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420" yWindow="165" windowWidth="14175" windowHeight="11355" tabRatio="875" activeTab="7"/>
  </bookViews>
  <sheets>
    <sheet name=" Instructions" sheetId="30" r:id="rId1"/>
    <sheet name=" Instructions (print friendly)" sheetId="38" r:id="rId2"/>
    <sheet name="Services - Base year" sheetId="23" r:id="rId3"/>
    <sheet name="Services - Base - OPTIONAL" sheetId="28" state="hidden" r:id="rId4"/>
    <sheet name="Revenue - Base year" sheetId="25" r:id="rId5"/>
    <sheet name="Expenditure - Base year" sheetId="26" r:id="rId6"/>
    <sheet name="Assets - Base year" sheetId="27" r:id="rId7"/>
    <sheet name="Services - NHC" sheetId="13" r:id="rId8"/>
    <sheet name="Revenue - NHC" sheetId="1" r:id="rId9"/>
    <sheet name="Expenditure- NHC" sheetId="8" r:id="rId10"/>
    <sheet name="Assets - NHC" sheetId="9" r:id="rId11"/>
    <sheet name="Services - WHC" sheetId="15" r:id="rId12"/>
    <sheet name="Revenue - WHC" sheetId="16" r:id="rId13"/>
    <sheet name="Expenditure - WHC" sheetId="17" r:id="rId14"/>
    <sheet name="Assets - WHC" sheetId="18" r:id="rId15"/>
    <sheet name="Summary - for ESC purposes" sheetId="37" state="hidden" r:id="rId16"/>
    <sheet name="Checks - for ESC purposes" sheetId="36" state="hidden" r:id="rId17"/>
    <sheet name="Analysis - For ESC purposes" sheetId="19" state="hidden" r:id="rId18"/>
    <sheet name="SRP and LTFP" sheetId="20" r:id="rId19"/>
    <sheet name="Higher cap(s) calculation" sheetId="35" r:id="rId20"/>
    <sheet name="Certification Statement" sheetId="31" r:id="rId21"/>
  </sheets>
  <definedNames>
    <definedName name="_xlnm._FilterDatabase" localSheetId="6" hidden="1">'Assets - Base year'!$S$12:$S$36</definedName>
    <definedName name="_xlnm._FilterDatabase" localSheetId="10" hidden="1">'Assets - NHC'!$S$12:$S$36</definedName>
    <definedName name="_xlnm._FilterDatabase" localSheetId="14" hidden="1">'Assets - WHC'!$S$12:$S$36</definedName>
    <definedName name="_xlnm.Print_Area" localSheetId="0">' Instructions'!$A$1:$O$431</definedName>
    <definedName name="_xlnm.Print_Area" localSheetId="1">' Instructions (print friendly)'!$A$1:$O$572</definedName>
    <definedName name="_xlnm.Print_Area" localSheetId="17">'Analysis - For ESC purposes'!$O$2:$AI$39</definedName>
    <definedName name="_xlnm.Print_Area" localSheetId="6">'Assets - Base year'!$A$1:$V$95</definedName>
    <definedName name="_xlnm.Print_Area" localSheetId="10">'Assets - NHC'!$A$1:$V$95</definedName>
    <definedName name="_xlnm.Print_Area" localSheetId="14">'Assets - WHC'!$A$1:$V$95</definedName>
    <definedName name="_xlnm.Print_Area" localSheetId="5">'Expenditure - Base year'!$A$1:$T$154</definedName>
    <definedName name="_xlnm.Print_Area" localSheetId="13">'Expenditure - WHC'!$A$1:$T$154</definedName>
    <definedName name="_xlnm.Print_Area" localSheetId="9">'Expenditure- NHC'!$A$1:$T$62</definedName>
    <definedName name="_xlnm.Print_Area" localSheetId="19">'Higher cap(s) calculation'!$B$1:$L$97</definedName>
    <definedName name="_xlnm.Print_Area" localSheetId="4">'Revenue - Base year'!$A$1:$X$155</definedName>
    <definedName name="_xlnm.Print_Area" localSheetId="12">'Revenue - WHC'!$A$2:$X$155</definedName>
    <definedName name="_xlnm.Print_Area" localSheetId="3">'Services - Base - OPTIONAL'!$A$1:$K$152</definedName>
    <definedName name="_xlnm.Print_Area" localSheetId="2">'Services - Base year'!$A$1:$K$154</definedName>
    <definedName name="_xlnm.Print_Area" localSheetId="7">'Services - NHC'!$A$1:$J$151</definedName>
    <definedName name="_xlnm.Print_Area" localSheetId="11">'Services - WHC'!$A$1:$K$152</definedName>
    <definedName name="_xlnm.Print_Area" localSheetId="18">'SRP and LTFP'!$A$1:$M$399</definedName>
    <definedName name="_xlnm.Print_Area" localSheetId="15">'Summary - for ESC purposes'!$A$1:$O$54</definedName>
    <definedName name="_xlnm.Print_Titles" localSheetId="18">'SRP and LTFP'!$1:$5</definedName>
    <definedName name="solver_adj" localSheetId="19" hidden="1">'Higher cap(s) calculation'!$I$18</definedName>
    <definedName name="solver_cvg" localSheetId="19" hidden="1">0.0001</definedName>
    <definedName name="solver_drv" localSheetId="19" hidden="1">2</definedName>
    <definedName name="solver_eng" localSheetId="19" hidden="1">1</definedName>
    <definedName name="solver_est" localSheetId="19" hidden="1">1</definedName>
    <definedName name="solver_itr" localSheetId="19" hidden="1">2147483647</definedName>
    <definedName name="solver_mip" localSheetId="19" hidden="1">2147483647</definedName>
    <definedName name="solver_mni" localSheetId="19" hidden="1">30</definedName>
    <definedName name="solver_mrt" localSheetId="19" hidden="1">0.075</definedName>
    <definedName name="solver_msl" localSheetId="19" hidden="1">2</definedName>
    <definedName name="solver_neg" localSheetId="19" hidden="1">1</definedName>
    <definedName name="solver_nod" localSheetId="19" hidden="1">2147483647</definedName>
    <definedName name="solver_num" localSheetId="19" hidden="1">0</definedName>
    <definedName name="solver_nwt" localSheetId="19" hidden="1">1</definedName>
    <definedName name="solver_opt" localSheetId="19" hidden="1">'Higher cap(s) calculation'!$I$62</definedName>
    <definedName name="solver_pre" localSheetId="19" hidden="1">0.000001</definedName>
    <definedName name="solver_rbv" localSheetId="19" hidden="1">2</definedName>
    <definedName name="solver_rlx" localSheetId="19" hidden="1">2</definedName>
    <definedName name="solver_rsd" localSheetId="19" hidden="1">0</definedName>
    <definedName name="solver_scl" localSheetId="19" hidden="1">2</definedName>
    <definedName name="solver_sho" localSheetId="19" hidden="1">2</definedName>
    <definedName name="solver_ssz" localSheetId="19" hidden="1">100</definedName>
    <definedName name="solver_tim" localSheetId="19" hidden="1">2147483647</definedName>
    <definedName name="solver_tol" localSheetId="19" hidden="1">0.01</definedName>
    <definedName name="solver_typ" localSheetId="19" hidden="1">3</definedName>
    <definedName name="solver_val" localSheetId="19" hidden="1">0.04405011065</definedName>
    <definedName name="solver_ver" localSheetId="19" hidden="1">3</definedName>
  </definedNames>
  <calcPr calcId="145621"/>
</workbook>
</file>

<file path=xl/calcChain.xml><?xml version="1.0" encoding="utf-8"?>
<calcChain xmlns="http://schemas.openxmlformats.org/spreadsheetml/2006/main">
  <c r="D107" i="20" l="1"/>
  <c r="D105" i="20"/>
  <c r="D210" i="20"/>
  <c r="D209" i="20"/>
  <c r="Q83" i="18"/>
  <c r="Q83" i="9"/>
  <c r="M73" i="20" l="1"/>
  <c r="L73" i="20"/>
  <c r="K73" i="20"/>
  <c r="J73" i="20"/>
  <c r="I73" i="20"/>
  <c r="H73" i="20"/>
  <c r="G73" i="20"/>
  <c r="F73" i="20"/>
  <c r="E73" i="20"/>
  <c r="J53" i="16" l="1"/>
  <c r="J53" i="1"/>
  <c r="R12" i="27" l="1"/>
  <c r="T16" i="27"/>
  <c r="R17" i="27"/>
  <c r="T21" i="27"/>
  <c r="R22" i="27"/>
  <c r="T26" i="27"/>
  <c r="R27" i="27"/>
  <c r="T31" i="27"/>
  <c r="R32" i="27"/>
  <c r="T36" i="27"/>
  <c r="R37" i="27"/>
  <c r="T41" i="27"/>
  <c r="R42" i="27"/>
  <c r="T46" i="27"/>
  <c r="R47" i="27"/>
  <c r="T51" i="27"/>
  <c r="R52" i="27"/>
  <c r="T56" i="27"/>
  <c r="R57" i="27"/>
  <c r="T61" i="27"/>
  <c r="N53" i="17" l="1"/>
  <c r="K53" i="17"/>
  <c r="I53" i="17"/>
  <c r="H53" i="17"/>
  <c r="H19" i="17"/>
  <c r="U153" i="16"/>
  <c r="Q54" i="16"/>
  <c r="Q14" i="16"/>
  <c r="D83" i="20" l="1"/>
  <c r="D187" i="20" l="1"/>
  <c r="N53" i="8"/>
  <c r="K53" i="8"/>
  <c r="I53" i="8"/>
  <c r="H19" i="8"/>
  <c r="H53" i="8"/>
  <c r="Q14" i="1" l="1"/>
  <c r="U61" i="1"/>
  <c r="Q54" i="1"/>
  <c r="D57" i="1"/>
  <c r="C205" i="20" l="1"/>
  <c r="C204" i="20"/>
  <c r="C203" i="20"/>
  <c r="C201" i="20"/>
  <c r="C194" i="20"/>
  <c r="C193" i="20"/>
  <c r="C192" i="20"/>
  <c r="C188" i="20"/>
  <c r="C187" i="20"/>
  <c r="C186" i="20"/>
  <c r="C185" i="20"/>
  <c r="C179" i="20"/>
  <c r="C178" i="20"/>
  <c r="C177" i="20"/>
  <c r="C176" i="20"/>
  <c r="C175" i="20"/>
  <c r="C164" i="20"/>
  <c r="C165" i="20"/>
  <c r="C166" i="20"/>
  <c r="C167" i="20"/>
  <c r="C168" i="20"/>
  <c r="C169" i="20"/>
  <c r="C170" i="20"/>
  <c r="C171" i="20"/>
  <c r="C163" i="20"/>
  <c r="C83" i="20" l="1"/>
  <c r="N53" i="26" l="1"/>
  <c r="K53" i="26"/>
  <c r="I53" i="26"/>
  <c r="H39" i="26"/>
  <c r="H15" i="26"/>
  <c r="H29" i="26"/>
  <c r="H53" i="26"/>
  <c r="U153" i="25"/>
  <c r="Q14" i="25"/>
  <c r="Q54" i="25"/>
  <c r="E19" i="35" l="1"/>
  <c r="F21" i="35"/>
  <c r="G21" i="35"/>
  <c r="H21" i="35"/>
  <c r="I21" i="35"/>
  <c r="F22" i="35"/>
  <c r="G22" i="35"/>
  <c r="H22" i="35"/>
  <c r="I22" i="35"/>
  <c r="F23" i="35"/>
  <c r="G23" i="35"/>
  <c r="H23" i="35"/>
  <c r="I23" i="35"/>
  <c r="F24" i="35"/>
  <c r="G24" i="35"/>
  <c r="H24" i="35"/>
  <c r="I24" i="35"/>
  <c r="F25" i="35"/>
  <c r="G25" i="35"/>
  <c r="H25" i="35"/>
  <c r="I25" i="35"/>
  <c r="F26" i="35"/>
  <c r="G26" i="35"/>
  <c r="H26" i="35"/>
  <c r="I26" i="35"/>
  <c r="E18" i="35"/>
  <c r="F19" i="35"/>
  <c r="S177" i="19" l="1"/>
  <c r="T177" i="19"/>
  <c r="U177" i="19"/>
  <c r="S178" i="19"/>
  <c r="T178" i="19"/>
  <c r="U178" i="19"/>
  <c r="S179" i="19"/>
  <c r="T179" i="19"/>
  <c r="U179" i="19"/>
  <c r="S180" i="19"/>
  <c r="T180" i="19"/>
  <c r="U180" i="19"/>
  <c r="S181" i="19"/>
  <c r="T181" i="19"/>
  <c r="U181" i="19"/>
  <c r="S182" i="19"/>
  <c r="T182" i="19"/>
  <c r="U182" i="19"/>
  <c r="S183" i="19"/>
  <c r="T183" i="19"/>
  <c r="U183" i="19"/>
  <c r="S184" i="19"/>
  <c r="T184" i="19"/>
  <c r="U184" i="19"/>
  <c r="S185" i="19"/>
  <c r="T185" i="19"/>
  <c r="U185" i="19"/>
  <c r="S186" i="19"/>
  <c r="T186" i="19"/>
  <c r="U186" i="19"/>
  <c r="S171" i="19"/>
  <c r="T171" i="19"/>
  <c r="U171" i="19"/>
  <c r="S172" i="19"/>
  <c r="T172" i="19"/>
  <c r="U172" i="19"/>
  <c r="S173" i="19"/>
  <c r="T173" i="19"/>
  <c r="U173" i="19"/>
  <c r="S174" i="19"/>
  <c r="T174" i="19"/>
  <c r="U174" i="19"/>
  <c r="S175" i="19"/>
  <c r="T175" i="19"/>
  <c r="U175" i="19"/>
  <c r="S164" i="19"/>
  <c r="T164" i="19"/>
  <c r="U164" i="19"/>
  <c r="S165" i="19"/>
  <c r="T165" i="19"/>
  <c r="U165" i="19"/>
  <c r="S166" i="19"/>
  <c r="T166" i="19"/>
  <c r="U166" i="19"/>
  <c r="S167" i="19"/>
  <c r="T167" i="19"/>
  <c r="U167" i="19"/>
  <c r="S168" i="19"/>
  <c r="T168" i="19"/>
  <c r="U168" i="19"/>
  <c r="S169" i="19"/>
  <c r="T169" i="19"/>
  <c r="U169" i="19"/>
  <c r="R178" i="19"/>
  <c r="R179" i="19"/>
  <c r="R180" i="19"/>
  <c r="R181" i="19"/>
  <c r="R182" i="19"/>
  <c r="R183" i="19"/>
  <c r="R184" i="19"/>
  <c r="R185" i="19"/>
  <c r="R186" i="19"/>
  <c r="R177" i="19"/>
  <c r="R172" i="19"/>
  <c r="R173" i="19"/>
  <c r="R174" i="19"/>
  <c r="R175" i="19"/>
  <c r="R171" i="19"/>
  <c r="R165" i="19"/>
  <c r="R166" i="19"/>
  <c r="R167" i="19"/>
  <c r="R168" i="19"/>
  <c r="R169" i="19"/>
  <c r="R164" i="19"/>
  <c r="B35" i="36" l="1"/>
  <c r="B45" i="36" l="1"/>
  <c r="B44" i="36"/>
  <c r="B43" i="36"/>
  <c r="B41" i="36"/>
  <c r="B42" i="36"/>
  <c r="E20" i="35"/>
  <c r="E67" i="35" s="1"/>
  <c r="E92" i="35" l="1"/>
  <c r="E49" i="35"/>
  <c r="E50" i="35"/>
  <c r="F50" i="35"/>
  <c r="G50" i="35"/>
  <c r="H50" i="35"/>
  <c r="I50" i="35"/>
  <c r="D50" i="35"/>
  <c r="F49" i="35" l="1"/>
  <c r="G18" i="35"/>
  <c r="G49" i="35" s="1"/>
  <c r="H18" i="35"/>
  <c r="H49" i="35" s="1"/>
  <c r="I18" i="35"/>
  <c r="I49" i="35" s="1"/>
  <c r="G19" i="35"/>
  <c r="H19" i="35"/>
  <c r="I19" i="35"/>
  <c r="E21" i="35"/>
  <c r="E27" i="35" s="1"/>
  <c r="E22" i="35"/>
  <c r="E23" i="35"/>
  <c r="E24" i="35"/>
  <c r="E25" i="35"/>
  <c r="E26" i="35"/>
  <c r="D68" i="20" l="1"/>
  <c r="E68" i="20"/>
  <c r="F68" i="20"/>
  <c r="G68" i="20"/>
  <c r="H68" i="20"/>
  <c r="I68" i="20"/>
  <c r="J68" i="20"/>
  <c r="K68" i="20"/>
  <c r="L68" i="20"/>
  <c r="M68" i="20"/>
  <c r="C68" i="20"/>
  <c r="D172" i="20"/>
  <c r="C172" i="20"/>
  <c r="H150" i="15"/>
  <c r="B38" i="36"/>
  <c r="M4" i="20" l="1"/>
  <c r="L4" i="20"/>
  <c r="K4" i="20"/>
  <c r="J4" i="20"/>
  <c r="I4" i="20"/>
  <c r="H4" i="20"/>
  <c r="G4" i="20"/>
  <c r="I15" i="35" s="1"/>
  <c r="I38" i="35" s="1"/>
  <c r="I60" i="35" s="1"/>
  <c r="I84" i="35" s="1"/>
  <c r="F4" i="20"/>
  <c r="H15" i="35" s="1"/>
  <c r="H38" i="35" s="1"/>
  <c r="H60" i="35" s="1"/>
  <c r="H84" i="35" s="1"/>
  <c r="E4" i="20"/>
  <c r="G15" i="35" s="1"/>
  <c r="G38" i="35" s="1"/>
  <c r="G60" i="35" s="1"/>
  <c r="G84" i="35" s="1"/>
  <c r="D4" i="20"/>
  <c r="F15" i="35" s="1"/>
  <c r="F38" i="35" s="1"/>
  <c r="F60" i="35" s="1"/>
  <c r="F84" i="35" s="1"/>
  <c r="C4" i="20"/>
  <c r="E15" i="35" s="1"/>
  <c r="E38" i="35" s="1"/>
  <c r="E60" i="35" s="1"/>
  <c r="E84" i="35" s="1"/>
  <c r="K6" i="18"/>
  <c r="H6" i="17"/>
  <c r="H6" i="16"/>
  <c r="E6" i="15"/>
  <c r="K6" i="9"/>
  <c r="H6" i="8"/>
  <c r="H6" i="1"/>
  <c r="E6" i="13"/>
  <c r="K6" i="27"/>
  <c r="H6" i="26"/>
  <c r="H6" i="25"/>
  <c r="G11" i="37" l="1"/>
  <c r="D13" i="20" l="1"/>
  <c r="E13" i="20"/>
  <c r="F13" i="20"/>
  <c r="G13" i="20"/>
  <c r="E44" i="35"/>
  <c r="H64" i="35" l="1"/>
  <c r="H73" i="35"/>
  <c r="I64" i="35"/>
  <c r="I73" i="35"/>
  <c r="G64" i="35"/>
  <c r="G73" i="35"/>
  <c r="H20" i="35"/>
  <c r="G20" i="35"/>
  <c r="F20" i="35"/>
  <c r="I20" i="35"/>
  <c r="N641" i="35"/>
  <c r="B32" i="36"/>
  <c r="O93" i="18"/>
  <c r="I152" i="17"/>
  <c r="H153" i="16"/>
  <c r="N93" i="9"/>
  <c r="O93" i="9"/>
  <c r="P93" i="9"/>
  <c r="K60" i="8"/>
  <c r="L61" i="1"/>
  <c r="O93" i="27"/>
  <c r="J152" i="26"/>
  <c r="F173" i="26"/>
  <c r="I27" i="35" l="1"/>
  <c r="I67" i="35"/>
  <c r="I71" i="35"/>
  <c r="H27" i="35"/>
  <c r="H71" i="35"/>
  <c r="H67" i="35"/>
  <c r="G27" i="35"/>
  <c r="G67" i="35"/>
  <c r="F27" i="35"/>
  <c r="G71" i="35"/>
  <c r="F71" i="35"/>
  <c r="F67" i="35"/>
  <c r="B13" i="36"/>
  <c r="B14" i="36"/>
  <c r="F174" i="25"/>
  <c r="V24" i="25"/>
  <c r="F72" i="35" l="1"/>
  <c r="G72" i="35" s="1"/>
  <c r="H72" i="35" s="1"/>
  <c r="I72" i="35" s="1"/>
  <c r="K71" i="35"/>
  <c r="C58" i="20"/>
  <c r="C268" i="20"/>
  <c r="C269" i="20"/>
  <c r="C270" i="20"/>
  <c r="C271" i="20"/>
  <c r="C272" i="20"/>
  <c r="C273" i="20"/>
  <c r="C274" i="20"/>
  <c r="C275" i="20"/>
  <c r="C279" i="20"/>
  <c r="C280" i="20"/>
  <c r="C281" i="20"/>
  <c r="C282" i="20"/>
  <c r="C283" i="20"/>
  <c r="C289" i="20"/>
  <c r="C290" i="20"/>
  <c r="C291" i="20"/>
  <c r="C292" i="20"/>
  <c r="C296" i="20"/>
  <c r="C297" i="20"/>
  <c r="C298" i="20"/>
  <c r="C305" i="20"/>
  <c r="C307" i="20"/>
  <c r="C308" i="20"/>
  <c r="C309" i="20"/>
  <c r="C267" i="20"/>
  <c r="C85" i="35" l="1"/>
  <c r="H150" i="23" l="1"/>
  <c r="H373" i="20" l="1"/>
  <c r="I373" i="20"/>
  <c r="J373" i="20"/>
  <c r="K373" i="20"/>
  <c r="L373" i="20"/>
  <c r="M373" i="20"/>
  <c r="G304" i="19" l="1"/>
  <c r="S176" i="19"/>
  <c r="T170" i="19"/>
  <c r="S170" i="19"/>
  <c r="R170" i="19"/>
  <c r="G17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R176" i="19"/>
  <c r="U176" i="19"/>
  <c r="F44" i="35"/>
  <c r="R163" i="19"/>
  <c r="T163" i="19"/>
  <c r="S187" i="19"/>
  <c r="T187" i="19" l="1"/>
  <c r="R187" i="19"/>
  <c r="F68" i="35"/>
  <c r="F62" i="35" s="1"/>
  <c r="U187" i="19"/>
  <c r="C202" i="20"/>
  <c r="C206" i="20" s="1"/>
  <c r="C195" i="20"/>
  <c r="C189" i="20"/>
  <c r="C180" i="20"/>
  <c r="D281" i="20"/>
  <c r="D268" i="20"/>
  <c r="D267" i="20"/>
  <c r="C162" i="20"/>
  <c r="D271" i="20"/>
  <c r="F63" i="35" l="1"/>
  <c r="C181" i="20"/>
  <c r="C266" i="20"/>
  <c r="D297" i="20"/>
  <c r="D298" i="20"/>
  <c r="D291" i="20"/>
  <c r="D296" i="20"/>
  <c r="D305" i="20"/>
  <c r="D309" i="20"/>
  <c r="D292" i="20"/>
  <c r="D280" i="20"/>
  <c r="D269" i="20"/>
  <c r="D270" i="20"/>
  <c r="D289" i="20"/>
  <c r="D274" i="20"/>
  <c r="D275" i="20"/>
  <c r="D279" i="20"/>
  <c r="D282" i="20"/>
  <c r="D283" i="20"/>
  <c r="D272" i="20"/>
  <c r="D307" i="20"/>
  <c r="D273" i="20"/>
  <c r="D290" i="20"/>
  <c r="D308" i="20"/>
  <c r="G44" i="35"/>
  <c r="G68" i="35" s="1"/>
  <c r="G62" i="35" s="1"/>
  <c r="C196" i="20"/>
  <c r="D162" i="20"/>
  <c r="D180" i="20"/>
  <c r="D195" i="20"/>
  <c r="D202" i="20"/>
  <c r="D206" i="20" s="1"/>
  <c r="D189" i="20"/>
  <c r="G63" i="35" l="1"/>
  <c r="J21" i="37"/>
  <c r="C198" i="20"/>
  <c r="D181" i="20"/>
  <c r="D196" i="20"/>
  <c r="J20" i="37" l="1"/>
  <c r="H44" i="35"/>
  <c r="H68" i="35" s="1"/>
  <c r="H62" i="35" s="1"/>
  <c r="H63" i="35" s="1"/>
  <c r="D198" i="20"/>
  <c r="K21" i="37" l="1"/>
  <c r="T61" i="18"/>
  <c r="T56" i="18"/>
  <c r="T51" i="18"/>
  <c r="T46" i="18"/>
  <c r="T41" i="18"/>
  <c r="T36" i="18"/>
  <c r="T31" i="18"/>
  <c r="T26" i="18"/>
  <c r="T21" i="18"/>
  <c r="T16" i="18"/>
  <c r="K20" i="37" l="1"/>
  <c r="I44" i="35"/>
  <c r="I68" i="35" s="1"/>
  <c r="I62" i="35" s="1"/>
  <c r="I63" i="35" s="1"/>
  <c r="C123" i="20"/>
  <c r="C122" i="20"/>
  <c r="C121" i="20"/>
  <c r="C120" i="20"/>
  <c r="C119" i="20"/>
  <c r="C118" i="20"/>
  <c r="C116" i="20"/>
  <c r="C115" i="20"/>
  <c r="D151" i="20"/>
  <c r="J60" i="8"/>
  <c r="D149" i="20" s="1"/>
  <c r="K152" i="17"/>
  <c r="D47" i="20" s="1"/>
  <c r="J152" i="17"/>
  <c r="D45" i="20" s="1"/>
  <c r="K152" i="26"/>
  <c r="C47" i="20" s="1"/>
  <c r="C151" i="20" s="1"/>
  <c r="C45" i="20"/>
  <c r="O152" i="26"/>
  <c r="C50" i="20" s="1"/>
  <c r="C154" i="20" s="1"/>
  <c r="N152" i="26"/>
  <c r="C53" i="20" s="1"/>
  <c r="M152" i="26"/>
  <c r="C49" i="20" s="1"/>
  <c r="L152" i="26"/>
  <c r="C48" i="20" s="1"/>
  <c r="C152" i="20" s="1"/>
  <c r="P153" i="25"/>
  <c r="C35" i="20" s="1"/>
  <c r="O153" i="25"/>
  <c r="C34" i="20" s="1"/>
  <c r="N153" i="25"/>
  <c r="C33" i="20" s="1"/>
  <c r="Q152" i="17"/>
  <c r="D52" i="20" s="1"/>
  <c r="P152" i="17"/>
  <c r="D51" i="20" s="1"/>
  <c r="O152" i="17"/>
  <c r="D50" i="20" s="1"/>
  <c r="N152" i="17"/>
  <c r="D53" i="20" s="1"/>
  <c r="M152" i="17"/>
  <c r="D49" i="20" s="1"/>
  <c r="L152" i="17"/>
  <c r="D48" i="20" s="1"/>
  <c r="T153" i="16"/>
  <c r="D38" i="20" s="1"/>
  <c r="S153" i="16"/>
  <c r="D37" i="20" s="1"/>
  <c r="R153" i="16"/>
  <c r="D36" i="20" s="1"/>
  <c r="Q153" i="16"/>
  <c r="D39" i="20" s="1"/>
  <c r="P153" i="16"/>
  <c r="D35" i="20" s="1"/>
  <c r="O153" i="16"/>
  <c r="D34" i="20" s="1"/>
  <c r="T61" i="1"/>
  <c r="D142" i="20" s="1"/>
  <c r="S61" i="1"/>
  <c r="D141" i="20" s="1"/>
  <c r="R61" i="1"/>
  <c r="D140" i="20" s="1"/>
  <c r="Q61" i="1"/>
  <c r="D143" i="20" s="1"/>
  <c r="P61" i="1"/>
  <c r="D139" i="20" s="1"/>
  <c r="O61" i="1"/>
  <c r="D138" i="20" s="1"/>
  <c r="N61" i="1"/>
  <c r="D137" i="20" s="1"/>
  <c r="Q60" i="8"/>
  <c r="D156" i="20" s="1"/>
  <c r="P60" i="8"/>
  <c r="D155" i="20" s="1"/>
  <c r="O60" i="8"/>
  <c r="D154" i="20" s="1"/>
  <c r="N60" i="8"/>
  <c r="D157" i="20" s="1"/>
  <c r="M60" i="8"/>
  <c r="D153" i="20" s="1"/>
  <c r="L60" i="8"/>
  <c r="D152" i="20" s="1"/>
  <c r="I60" i="8"/>
  <c r="D148" i="20" s="1"/>
  <c r="T153" i="25"/>
  <c r="C38" i="20" s="1"/>
  <c r="S153" i="25"/>
  <c r="C37" i="20" s="1"/>
  <c r="R153" i="25"/>
  <c r="C36" i="20" s="1"/>
  <c r="R151" i="26"/>
  <c r="R150" i="26"/>
  <c r="I302" i="19" s="1"/>
  <c r="R149" i="26"/>
  <c r="I301" i="19" s="1"/>
  <c r="R148" i="26"/>
  <c r="I300" i="19" s="1"/>
  <c r="R147" i="26"/>
  <c r="I299" i="19" s="1"/>
  <c r="R146" i="26"/>
  <c r="I298" i="19" s="1"/>
  <c r="R145" i="26"/>
  <c r="I297" i="19" s="1"/>
  <c r="R144" i="26"/>
  <c r="I296" i="19" s="1"/>
  <c r="R143" i="26"/>
  <c r="I295" i="19" s="1"/>
  <c r="R142" i="26"/>
  <c r="I294" i="19" s="1"/>
  <c r="R141" i="26"/>
  <c r="I293" i="19" s="1"/>
  <c r="R140" i="26"/>
  <c r="I292" i="19" s="1"/>
  <c r="R139" i="26"/>
  <c r="I291" i="19" s="1"/>
  <c r="R138" i="26"/>
  <c r="I290" i="19" s="1"/>
  <c r="R137" i="26"/>
  <c r="I289" i="19" s="1"/>
  <c r="R136" i="26"/>
  <c r="I288" i="19" s="1"/>
  <c r="R135" i="26"/>
  <c r="I287" i="19" s="1"/>
  <c r="R134" i="26"/>
  <c r="I286" i="19" s="1"/>
  <c r="R133" i="26"/>
  <c r="I285" i="19" s="1"/>
  <c r="R132" i="26"/>
  <c r="I284" i="19" s="1"/>
  <c r="R131" i="26"/>
  <c r="I283" i="19" s="1"/>
  <c r="R130" i="26"/>
  <c r="I282" i="19" s="1"/>
  <c r="R129" i="26"/>
  <c r="I281" i="19" s="1"/>
  <c r="R128" i="26"/>
  <c r="I280" i="19" s="1"/>
  <c r="R127" i="26"/>
  <c r="I279" i="19" s="1"/>
  <c r="R126" i="26"/>
  <c r="I278" i="19" s="1"/>
  <c r="R125" i="26"/>
  <c r="I277" i="19" s="1"/>
  <c r="R124" i="26"/>
  <c r="I276" i="19" s="1"/>
  <c r="R123" i="26"/>
  <c r="I275" i="19" s="1"/>
  <c r="R122" i="26"/>
  <c r="I274" i="19" s="1"/>
  <c r="R121" i="26"/>
  <c r="I273" i="19" s="1"/>
  <c r="R120" i="26"/>
  <c r="I272" i="19" s="1"/>
  <c r="R119" i="26"/>
  <c r="I271" i="19" s="1"/>
  <c r="R118" i="26"/>
  <c r="I270" i="19" s="1"/>
  <c r="R117" i="26"/>
  <c r="I269" i="19" s="1"/>
  <c r="R116" i="26"/>
  <c r="I268" i="19" s="1"/>
  <c r="R115" i="26"/>
  <c r="I267" i="19" s="1"/>
  <c r="R114" i="26"/>
  <c r="I266" i="19" s="1"/>
  <c r="R113" i="26"/>
  <c r="I265" i="19" s="1"/>
  <c r="R112" i="26"/>
  <c r="I264" i="19" s="1"/>
  <c r="R111" i="26"/>
  <c r="I263" i="19" s="1"/>
  <c r="R110" i="26"/>
  <c r="I262" i="19" s="1"/>
  <c r="R109" i="26"/>
  <c r="I261" i="19" s="1"/>
  <c r="R108" i="26"/>
  <c r="I260" i="19" s="1"/>
  <c r="R107" i="26"/>
  <c r="I259" i="19" s="1"/>
  <c r="R106" i="26"/>
  <c r="I258" i="19" s="1"/>
  <c r="R105" i="26"/>
  <c r="I257" i="19" s="1"/>
  <c r="R104" i="26"/>
  <c r="I256" i="19" s="1"/>
  <c r="R103" i="26"/>
  <c r="I255" i="19" s="1"/>
  <c r="R102" i="26"/>
  <c r="I254" i="19" s="1"/>
  <c r="R101" i="26"/>
  <c r="I253" i="19" s="1"/>
  <c r="R100" i="26"/>
  <c r="I252" i="19" s="1"/>
  <c r="R99" i="26"/>
  <c r="I251" i="19" s="1"/>
  <c r="R98" i="26"/>
  <c r="I250" i="19" s="1"/>
  <c r="R97" i="26"/>
  <c r="I249" i="19" s="1"/>
  <c r="R96" i="26"/>
  <c r="I248" i="19" s="1"/>
  <c r="R95" i="26"/>
  <c r="I247" i="19" s="1"/>
  <c r="R94" i="26"/>
  <c r="I246" i="19" s="1"/>
  <c r="R93" i="26"/>
  <c r="I245" i="19" s="1"/>
  <c r="R92" i="26"/>
  <c r="I244" i="19" s="1"/>
  <c r="R91" i="26"/>
  <c r="I243" i="19" s="1"/>
  <c r="R90" i="26"/>
  <c r="I242" i="19" s="1"/>
  <c r="R89" i="26"/>
  <c r="I241" i="19" s="1"/>
  <c r="R88" i="26"/>
  <c r="I240" i="19" s="1"/>
  <c r="R87" i="26"/>
  <c r="I239" i="19" s="1"/>
  <c r="R86" i="26"/>
  <c r="I238" i="19" s="1"/>
  <c r="R85" i="26"/>
  <c r="I237" i="19" s="1"/>
  <c r="R84" i="26"/>
  <c r="I236" i="19" s="1"/>
  <c r="R83" i="26"/>
  <c r="I235" i="19" s="1"/>
  <c r="R82" i="26"/>
  <c r="I234" i="19" s="1"/>
  <c r="R81" i="26"/>
  <c r="I233" i="19" s="1"/>
  <c r="R80" i="26"/>
  <c r="I232" i="19" s="1"/>
  <c r="R79" i="26"/>
  <c r="I231" i="19" s="1"/>
  <c r="R78" i="26"/>
  <c r="I230" i="19" s="1"/>
  <c r="R77" i="26"/>
  <c r="I229" i="19" s="1"/>
  <c r="R76" i="26"/>
  <c r="I228" i="19" s="1"/>
  <c r="R75" i="26"/>
  <c r="I227" i="19" s="1"/>
  <c r="R74" i="26"/>
  <c r="I226" i="19" s="1"/>
  <c r="R73" i="26"/>
  <c r="I225" i="19" s="1"/>
  <c r="R72" i="26"/>
  <c r="I224" i="19" s="1"/>
  <c r="R71" i="26"/>
  <c r="I223" i="19" s="1"/>
  <c r="R70" i="26"/>
  <c r="I222" i="19" s="1"/>
  <c r="R69" i="26"/>
  <c r="I221" i="19" s="1"/>
  <c r="R68" i="26"/>
  <c r="I220" i="19" s="1"/>
  <c r="R67" i="26"/>
  <c r="I219" i="19" s="1"/>
  <c r="R66" i="26"/>
  <c r="I218" i="19" s="1"/>
  <c r="R65" i="26"/>
  <c r="I217" i="19" s="1"/>
  <c r="R64" i="26"/>
  <c r="I216" i="19" s="1"/>
  <c r="R63" i="26"/>
  <c r="I215" i="19" s="1"/>
  <c r="R62" i="26"/>
  <c r="I214" i="19" s="1"/>
  <c r="R61" i="26"/>
  <c r="I213" i="19" s="1"/>
  <c r="R60" i="26"/>
  <c r="I212" i="19" s="1"/>
  <c r="R59" i="26"/>
  <c r="I211" i="19" s="1"/>
  <c r="R58" i="26"/>
  <c r="I210" i="19" s="1"/>
  <c r="R57" i="26"/>
  <c r="I209" i="19" s="1"/>
  <c r="R56" i="26"/>
  <c r="I208" i="19" s="1"/>
  <c r="R55" i="26"/>
  <c r="I207" i="19" s="1"/>
  <c r="R54" i="26"/>
  <c r="I206" i="19" s="1"/>
  <c r="R53" i="26"/>
  <c r="I205" i="19" s="1"/>
  <c r="R52" i="26"/>
  <c r="I204" i="19" s="1"/>
  <c r="R51" i="26"/>
  <c r="I203" i="19" s="1"/>
  <c r="R50" i="26"/>
  <c r="I202" i="19" s="1"/>
  <c r="R49" i="26"/>
  <c r="I201" i="19" s="1"/>
  <c r="R48" i="26"/>
  <c r="I200" i="19" s="1"/>
  <c r="R47" i="26"/>
  <c r="I199" i="19" s="1"/>
  <c r="R46" i="26"/>
  <c r="I198" i="19" s="1"/>
  <c r="R45" i="26"/>
  <c r="I197" i="19" s="1"/>
  <c r="R44" i="26"/>
  <c r="I196" i="19" s="1"/>
  <c r="R43" i="26"/>
  <c r="I195" i="19" s="1"/>
  <c r="R42" i="26"/>
  <c r="I194" i="19" s="1"/>
  <c r="R41" i="26"/>
  <c r="I193" i="19" s="1"/>
  <c r="R40" i="26"/>
  <c r="I192" i="19" s="1"/>
  <c r="R39" i="26"/>
  <c r="I191" i="19" s="1"/>
  <c r="R38" i="26"/>
  <c r="I190" i="19" s="1"/>
  <c r="R37" i="26"/>
  <c r="I189" i="19" s="1"/>
  <c r="R36" i="26"/>
  <c r="I188" i="19" s="1"/>
  <c r="R35" i="26"/>
  <c r="I187" i="19" s="1"/>
  <c r="R34" i="26"/>
  <c r="I186" i="19" s="1"/>
  <c r="R33" i="26"/>
  <c r="I185" i="19" s="1"/>
  <c r="R32" i="26"/>
  <c r="I184" i="19" s="1"/>
  <c r="R31" i="26"/>
  <c r="I183" i="19" s="1"/>
  <c r="R30" i="26"/>
  <c r="I182" i="19" s="1"/>
  <c r="R29" i="26"/>
  <c r="I181" i="19" s="1"/>
  <c r="R28" i="26"/>
  <c r="I180" i="19" s="1"/>
  <c r="R27" i="26"/>
  <c r="I179" i="19" s="1"/>
  <c r="R26" i="26"/>
  <c r="I178" i="19" s="1"/>
  <c r="R25" i="26"/>
  <c r="I177" i="19" s="1"/>
  <c r="R24" i="26"/>
  <c r="I176" i="19" s="1"/>
  <c r="R23" i="26"/>
  <c r="I175" i="19" s="1"/>
  <c r="R22" i="26"/>
  <c r="I174" i="19" s="1"/>
  <c r="R21" i="26"/>
  <c r="I173" i="19" s="1"/>
  <c r="R20" i="26"/>
  <c r="I172" i="19" s="1"/>
  <c r="R19" i="26"/>
  <c r="I171" i="19" s="1"/>
  <c r="R18" i="26"/>
  <c r="I170" i="19" s="1"/>
  <c r="R17" i="26"/>
  <c r="I169" i="19" s="1"/>
  <c r="R16" i="26"/>
  <c r="I168" i="19" s="1"/>
  <c r="R15" i="26"/>
  <c r="I167" i="19" s="1"/>
  <c r="R14" i="26"/>
  <c r="I166" i="19" s="1"/>
  <c r="R13" i="26"/>
  <c r="I165" i="19" s="1"/>
  <c r="R12" i="26"/>
  <c r="I164" i="19" s="1"/>
  <c r="R11" i="26"/>
  <c r="I163" i="19" s="1"/>
  <c r="Q152" i="26"/>
  <c r="P152" i="26"/>
  <c r="C51" i="20" s="1"/>
  <c r="C155" i="20" s="1"/>
  <c r="L21" i="37" l="1"/>
  <c r="I303" i="19"/>
  <c r="F175" i="26"/>
  <c r="F176" i="26" s="1"/>
  <c r="F177" i="26" s="1"/>
  <c r="B18" i="36" s="1"/>
  <c r="I305" i="19"/>
  <c r="C52" i="20"/>
  <c r="C156" i="20" s="1"/>
  <c r="C153" i="20"/>
  <c r="C157" i="20"/>
  <c r="C137" i="20"/>
  <c r="C142" i="20"/>
  <c r="C140" i="20"/>
  <c r="C138" i="20"/>
  <c r="C149" i="20"/>
  <c r="C139" i="20"/>
  <c r="C141" i="20"/>
  <c r="K15" i="37" l="1"/>
  <c r="L15" i="37"/>
  <c r="D261" i="20"/>
  <c r="C261" i="20"/>
  <c r="D260" i="20"/>
  <c r="C260" i="20"/>
  <c r="D259" i="20"/>
  <c r="C259" i="20"/>
  <c r="D258" i="20"/>
  <c r="C258" i="20"/>
  <c r="D257" i="20"/>
  <c r="C257" i="20"/>
  <c r="D256" i="20"/>
  <c r="C256" i="20"/>
  <c r="D255" i="20"/>
  <c r="C255" i="20"/>
  <c r="D253" i="20"/>
  <c r="C253" i="20"/>
  <c r="D247" i="20"/>
  <c r="D246" i="20"/>
  <c r="C246" i="20"/>
  <c r="D245" i="20"/>
  <c r="C245" i="20"/>
  <c r="D244" i="20"/>
  <c r="C244" i="20"/>
  <c r="D243" i="20"/>
  <c r="C243" i="20"/>
  <c r="D242" i="20"/>
  <c r="C242" i="20"/>
  <c r="C241" i="20"/>
  <c r="D227" i="20"/>
  <c r="C227" i="20"/>
  <c r="D226" i="20"/>
  <c r="C226" i="20"/>
  <c r="D225" i="20"/>
  <c r="C225" i="20"/>
  <c r="D224" i="20"/>
  <c r="C224" i="20"/>
  <c r="D223" i="20"/>
  <c r="C223" i="20"/>
  <c r="D222" i="20"/>
  <c r="C222" i="20"/>
  <c r="D220" i="20"/>
  <c r="C220" i="20"/>
  <c r="D219" i="20"/>
  <c r="C219" i="20"/>
  <c r="L58" i="20" l="1"/>
  <c r="M377" i="20"/>
  <c r="L377" i="20"/>
  <c r="K377" i="20"/>
  <c r="J377" i="20"/>
  <c r="I377" i="20"/>
  <c r="H377" i="20"/>
  <c r="G377" i="20"/>
  <c r="F377" i="20"/>
  <c r="E377" i="20"/>
  <c r="D377" i="20"/>
  <c r="I33" i="37" s="1"/>
  <c r="C377" i="20"/>
  <c r="H33" i="37" s="1"/>
  <c r="D373" i="20"/>
  <c r="I30" i="37" s="1"/>
  <c r="C373" i="20"/>
  <c r="H30" i="37" s="1"/>
  <c r="D150" i="20"/>
  <c r="D136" i="20"/>
  <c r="M387" i="20"/>
  <c r="L387" i="20"/>
  <c r="K387" i="20"/>
  <c r="J387" i="20"/>
  <c r="I387" i="20"/>
  <c r="H387" i="20"/>
  <c r="G387" i="20"/>
  <c r="F387" i="20"/>
  <c r="E387" i="20"/>
  <c r="D117" i="20"/>
  <c r="D124" i="20" s="1"/>
  <c r="M98" i="20"/>
  <c r="L98" i="20"/>
  <c r="K98" i="20"/>
  <c r="J98" i="20"/>
  <c r="I98" i="20"/>
  <c r="H98" i="20"/>
  <c r="G98" i="20"/>
  <c r="F98" i="20"/>
  <c r="E98" i="20"/>
  <c r="D98" i="20"/>
  <c r="D306" i="20" s="1"/>
  <c r="C98" i="20"/>
  <c r="C306" i="20" s="1"/>
  <c r="K58" i="20"/>
  <c r="J58" i="20"/>
  <c r="I58" i="20"/>
  <c r="H58" i="20"/>
  <c r="G58" i="20"/>
  <c r="F58" i="20"/>
  <c r="E58" i="20"/>
  <c r="D58" i="20"/>
  <c r="D266" i="20" s="1"/>
  <c r="M91" i="20"/>
  <c r="L91" i="20"/>
  <c r="K91" i="20"/>
  <c r="J91" i="20"/>
  <c r="I91" i="20"/>
  <c r="H91" i="20"/>
  <c r="G91" i="20"/>
  <c r="F91" i="20"/>
  <c r="E91" i="20"/>
  <c r="D91" i="20"/>
  <c r="D299" i="20" s="1"/>
  <c r="C91" i="20"/>
  <c r="C299" i="20" s="1"/>
  <c r="D127" i="20" l="1"/>
  <c r="M46" i="20"/>
  <c r="L46" i="20"/>
  <c r="K46" i="20"/>
  <c r="J46" i="20"/>
  <c r="I46" i="20"/>
  <c r="H46" i="20"/>
  <c r="G46" i="20"/>
  <c r="F46" i="20"/>
  <c r="E46" i="20"/>
  <c r="D46" i="20"/>
  <c r="C46" i="20"/>
  <c r="C32" i="20"/>
  <c r="D102" i="20"/>
  <c r="D310" i="20" s="1"/>
  <c r="C102" i="20"/>
  <c r="C310" i="20" s="1"/>
  <c r="M85" i="20"/>
  <c r="M372" i="20" s="1"/>
  <c r="L85" i="20"/>
  <c r="K85" i="20"/>
  <c r="J85" i="20"/>
  <c r="I85" i="20"/>
  <c r="H85" i="20"/>
  <c r="G85" i="20"/>
  <c r="F85" i="20"/>
  <c r="E85" i="20"/>
  <c r="D85" i="20"/>
  <c r="C85" i="20"/>
  <c r="M76" i="20"/>
  <c r="L76" i="20"/>
  <c r="K76" i="20"/>
  <c r="J76" i="20"/>
  <c r="I76" i="20"/>
  <c r="H76" i="20"/>
  <c r="G76" i="20"/>
  <c r="F76" i="20"/>
  <c r="E76" i="20"/>
  <c r="D76" i="20"/>
  <c r="D284" i="20" s="1"/>
  <c r="C76" i="20"/>
  <c r="C284" i="20" s="1"/>
  <c r="D276" i="20"/>
  <c r="C276" i="20"/>
  <c r="F376" i="20" l="1"/>
  <c r="K32" i="37" s="1"/>
  <c r="F372" i="20"/>
  <c r="K29" i="37" s="1"/>
  <c r="E376" i="20"/>
  <c r="J32" i="37" s="1"/>
  <c r="E372" i="20"/>
  <c r="J29" i="37" s="1"/>
  <c r="H376" i="20"/>
  <c r="H372" i="20"/>
  <c r="K376" i="20"/>
  <c r="K372" i="20"/>
  <c r="G376" i="20"/>
  <c r="L32" i="37" s="1"/>
  <c r="G372" i="20"/>
  <c r="L29" i="37" s="1"/>
  <c r="I376" i="20"/>
  <c r="I372" i="20"/>
  <c r="J376" i="20"/>
  <c r="J372" i="20"/>
  <c r="L376" i="20"/>
  <c r="L372" i="20"/>
  <c r="C376" i="20"/>
  <c r="H32" i="37" s="1"/>
  <c r="C293" i="20"/>
  <c r="D376" i="20"/>
  <c r="I32" i="37" s="1"/>
  <c r="D293" i="20"/>
  <c r="M376" i="20"/>
  <c r="M58" i="20"/>
  <c r="M77" i="20" s="1"/>
  <c r="D387" i="20"/>
  <c r="I39" i="37" s="1"/>
  <c r="C150" i="20"/>
  <c r="D372" i="20"/>
  <c r="I29" i="37" s="1"/>
  <c r="C136" i="20"/>
  <c r="C372" i="20"/>
  <c r="H29" i="37" s="1"/>
  <c r="D254" i="20"/>
  <c r="G77" i="20"/>
  <c r="H77" i="20"/>
  <c r="J92" i="20"/>
  <c r="C92" i="20"/>
  <c r="C300" i="20" s="1"/>
  <c r="K92" i="20"/>
  <c r="J77" i="20"/>
  <c r="D92" i="20"/>
  <c r="D300" i="20" s="1"/>
  <c r="L92" i="20"/>
  <c r="C77" i="20"/>
  <c r="C285" i="20" s="1"/>
  <c r="K77" i="20"/>
  <c r="E92" i="20"/>
  <c r="M92" i="20"/>
  <c r="D77" i="20"/>
  <c r="D285" i="20" s="1"/>
  <c r="L77" i="20"/>
  <c r="F92" i="20"/>
  <c r="G92" i="20"/>
  <c r="F77" i="20"/>
  <c r="H92" i="20"/>
  <c r="I92" i="20"/>
  <c r="E77" i="20"/>
  <c r="I77" i="20"/>
  <c r="C374" i="20" l="1"/>
  <c r="E378" i="20"/>
  <c r="M378" i="20"/>
  <c r="K378" i="20"/>
  <c r="J378" i="20"/>
  <c r="I378" i="20"/>
  <c r="L378" i="20"/>
  <c r="G378" i="20"/>
  <c r="C240" i="20"/>
  <c r="C254" i="20"/>
  <c r="D378" i="20"/>
  <c r="D374" i="20"/>
  <c r="C378" i="20"/>
  <c r="H378" i="20"/>
  <c r="F378" i="20"/>
  <c r="G94" i="20"/>
  <c r="G97" i="20" s="1"/>
  <c r="G102" i="20" s="1"/>
  <c r="H94" i="20"/>
  <c r="H97" i="20" s="1"/>
  <c r="H102" i="20" s="1"/>
  <c r="C94" i="20"/>
  <c r="C302" i="20" s="1"/>
  <c r="J94" i="20"/>
  <c r="J97" i="20" s="1"/>
  <c r="J102" i="20" s="1"/>
  <c r="M94" i="20"/>
  <c r="M97" i="20" s="1"/>
  <c r="M102" i="20" s="1"/>
  <c r="F94" i="20"/>
  <c r="F97" i="20" s="1"/>
  <c r="F102" i="20" s="1"/>
  <c r="K94" i="20"/>
  <c r="K97" i="20" s="1"/>
  <c r="K102" i="20" s="1"/>
  <c r="L94" i="20"/>
  <c r="L97" i="20" s="1"/>
  <c r="L102" i="20" s="1"/>
  <c r="D94" i="20"/>
  <c r="D302" i="20" s="1"/>
  <c r="E94" i="20"/>
  <c r="E97" i="20" s="1"/>
  <c r="E102" i="20" s="1"/>
  <c r="I94" i="20"/>
  <c r="I97" i="20" s="1"/>
  <c r="I102" i="20" s="1"/>
  <c r="K19" i="37" l="1"/>
  <c r="L19" i="37"/>
  <c r="J19" i="37"/>
  <c r="G20" i="20"/>
  <c r="E20" i="20"/>
  <c r="F20" i="20"/>
  <c r="D20" i="20"/>
  <c r="B31" i="36" s="1"/>
  <c r="D221" i="20"/>
  <c r="D228" i="20" l="1"/>
  <c r="I13" i="20"/>
  <c r="J13" i="20"/>
  <c r="K13" i="20"/>
  <c r="L13" i="20"/>
  <c r="M13" i="20"/>
  <c r="H13" i="20"/>
  <c r="C13" i="20"/>
  <c r="F64" i="35" l="1"/>
  <c r="F65" i="35" s="1"/>
  <c r="G65" i="35" s="1"/>
  <c r="H65" i="35" s="1"/>
  <c r="I65" i="35" s="1"/>
  <c r="F73" i="35"/>
  <c r="F74" i="35" s="1"/>
  <c r="G74" i="35" s="1"/>
  <c r="H74" i="35" s="1"/>
  <c r="I74" i="35" s="1"/>
  <c r="C117" i="20"/>
  <c r="C221" i="20" s="1"/>
  <c r="C20" i="20"/>
  <c r="B30" i="36" s="1"/>
  <c r="M20" i="20"/>
  <c r="J20" i="20"/>
  <c r="H20" i="20"/>
  <c r="L20" i="20"/>
  <c r="K20" i="20"/>
  <c r="I20" i="20"/>
  <c r="H20" i="37" l="1"/>
  <c r="I19" i="37"/>
  <c r="K74" i="35"/>
  <c r="M23" i="20"/>
  <c r="M386" i="20" s="1"/>
  <c r="C23" i="20"/>
  <c r="C127" i="20" s="1"/>
  <c r="C124" i="20"/>
  <c r="I23" i="20"/>
  <c r="K23" i="20"/>
  <c r="H23" i="20"/>
  <c r="J23" i="20"/>
  <c r="J386" i="20" s="1"/>
  <c r="L23" i="20"/>
  <c r="L386" i="20" s="1"/>
  <c r="K65" i="35" l="1"/>
  <c r="M388" i="20"/>
  <c r="C387" i="20"/>
  <c r="H39" i="37" s="1"/>
  <c r="J388" i="20"/>
  <c r="L388" i="20"/>
  <c r="C228" i="20"/>
  <c r="H386" i="20"/>
  <c r="K386" i="20"/>
  <c r="I386" i="20"/>
  <c r="C386" i="20"/>
  <c r="H38" i="37" s="1"/>
  <c r="C231" i="20"/>
  <c r="I388" i="20" l="1"/>
  <c r="C388" i="20"/>
  <c r="K388" i="20"/>
  <c r="H388" i="20"/>
  <c r="B3" i="16" l="1"/>
  <c r="B3" i="1"/>
  <c r="B3" i="25"/>
  <c r="B3" i="20" l="1"/>
  <c r="F173" i="17"/>
  <c r="F81" i="8"/>
  <c r="F174" i="16"/>
  <c r="F82" i="1"/>
  <c r="D23" i="20" l="1"/>
  <c r="D386" i="20" s="1"/>
  <c r="I38" i="37" s="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R31" i="8"/>
  <c r="I31" i="19" s="1"/>
  <c r="R31" i="17"/>
  <c r="J31" i="19" s="1"/>
  <c r="J183" i="19" s="1"/>
  <c r="L183" i="19" s="1"/>
  <c r="E32" i="19"/>
  <c r="F32" i="19"/>
  <c r="V33" i="1"/>
  <c r="G32" i="19" s="1"/>
  <c r="V33" i="16"/>
  <c r="H32" i="19" s="1"/>
  <c r="H184" i="19" s="1"/>
  <c r="R32" i="8"/>
  <c r="I32" i="19" s="1"/>
  <c r="R32" i="17"/>
  <c r="J32" i="19" s="1"/>
  <c r="J184" i="19" s="1"/>
  <c r="L184" i="19" s="1"/>
  <c r="E33" i="19"/>
  <c r="F33" i="19"/>
  <c r="V34" i="1"/>
  <c r="G33" i="19" s="1"/>
  <c r="V34" i="16"/>
  <c r="H33" i="19" s="1"/>
  <c r="H185" i="19" s="1"/>
  <c r="R33" i="8"/>
  <c r="I33" i="19" s="1"/>
  <c r="R33" i="17"/>
  <c r="J33" i="19" s="1"/>
  <c r="J185" i="19" s="1"/>
  <c r="L185" i="19" s="1"/>
  <c r="E34" i="19"/>
  <c r="F34" i="19"/>
  <c r="V35" i="1"/>
  <c r="G34" i="19" s="1"/>
  <c r="V35" i="16"/>
  <c r="H34" i="19" s="1"/>
  <c r="H186" i="19" s="1"/>
  <c r="R34" i="8"/>
  <c r="I34" i="19" s="1"/>
  <c r="R34" i="17"/>
  <c r="J34" i="19" s="1"/>
  <c r="J186" i="19" s="1"/>
  <c r="L186" i="19" s="1"/>
  <c r="E35" i="19"/>
  <c r="F35" i="19"/>
  <c r="V36" i="1"/>
  <c r="G35" i="19" s="1"/>
  <c r="V36" i="16"/>
  <c r="H35" i="19" s="1"/>
  <c r="H187" i="19" s="1"/>
  <c r="R35" i="8"/>
  <c r="I35" i="19" s="1"/>
  <c r="R35" i="17"/>
  <c r="J35" i="19" s="1"/>
  <c r="J187" i="19" s="1"/>
  <c r="L187" i="19" s="1"/>
  <c r="E36" i="19"/>
  <c r="F36" i="19"/>
  <c r="V37" i="1"/>
  <c r="G36" i="19" s="1"/>
  <c r="V37" i="16"/>
  <c r="H36" i="19" s="1"/>
  <c r="H188" i="19" s="1"/>
  <c r="R36" i="8"/>
  <c r="I36" i="19" s="1"/>
  <c r="R36" i="17"/>
  <c r="J36" i="19" s="1"/>
  <c r="J188" i="19" s="1"/>
  <c r="L188" i="19" s="1"/>
  <c r="E37" i="19"/>
  <c r="F37" i="19"/>
  <c r="V38" i="1"/>
  <c r="G37" i="19" s="1"/>
  <c r="V38" i="16"/>
  <c r="H37" i="19" s="1"/>
  <c r="H189" i="19" s="1"/>
  <c r="R37" i="8"/>
  <c r="I37" i="19" s="1"/>
  <c r="R37" i="17"/>
  <c r="J37" i="19" s="1"/>
  <c r="J189" i="19" s="1"/>
  <c r="L189" i="19" s="1"/>
  <c r="E38" i="19"/>
  <c r="F38" i="19"/>
  <c r="V39" i="1"/>
  <c r="G38" i="19" s="1"/>
  <c r="V39" i="16"/>
  <c r="H38" i="19" s="1"/>
  <c r="H190" i="19" s="1"/>
  <c r="R38" i="8"/>
  <c r="I38" i="19" s="1"/>
  <c r="R38" i="17"/>
  <c r="J38" i="19" s="1"/>
  <c r="J190" i="19" s="1"/>
  <c r="L190" i="19" s="1"/>
  <c r="E39" i="19"/>
  <c r="F39" i="19"/>
  <c r="V40" i="1"/>
  <c r="G39" i="19" s="1"/>
  <c r="V40" i="16"/>
  <c r="H39" i="19" s="1"/>
  <c r="H191" i="19" s="1"/>
  <c r="R39" i="8"/>
  <c r="I39" i="19" s="1"/>
  <c r="R39" i="17"/>
  <c r="J39" i="19" s="1"/>
  <c r="J191" i="19" s="1"/>
  <c r="L191" i="19" s="1"/>
  <c r="E40" i="19"/>
  <c r="F40" i="19"/>
  <c r="V41" i="1"/>
  <c r="G40" i="19" s="1"/>
  <c r="V41" i="16"/>
  <c r="H40" i="19" s="1"/>
  <c r="H192" i="19" s="1"/>
  <c r="R40" i="8"/>
  <c r="I40" i="19" s="1"/>
  <c r="R40" i="17"/>
  <c r="J40" i="19" s="1"/>
  <c r="J192" i="19" s="1"/>
  <c r="L192" i="19" s="1"/>
  <c r="E41" i="19"/>
  <c r="F41" i="19"/>
  <c r="V42" i="1"/>
  <c r="G41" i="19" s="1"/>
  <c r="V42" i="16"/>
  <c r="H41" i="19" s="1"/>
  <c r="H193" i="19" s="1"/>
  <c r="R41" i="8"/>
  <c r="I41" i="19" s="1"/>
  <c r="R41" i="17"/>
  <c r="J41" i="19" s="1"/>
  <c r="J193" i="19" s="1"/>
  <c r="L193" i="19" s="1"/>
  <c r="E42" i="19"/>
  <c r="F42" i="19"/>
  <c r="V43" i="1"/>
  <c r="G42" i="19" s="1"/>
  <c r="V43" i="16"/>
  <c r="H42" i="19" s="1"/>
  <c r="H194" i="19" s="1"/>
  <c r="R42" i="8"/>
  <c r="I42" i="19" s="1"/>
  <c r="R42" i="17"/>
  <c r="J42" i="19" s="1"/>
  <c r="J194" i="19" s="1"/>
  <c r="L194" i="19" s="1"/>
  <c r="E43" i="19"/>
  <c r="F43" i="19"/>
  <c r="V44" i="1"/>
  <c r="G43" i="19" s="1"/>
  <c r="V44" i="16"/>
  <c r="H43" i="19" s="1"/>
  <c r="H195" i="19" s="1"/>
  <c r="R43" i="8"/>
  <c r="I43" i="19" s="1"/>
  <c r="R43" i="17"/>
  <c r="J43" i="19" s="1"/>
  <c r="J195" i="19" s="1"/>
  <c r="L195" i="19" s="1"/>
  <c r="E44" i="19"/>
  <c r="F44" i="19"/>
  <c r="V45" i="1"/>
  <c r="G44" i="19" s="1"/>
  <c r="V45" i="16"/>
  <c r="H44" i="19" s="1"/>
  <c r="H196" i="19" s="1"/>
  <c r="R44" i="8"/>
  <c r="I44" i="19" s="1"/>
  <c r="R44" i="17"/>
  <c r="J44" i="19" s="1"/>
  <c r="J196" i="19" s="1"/>
  <c r="L196" i="19" s="1"/>
  <c r="E45" i="19"/>
  <c r="F45" i="19"/>
  <c r="V46" i="1"/>
  <c r="G45" i="19" s="1"/>
  <c r="V46" i="16"/>
  <c r="H45" i="19" s="1"/>
  <c r="H197" i="19" s="1"/>
  <c r="R45" i="8"/>
  <c r="I45" i="19" s="1"/>
  <c r="R45" i="17"/>
  <c r="J45" i="19" s="1"/>
  <c r="J197" i="19" s="1"/>
  <c r="L197" i="19" s="1"/>
  <c r="E46" i="19"/>
  <c r="F46" i="19"/>
  <c r="V47" i="1"/>
  <c r="G46" i="19" s="1"/>
  <c r="V47" i="16"/>
  <c r="H46" i="19" s="1"/>
  <c r="H198" i="19" s="1"/>
  <c r="R46" i="8"/>
  <c r="I46" i="19" s="1"/>
  <c r="R46" i="17"/>
  <c r="J46" i="19" s="1"/>
  <c r="J198" i="19" s="1"/>
  <c r="L198" i="19" s="1"/>
  <c r="E47" i="19"/>
  <c r="F47" i="19"/>
  <c r="V48" i="1"/>
  <c r="G47" i="19" s="1"/>
  <c r="V48" i="16"/>
  <c r="H47" i="19" s="1"/>
  <c r="H199" i="19" s="1"/>
  <c r="R47" i="8"/>
  <c r="I47" i="19" s="1"/>
  <c r="R47" i="17"/>
  <c r="J47" i="19" s="1"/>
  <c r="J199" i="19" s="1"/>
  <c r="L199" i="19" s="1"/>
  <c r="E48" i="19"/>
  <c r="F48" i="19"/>
  <c r="V49" i="1"/>
  <c r="G48" i="19" s="1"/>
  <c r="V49" i="16"/>
  <c r="H48" i="19" s="1"/>
  <c r="H200" i="19" s="1"/>
  <c r="R48" i="8"/>
  <c r="I48" i="19" s="1"/>
  <c r="R48" i="17"/>
  <c r="J48" i="19" s="1"/>
  <c r="J200" i="19" s="1"/>
  <c r="L200" i="19" s="1"/>
  <c r="E49" i="19"/>
  <c r="F49" i="19"/>
  <c r="V50" i="1"/>
  <c r="G49" i="19" s="1"/>
  <c r="V50" i="16"/>
  <c r="H49" i="19" s="1"/>
  <c r="H201" i="19" s="1"/>
  <c r="R49" i="8"/>
  <c r="I49" i="19" s="1"/>
  <c r="R49" i="17"/>
  <c r="J49" i="19" s="1"/>
  <c r="J201" i="19" s="1"/>
  <c r="L201" i="19" s="1"/>
  <c r="E50" i="19"/>
  <c r="F50" i="19"/>
  <c r="V51" i="1"/>
  <c r="G50" i="19" s="1"/>
  <c r="V51" i="16"/>
  <c r="H50" i="19" s="1"/>
  <c r="H202" i="19" s="1"/>
  <c r="R50" i="8"/>
  <c r="I50" i="19" s="1"/>
  <c r="R50" i="17"/>
  <c r="J50" i="19" s="1"/>
  <c r="J202" i="19" s="1"/>
  <c r="L202" i="19" s="1"/>
  <c r="E51" i="19"/>
  <c r="F51" i="19"/>
  <c r="V52" i="1"/>
  <c r="G51" i="19" s="1"/>
  <c r="V52" i="16"/>
  <c r="H51" i="19" s="1"/>
  <c r="H203" i="19" s="1"/>
  <c r="R51" i="8"/>
  <c r="I51" i="19" s="1"/>
  <c r="R51" i="17"/>
  <c r="J51" i="19" s="1"/>
  <c r="J203" i="19" s="1"/>
  <c r="L203" i="19" s="1"/>
  <c r="E52" i="19"/>
  <c r="F52" i="19"/>
  <c r="V53" i="1"/>
  <c r="G52" i="19" s="1"/>
  <c r="V53" i="16"/>
  <c r="H52" i="19" s="1"/>
  <c r="H204" i="19" s="1"/>
  <c r="R52" i="8"/>
  <c r="I52" i="19" s="1"/>
  <c r="R52" i="17"/>
  <c r="J52" i="19" s="1"/>
  <c r="J204" i="19" s="1"/>
  <c r="L204" i="19" s="1"/>
  <c r="E53" i="19"/>
  <c r="F53" i="19"/>
  <c r="V54" i="1"/>
  <c r="G53" i="19" s="1"/>
  <c r="V54" i="16"/>
  <c r="H53" i="19" s="1"/>
  <c r="H205" i="19" s="1"/>
  <c r="R53" i="8"/>
  <c r="I53" i="19" s="1"/>
  <c r="R53" i="17"/>
  <c r="J53" i="19" s="1"/>
  <c r="J205" i="19" s="1"/>
  <c r="L205" i="19" s="1"/>
  <c r="E54" i="19"/>
  <c r="F54" i="19"/>
  <c r="V55" i="1"/>
  <c r="G54" i="19" s="1"/>
  <c r="V55" i="16"/>
  <c r="H54" i="19" s="1"/>
  <c r="H206" i="19" s="1"/>
  <c r="R54" i="8"/>
  <c r="I54" i="19" s="1"/>
  <c r="R54" i="17"/>
  <c r="J54" i="19" s="1"/>
  <c r="J206" i="19" s="1"/>
  <c r="L206" i="19" s="1"/>
  <c r="E55" i="19"/>
  <c r="F55" i="19"/>
  <c r="V56" i="1"/>
  <c r="G55" i="19" s="1"/>
  <c r="V56" i="16"/>
  <c r="H55" i="19" s="1"/>
  <c r="H207" i="19" s="1"/>
  <c r="R55" i="8"/>
  <c r="I55" i="19" s="1"/>
  <c r="R55" i="17"/>
  <c r="J55" i="19" s="1"/>
  <c r="J207" i="19" s="1"/>
  <c r="L207" i="19" s="1"/>
  <c r="E56" i="19"/>
  <c r="F56" i="19"/>
  <c r="G56" i="19"/>
  <c r="V57" i="16"/>
  <c r="H56" i="19" s="1"/>
  <c r="H208" i="19" s="1"/>
  <c r="I56" i="19"/>
  <c r="R56" i="17"/>
  <c r="J56" i="19" s="1"/>
  <c r="J208" i="19" s="1"/>
  <c r="L208" i="19" s="1"/>
  <c r="E57" i="19"/>
  <c r="F57" i="19"/>
  <c r="G57" i="19"/>
  <c r="V58" i="16"/>
  <c r="H57" i="19" s="1"/>
  <c r="H209" i="19" s="1"/>
  <c r="I57" i="19"/>
  <c r="R57" i="17"/>
  <c r="J57" i="19" s="1"/>
  <c r="J209" i="19" s="1"/>
  <c r="L209" i="19" s="1"/>
  <c r="E58" i="19"/>
  <c r="F58" i="19"/>
  <c r="G58" i="19"/>
  <c r="V59" i="16"/>
  <c r="H58" i="19" s="1"/>
  <c r="H210" i="19" s="1"/>
  <c r="I58" i="19"/>
  <c r="R58" i="17"/>
  <c r="J58" i="19" s="1"/>
  <c r="J210" i="19" s="1"/>
  <c r="L210" i="19" s="1"/>
  <c r="E59" i="19"/>
  <c r="F59" i="19"/>
  <c r="G59" i="19"/>
  <c r="V60" i="16"/>
  <c r="H59" i="19" s="1"/>
  <c r="H211" i="19" s="1"/>
  <c r="I59" i="19"/>
  <c r="R59" i="17"/>
  <c r="J59" i="19" s="1"/>
  <c r="J211" i="19" s="1"/>
  <c r="L211" i="19" s="1"/>
  <c r="E60" i="19"/>
  <c r="F60" i="19"/>
  <c r="G60" i="19"/>
  <c r="V61" i="16"/>
  <c r="H60" i="19" s="1"/>
  <c r="H212" i="19" s="1"/>
  <c r="I60" i="19"/>
  <c r="R60" i="17"/>
  <c r="J60" i="19" s="1"/>
  <c r="J212" i="19" s="1"/>
  <c r="L212" i="19" s="1"/>
  <c r="E61" i="19"/>
  <c r="F61" i="19"/>
  <c r="G61" i="19"/>
  <c r="V62" i="16"/>
  <c r="H61" i="19" s="1"/>
  <c r="H213" i="19" s="1"/>
  <c r="I61" i="19"/>
  <c r="R61" i="17"/>
  <c r="J61" i="19" s="1"/>
  <c r="J213" i="19" s="1"/>
  <c r="L213" i="19" s="1"/>
  <c r="E62" i="19"/>
  <c r="F62" i="19"/>
  <c r="G62" i="19"/>
  <c r="V63" i="16"/>
  <c r="H62" i="19" s="1"/>
  <c r="H214" i="19" s="1"/>
  <c r="I62" i="19"/>
  <c r="R62" i="17"/>
  <c r="J62" i="19" s="1"/>
  <c r="J214" i="19" s="1"/>
  <c r="L214" i="19" s="1"/>
  <c r="E63" i="19"/>
  <c r="F63" i="19"/>
  <c r="G63" i="19"/>
  <c r="V64" i="16"/>
  <c r="H63" i="19" s="1"/>
  <c r="H215" i="19" s="1"/>
  <c r="I63" i="19"/>
  <c r="R63" i="17"/>
  <c r="J63" i="19" s="1"/>
  <c r="J215" i="19" s="1"/>
  <c r="L215" i="19" s="1"/>
  <c r="E64" i="19"/>
  <c r="F64" i="19"/>
  <c r="G64" i="19"/>
  <c r="V65" i="16"/>
  <c r="H64" i="19" s="1"/>
  <c r="H216" i="19" s="1"/>
  <c r="I64" i="19"/>
  <c r="R64" i="17"/>
  <c r="J64" i="19" s="1"/>
  <c r="J216" i="19" s="1"/>
  <c r="L216" i="19" s="1"/>
  <c r="E65" i="19"/>
  <c r="F65" i="19"/>
  <c r="G65" i="19"/>
  <c r="V66" i="16"/>
  <c r="H65" i="19" s="1"/>
  <c r="H217" i="19" s="1"/>
  <c r="I65" i="19"/>
  <c r="R65" i="17"/>
  <c r="J65" i="19" s="1"/>
  <c r="J217" i="19" s="1"/>
  <c r="L217" i="19" s="1"/>
  <c r="E66" i="19"/>
  <c r="F66" i="19"/>
  <c r="G66" i="19"/>
  <c r="V67" i="16"/>
  <c r="H66" i="19" s="1"/>
  <c r="H218" i="19" s="1"/>
  <c r="I66" i="19"/>
  <c r="R66" i="17"/>
  <c r="J66" i="19" s="1"/>
  <c r="J218" i="19" s="1"/>
  <c r="L218" i="19" s="1"/>
  <c r="E67" i="19"/>
  <c r="F67" i="19"/>
  <c r="G67" i="19"/>
  <c r="V68" i="16"/>
  <c r="H67" i="19" s="1"/>
  <c r="H219" i="19" s="1"/>
  <c r="I67" i="19"/>
  <c r="R67" i="17"/>
  <c r="J67" i="19" s="1"/>
  <c r="J219" i="19" s="1"/>
  <c r="L219" i="19" s="1"/>
  <c r="E68" i="19"/>
  <c r="F68" i="19"/>
  <c r="G68" i="19"/>
  <c r="V69" i="16"/>
  <c r="H68" i="19" s="1"/>
  <c r="H220" i="19" s="1"/>
  <c r="I68" i="19"/>
  <c r="R68" i="17"/>
  <c r="J68" i="19" s="1"/>
  <c r="J220" i="19" s="1"/>
  <c r="L220" i="19" s="1"/>
  <c r="E69" i="19"/>
  <c r="F69" i="19"/>
  <c r="G69" i="19"/>
  <c r="V70" i="16"/>
  <c r="H69" i="19" s="1"/>
  <c r="H221" i="19" s="1"/>
  <c r="I69" i="19"/>
  <c r="R69" i="17"/>
  <c r="J69" i="19" s="1"/>
  <c r="J221" i="19" s="1"/>
  <c r="L221" i="19" s="1"/>
  <c r="E70" i="19"/>
  <c r="F70" i="19"/>
  <c r="G70" i="19"/>
  <c r="V71" i="16"/>
  <c r="H70" i="19" s="1"/>
  <c r="H222" i="19" s="1"/>
  <c r="I70" i="19"/>
  <c r="R70" i="17"/>
  <c r="J70" i="19" s="1"/>
  <c r="J222" i="19" s="1"/>
  <c r="L222" i="19" s="1"/>
  <c r="E71" i="19"/>
  <c r="F71" i="19"/>
  <c r="G71" i="19"/>
  <c r="V72" i="16"/>
  <c r="H71" i="19" s="1"/>
  <c r="H223" i="19" s="1"/>
  <c r="I71" i="19"/>
  <c r="R71" i="17"/>
  <c r="J71" i="19" s="1"/>
  <c r="J223" i="19" s="1"/>
  <c r="L223" i="19" s="1"/>
  <c r="E72" i="19"/>
  <c r="F72" i="19"/>
  <c r="G72" i="19"/>
  <c r="V73" i="16"/>
  <c r="H72" i="19" s="1"/>
  <c r="H224" i="19" s="1"/>
  <c r="I72" i="19"/>
  <c r="R72" i="17"/>
  <c r="J72" i="19" s="1"/>
  <c r="J224" i="19" s="1"/>
  <c r="L224" i="19" s="1"/>
  <c r="E73" i="19"/>
  <c r="F73" i="19"/>
  <c r="G73" i="19"/>
  <c r="V74" i="16"/>
  <c r="H73" i="19" s="1"/>
  <c r="H225" i="19" s="1"/>
  <c r="I73" i="19"/>
  <c r="R73" i="17"/>
  <c r="J73" i="19" s="1"/>
  <c r="J225" i="19" s="1"/>
  <c r="L225" i="19" s="1"/>
  <c r="E74" i="19"/>
  <c r="F74" i="19"/>
  <c r="G74" i="19"/>
  <c r="V75" i="16"/>
  <c r="H74" i="19" s="1"/>
  <c r="H226" i="19" s="1"/>
  <c r="I74" i="19"/>
  <c r="R74" i="17"/>
  <c r="J74" i="19" s="1"/>
  <c r="J226" i="19" s="1"/>
  <c r="L226" i="19" s="1"/>
  <c r="E75" i="19"/>
  <c r="F75" i="19"/>
  <c r="G75" i="19"/>
  <c r="V76" i="16"/>
  <c r="H75" i="19" s="1"/>
  <c r="H227" i="19" s="1"/>
  <c r="I75" i="19"/>
  <c r="R75" i="17"/>
  <c r="J75" i="19" s="1"/>
  <c r="J227" i="19" s="1"/>
  <c r="L227" i="19" s="1"/>
  <c r="E76" i="19"/>
  <c r="F76" i="19"/>
  <c r="G76" i="19"/>
  <c r="V77" i="16"/>
  <c r="H76" i="19" s="1"/>
  <c r="H228" i="19" s="1"/>
  <c r="I76" i="19"/>
  <c r="R76" i="17"/>
  <c r="J76" i="19" s="1"/>
  <c r="J228" i="19" s="1"/>
  <c r="L228" i="19" s="1"/>
  <c r="E77" i="19"/>
  <c r="F77" i="19"/>
  <c r="G77" i="19"/>
  <c r="V78" i="16"/>
  <c r="H77" i="19" s="1"/>
  <c r="H229" i="19" s="1"/>
  <c r="I77" i="19"/>
  <c r="R77" i="17"/>
  <c r="J77" i="19" s="1"/>
  <c r="J229" i="19" s="1"/>
  <c r="L229" i="19" s="1"/>
  <c r="E78" i="19"/>
  <c r="F78" i="19"/>
  <c r="G78" i="19"/>
  <c r="V79" i="16"/>
  <c r="H78" i="19" s="1"/>
  <c r="H230" i="19" s="1"/>
  <c r="I78" i="19"/>
  <c r="R78" i="17"/>
  <c r="J78" i="19" s="1"/>
  <c r="J230" i="19" s="1"/>
  <c r="L230" i="19" s="1"/>
  <c r="E79" i="19"/>
  <c r="F79" i="19"/>
  <c r="G79" i="19"/>
  <c r="V80" i="16"/>
  <c r="H79" i="19" s="1"/>
  <c r="H231" i="19" s="1"/>
  <c r="I79" i="19"/>
  <c r="R79" i="17"/>
  <c r="J79" i="19" s="1"/>
  <c r="J231" i="19" s="1"/>
  <c r="L231" i="19" s="1"/>
  <c r="E80" i="19"/>
  <c r="F80" i="19"/>
  <c r="G80" i="19"/>
  <c r="V81" i="16"/>
  <c r="H80" i="19" s="1"/>
  <c r="H232" i="19" s="1"/>
  <c r="I80" i="19"/>
  <c r="R80" i="17"/>
  <c r="J80" i="19" s="1"/>
  <c r="J232" i="19" s="1"/>
  <c r="L232" i="19" s="1"/>
  <c r="E81" i="19"/>
  <c r="F81" i="19"/>
  <c r="G81" i="19"/>
  <c r="V82" i="16"/>
  <c r="H81" i="19" s="1"/>
  <c r="H233" i="19" s="1"/>
  <c r="I81" i="19"/>
  <c r="R81" i="17"/>
  <c r="J81" i="19" s="1"/>
  <c r="J233" i="19" s="1"/>
  <c r="L233" i="19" s="1"/>
  <c r="E82" i="19"/>
  <c r="F82" i="19"/>
  <c r="G82" i="19"/>
  <c r="V83" i="16"/>
  <c r="H82" i="19" s="1"/>
  <c r="H234" i="19" s="1"/>
  <c r="I82" i="19"/>
  <c r="R82" i="17"/>
  <c r="J82" i="19" s="1"/>
  <c r="J234" i="19" s="1"/>
  <c r="L234" i="19" s="1"/>
  <c r="E83" i="19"/>
  <c r="F83" i="19"/>
  <c r="G83" i="19"/>
  <c r="V84" i="16"/>
  <c r="H83" i="19" s="1"/>
  <c r="H235" i="19" s="1"/>
  <c r="I83" i="19"/>
  <c r="R83" i="17"/>
  <c r="J83" i="19" s="1"/>
  <c r="J235" i="19" s="1"/>
  <c r="L235" i="19" s="1"/>
  <c r="E84" i="19"/>
  <c r="F84" i="19"/>
  <c r="G84" i="19"/>
  <c r="V85" i="16"/>
  <c r="H84" i="19" s="1"/>
  <c r="H236" i="19" s="1"/>
  <c r="I84" i="19"/>
  <c r="R84" i="17"/>
  <c r="J84" i="19" s="1"/>
  <c r="J236" i="19" s="1"/>
  <c r="L236" i="19" s="1"/>
  <c r="E85" i="19"/>
  <c r="F85" i="19"/>
  <c r="G85" i="19"/>
  <c r="V86" i="16"/>
  <c r="H85" i="19" s="1"/>
  <c r="H237" i="19" s="1"/>
  <c r="I85" i="19"/>
  <c r="R85" i="17"/>
  <c r="J85" i="19" s="1"/>
  <c r="J237" i="19" s="1"/>
  <c r="L237" i="19" s="1"/>
  <c r="E86" i="19"/>
  <c r="F86" i="19"/>
  <c r="G86" i="19"/>
  <c r="V87" i="16"/>
  <c r="H86" i="19" s="1"/>
  <c r="H238" i="19" s="1"/>
  <c r="I86" i="19"/>
  <c r="R86" i="17"/>
  <c r="J86" i="19" s="1"/>
  <c r="J238" i="19" s="1"/>
  <c r="L238" i="19" s="1"/>
  <c r="E87" i="19"/>
  <c r="F87" i="19"/>
  <c r="G87" i="19"/>
  <c r="V88" i="16"/>
  <c r="H87" i="19" s="1"/>
  <c r="H239" i="19" s="1"/>
  <c r="I87" i="19"/>
  <c r="R87" i="17"/>
  <c r="J87" i="19" s="1"/>
  <c r="J239" i="19" s="1"/>
  <c r="L239" i="19" s="1"/>
  <c r="E88" i="19"/>
  <c r="F88" i="19"/>
  <c r="G88" i="19"/>
  <c r="V89" i="16"/>
  <c r="H88" i="19" s="1"/>
  <c r="H240" i="19" s="1"/>
  <c r="I88" i="19"/>
  <c r="R88" i="17"/>
  <c r="J88" i="19" s="1"/>
  <c r="J240" i="19" s="1"/>
  <c r="L240" i="19" s="1"/>
  <c r="E89" i="19"/>
  <c r="F89" i="19"/>
  <c r="G89" i="19"/>
  <c r="V90" i="16"/>
  <c r="H89" i="19" s="1"/>
  <c r="H241" i="19" s="1"/>
  <c r="I89" i="19"/>
  <c r="R89" i="17"/>
  <c r="J89" i="19" s="1"/>
  <c r="J241" i="19" s="1"/>
  <c r="L241" i="19" s="1"/>
  <c r="E90" i="19"/>
  <c r="F90" i="19"/>
  <c r="G90" i="19"/>
  <c r="V91" i="16"/>
  <c r="H90" i="19" s="1"/>
  <c r="H242" i="19" s="1"/>
  <c r="I90" i="19"/>
  <c r="R90" i="17"/>
  <c r="J90" i="19" s="1"/>
  <c r="J242" i="19" s="1"/>
  <c r="L242" i="19" s="1"/>
  <c r="E91" i="19"/>
  <c r="F91" i="19"/>
  <c r="G91" i="19"/>
  <c r="V92" i="16"/>
  <c r="H91" i="19" s="1"/>
  <c r="H243" i="19" s="1"/>
  <c r="I91" i="19"/>
  <c r="R91" i="17"/>
  <c r="J91" i="19" s="1"/>
  <c r="J243" i="19" s="1"/>
  <c r="L243" i="19" s="1"/>
  <c r="E92" i="19"/>
  <c r="F92" i="19"/>
  <c r="G92" i="19"/>
  <c r="V93" i="16"/>
  <c r="H92" i="19" s="1"/>
  <c r="H244" i="19" s="1"/>
  <c r="I92" i="19"/>
  <c r="R92" i="17"/>
  <c r="J92" i="19" s="1"/>
  <c r="J244" i="19" s="1"/>
  <c r="L244" i="19" s="1"/>
  <c r="E93" i="19"/>
  <c r="F93" i="19"/>
  <c r="G93" i="19"/>
  <c r="V94" i="16"/>
  <c r="H93" i="19" s="1"/>
  <c r="H245" i="19" s="1"/>
  <c r="I93" i="19"/>
  <c r="R93" i="17"/>
  <c r="J93" i="19" s="1"/>
  <c r="J245" i="19" s="1"/>
  <c r="L245" i="19" s="1"/>
  <c r="E94" i="19"/>
  <c r="F94" i="19"/>
  <c r="G94" i="19"/>
  <c r="V95" i="16"/>
  <c r="H94" i="19" s="1"/>
  <c r="H246" i="19" s="1"/>
  <c r="I94" i="19"/>
  <c r="R94" i="17"/>
  <c r="J94" i="19" s="1"/>
  <c r="J246" i="19" s="1"/>
  <c r="L246" i="19" s="1"/>
  <c r="E95" i="19"/>
  <c r="F95" i="19"/>
  <c r="G95" i="19"/>
  <c r="V96" i="16"/>
  <c r="H95" i="19" s="1"/>
  <c r="H247" i="19" s="1"/>
  <c r="I95" i="19"/>
  <c r="R95" i="17"/>
  <c r="J95" i="19" s="1"/>
  <c r="J247" i="19" s="1"/>
  <c r="L247" i="19" s="1"/>
  <c r="E96" i="19"/>
  <c r="F96" i="19"/>
  <c r="G96" i="19"/>
  <c r="V97" i="16"/>
  <c r="H96" i="19" s="1"/>
  <c r="H248" i="19" s="1"/>
  <c r="I96" i="19"/>
  <c r="R96" i="17"/>
  <c r="J96" i="19" s="1"/>
  <c r="J248" i="19" s="1"/>
  <c r="L248" i="19" s="1"/>
  <c r="E97" i="19"/>
  <c r="F97" i="19"/>
  <c r="G97" i="19"/>
  <c r="V98" i="16"/>
  <c r="H97" i="19" s="1"/>
  <c r="H249" i="19" s="1"/>
  <c r="I97" i="19"/>
  <c r="R97" i="17"/>
  <c r="J97" i="19" s="1"/>
  <c r="J249" i="19" s="1"/>
  <c r="L249" i="19" s="1"/>
  <c r="E98" i="19"/>
  <c r="F98" i="19"/>
  <c r="G98" i="19"/>
  <c r="V99" i="16"/>
  <c r="H98" i="19" s="1"/>
  <c r="H250" i="19" s="1"/>
  <c r="I98" i="19"/>
  <c r="R98" i="17"/>
  <c r="J98" i="19" s="1"/>
  <c r="J250" i="19" s="1"/>
  <c r="L250" i="19" s="1"/>
  <c r="E99" i="19"/>
  <c r="F99" i="19"/>
  <c r="G99" i="19"/>
  <c r="V100" i="16"/>
  <c r="H99" i="19" s="1"/>
  <c r="H251" i="19" s="1"/>
  <c r="I99" i="19"/>
  <c r="R99" i="17"/>
  <c r="J99" i="19" s="1"/>
  <c r="J251" i="19" s="1"/>
  <c r="L251" i="19" s="1"/>
  <c r="E100" i="19"/>
  <c r="F100" i="19"/>
  <c r="G100" i="19"/>
  <c r="V101" i="16"/>
  <c r="H100" i="19" s="1"/>
  <c r="H252" i="19" s="1"/>
  <c r="I100" i="19"/>
  <c r="R100" i="17"/>
  <c r="J100" i="19" s="1"/>
  <c r="J252" i="19" s="1"/>
  <c r="L252" i="19" s="1"/>
  <c r="E101" i="19"/>
  <c r="F101" i="19"/>
  <c r="G101" i="19"/>
  <c r="V102" i="16"/>
  <c r="H101" i="19" s="1"/>
  <c r="H253" i="19" s="1"/>
  <c r="I101" i="19"/>
  <c r="R101" i="17"/>
  <c r="J101" i="19" s="1"/>
  <c r="J253" i="19" s="1"/>
  <c r="L253" i="19" s="1"/>
  <c r="E102" i="19"/>
  <c r="F102" i="19"/>
  <c r="G102" i="19"/>
  <c r="V103" i="16"/>
  <c r="H102" i="19" s="1"/>
  <c r="H254" i="19" s="1"/>
  <c r="I102" i="19"/>
  <c r="R102" i="17"/>
  <c r="J102" i="19" s="1"/>
  <c r="J254" i="19" s="1"/>
  <c r="L254" i="19" s="1"/>
  <c r="E103" i="19"/>
  <c r="F103" i="19"/>
  <c r="G103" i="19"/>
  <c r="V104" i="16"/>
  <c r="H103" i="19" s="1"/>
  <c r="H255" i="19" s="1"/>
  <c r="I103" i="19"/>
  <c r="R103" i="17"/>
  <c r="J103" i="19" s="1"/>
  <c r="J255" i="19" s="1"/>
  <c r="L255" i="19" s="1"/>
  <c r="E104" i="19"/>
  <c r="F104" i="19"/>
  <c r="G104" i="19"/>
  <c r="V105" i="16"/>
  <c r="H104" i="19" s="1"/>
  <c r="H256" i="19" s="1"/>
  <c r="I104" i="19"/>
  <c r="R104" i="17"/>
  <c r="J104" i="19" s="1"/>
  <c r="J256" i="19" s="1"/>
  <c r="L256" i="19" s="1"/>
  <c r="E105" i="19"/>
  <c r="F105" i="19"/>
  <c r="G105" i="19"/>
  <c r="V106" i="16"/>
  <c r="H105" i="19" s="1"/>
  <c r="H257" i="19" s="1"/>
  <c r="I105" i="19"/>
  <c r="R105" i="17"/>
  <c r="J105" i="19" s="1"/>
  <c r="J257" i="19" s="1"/>
  <c r="L257" i="19" s="1"/>
  <c r="E106" i="19"/>
  <c r="F106" i="19"/>
  <c r="G106" i="19"/>
  <c r="V107" i="16"/>
  <c r="H106" i="19" s="1"/>
  <c r="H258" i="19" s="1"/>
  <c r="I106" i="19"/>
  <c r="R106" i="17"/>
  <c r="J106" i="19" s="1"/>
  <c r="J258" i="19" s="1"/>
  <c r="L258" i="19" s="1"/>
  <c r="E107" i="19"/>
  <c r="F107" i="19"/>
  <c r="G107" i="19"/>
  <c r="V108" i="16"/>
  <c r="H107" i="19" s="1"/>
  <c r="H259" i="19" s="1"/>
  <c r="I107" i="19"/>
  <c r="R107" i="17"/>
  <c r="J107" i="19" s="1"/>
  <c r="J259" i="19" s="1"/>
  <c r="L259" i="19" s="1"/>
  <c r="E108" i="19"/>
  <c r="F108" i="19"/>
  <c r="G108" i="19"/>
  <c r="V109" i="16"/>
  <c r="H108" i="19" s="1"/>
  <c r="H260" i="19" s="1"/>
  <c r="I108" i="19"/>
  <c r="R108" i="17"/>
  <c r="J108" i="19" s="1"/>
  <c r="J260" i="19" s="1"/>
  <c r="L260" i="19" s="1"/>
  <c r="E109" i="19"/>
  <c r="F109" i="19"/>
  <c r="G109" i="19"/>
  <c r="V110" i="16"/>
  <c r="H109" i="19" s="1"/>
  <c r="H261" i="19" s="1"/>
  <c r="I109" i="19"/>
  <c r="R109" i="17"/>
  <c r="J109" i="19" s="1"/>
  <c r="J261" i="19" s="1"/>
  <c r="L261" i="19" s="1"/>
  <c r="E110" i="19"/>
  <c r="F110" i="19"/>
  <c r="G110" i="19"/>
  <c r="V111" i="16"/>
  <c r="H110" i="19" s="1"/>
  <c r="H262" i="19" s="1"/>
  <c r="I110" i="19"/>
  <c r="R110" i="17"/>
  <c r="J110" i="19" s="1"/>
  <c r="J262" i="19" s="1"/>
  <c r="L262" i="19" s="1"/>
  <c r="E111" i="19"/>
  <c r="F111" i="19"/>
  <c r="G111" i="19"/>
  <c r="V112" i="16"/>
  <c r="H111" i="19" s="1"/>
  <c r="H263" i="19" s="1"/>
  <c r="I111" i="19"/>
  <c r="R111" i="17"/>
  <c r="J111" i="19"/>
  <c r="J263" i="19" s="1"/>
  <c r="L263" i="19" s="1"/>
  <c r="E112" i="19"/>
  <c r="F112" i="19"/>
  <c r="G112" i="19"/>
  <c r="V113" i="16"/>
  <c r="H112" i="19" s="1"/>
  <c r="H264" i="19" s="1"/>
  <c r="I112" i="19"/>
  <c r="R112" i="17"/>
  <c r="J112" i="19" s="1"/>
  <c r="J264" i="19" s="1"/>
  <c r="L264" i="19" s="1"/>
  <c r="E113" i="19"/>
  <c r="F113" i="19"/>
  <c r="G113" i="19"/>
  <c r="V114" i="16"/>
  <c r="H113" i="19" s="1"/>
  <c r="H265" i="19" s="1"/>
  <c r="I113" i="19"/>
  <c r="R113" i="17"/>
  <c r="J113" i="19" s="1"/>
  <c r="J265" i="19" s="1"/>
  <c r="L265" i="19" s="1"/>
  <c r="E114" i="19"/>
  <c r="F114" i="19"/>
  <c r="G114" i="19"/>
  <c r="V115" i="16"/>
  <c r="H114" i="19" s="1"/>
  <c r="H266" i="19" s="1"/>
  <c r="I114" i="19"/>
  <c r="R114" i="17"/>
  <c r="J114" i="19" s="1"/>
  <c r="J266" i="19" s="1"/>
  <c r="L266" i="19" s="1"/>
  <c r="E115" i="19"/>
  <c r="F115" i="19"/>
  <c r="G115" i="19"/>
  <c r="V116" i="16"/>
  <c r="H115" i="19" s="1"/>
  <c r="H267" i="19" s="1"/>
  <c r="I115" i="19"/>
  <c r="R115" i="17"/>
  <c r="J115" i="19" s="1"/>
  <c r="J267" i="19" s="1"/>
  <c r="L267" i="19" s="1"/>
  <c r="E116" i="19"/>
  <c r="F116" i="19"/>
  <c r="G116" i="19"/>
  <c r="V117" i="16"/>
  <c r="H116" i="19" s="1"/>
  <c r="H268" i="19" s="1"/>
  <c r="I116" i="19"/>
  <c r="R116" i="17"/>
  <c r="J116" i="19" s="1"/>
  <c r="J268" i="19" s="1"/>
  <c r="L268" i="19" s="1"/>
  <c r="E117" i="19"/>
  <c r="F117" i="19"/>
  <c r="G117" i="19"/>
  <c r="V118" i="16"/>
  <c r="H117" i="19" s="1"/>
  <c r="H269" i="19" s="1"/>
  <c r="I117" i="19"/>
  <c r="R117" i="17"/>
  <c r="J117" i="19" s="1"/>
  <c r="J269" i="19" s="1"/>
  <c r="L269" i="19" s="1"/>
  <c r="E118" i="19"/>
  <c r="F118" i="19"/>
  <c r="G118" i="19"/>
  <c r="V119" i="16"/>
  <c r="H118" i="19" s="1"/>
  <c r="H270" i="19" s="1"/>
  <c r="I118" i="19"/>
  <c r="R118" i="17"/>
  <c r="J118" i="19" s="1"/>
  <c r="J270" i="19" s="1"/>
  <c r="L270" i="19" s="1"/>
  <c r="E119" i="19"/>
  <c r="F119" i="19"/>
  <c r="G119" i="19"/>
  <c r="V120" i="16"/>
  <c r="H119" i="19" s="1"/>
  <c r="H271" i="19" s="1"/>
  <c r="I119" i="19"/>
  <c r="R119" i="17"/>
  <c r="J119" i="19" s="1"/>
  <c r="J271" i="19" s="1"/>
  <c r="L271" i="19" s="1"/>
  <c r="E120" i="19"/>
  <c r="F120" i="19"/>
  <c r="G120" i="19"/>
  <c r="V121" i="16"/>
  <c r="H120" i="19" s="1"/>
  <c r="H272" i="19" s="1"/>
  <c r="I120" i="19"/>
  <c r="R120" i="17"/>
  <c r="J120" i="19" s="1"/>
  <c r="J272" i="19" s="1"/>
  <c r="L272" i="19" s="1"/>
  <c r="E121" i="19"/>
  <c r="F121" i="19"/>
  <c r="G121" i="19"/>
  <c r="V122" i="16"/>
  <c r="H121" i="19" s="1"/>
  <c r="H273" i="19" s="1"/>
  <c r="I121" i="19"/>
  <c r="R121" i="17"/>
  <c r="J121" i="19" s="1"/>
  <c r="J273" i="19" s="1"/>
  <c r="L273" i="19" s="1"/>
  <c r="E122" i="19"/>
  <c r="F122" i="19"/>
  <c r="G122" i="19"/>
  <c r="V123" i="16"/>
  <c r="H122" i="19" s="1"/>
  <c r="H274" i="19" s="1"/>
  <c r="I122" i="19"/>
  <c r="R122" i="17"/>
  <c r="J122" i="19" s="1"/>
  <c r="J274" i="19" s="1"/>
  <c r="L274" i="19" s="1"/>
  <c r="E123" i="19"/>
  <c r="F123" i="19"/>
  <c r="G123" i="19"/>
  <c r="V124" i="16"/>
  <c r="H123" i="19" s="1"/>
  <c r="H275" i="19" s="1"/>
  <c r="I123" i="19"/>
  <c r="R123" i="17"/>
  <c r="J123" i="19" s="1"/>
  <c r="J275" i="19" s="1"/>
  <c r="L275" i="19" s="1"/>
  <c r="E124" i="19"/>
  <c r="F124" i="19"/>
  <c r="G124" i="19"/>
  <c r="V125" i="16"/>
  <c r="H124" i="19" s="1"/>
  <c r="H276" i="19" s="1"/>
  <c r="I124" i="19"/>
  <c r="R124" i="17"/>
  <c r="J124" i="19" s="1"/>
  <c r="J276" i="19" s="1"/>
  <c r="L276" i="19" s="1"/>
  <c r="E125" i="19"/>
  <c r="F125" i="19"/>
  <c r="G125" i="19"/>
  <c r="V126" i="16"/>
  <c r="H125" i="19" s="1"/>
  <c r="H277" i="19" s="1"/>
  <c r="I125" i="19"/>
  <c r="R125" i="17"/>
  <c r="J125" i="19" s="1"/>
  <c r="J277" i="19" s="1"/>
  <c r="L277" i="19" s="1"/>
  <c r="E126" i="19"/>
  <c r="F126" i="19"/>
  <c r="G126" i="19"/>
  <c r="V127" i="16"/>
  <c r="H126" i="19" s="1"/>
  <c r="H278" i="19" s="1"/>
  <c r="I126" i="19"/>
  <c r="R126" i="17"/>
  <c r="J126" i="19" s="1"/>
  <c r="J278" i="19" s="1"/>
  <c r="L278" i="19" s="1"/>
  <c r="E127" i="19"/>
  <c r="F127" i="19"/>
  <c r="G127" i="19"/>
  <c r="V128" i="16"/>
  <c r="H127" i="19" s="1"/>
  <c r="H279" i="19" s="1"/>
  <c r="I127" i="19"/>
  <c r="R127" i="17"/>
  <c r="J127" i="19" s="1"/>
  <c r="J279" i="19" s="1"/>
  <c r="L279" i="19" s="1"/>
  <c r="E128" i="19"/>
  <c r="F128" i="19"/>
  <c r="G128" i="19"/>
  <c r="V129" i="16"/>
  <c r="H128" i="19" s="1"/>
  <c r="H280" i="19" s="1"/>
  <c r="I128" i="19"/>
  <c r="R128" i="17"/>
  <c r="J128" i="19"/>
  <c r="J280" i="19" s="1"/>
  <c r="L280" i="19" s="1"/>
  <c r="E129" i="19"/>
  <c r="F129" i="19"/>
  <c r="G129" i="19"/>
  <c r="V130" i="16"/>
  <c r="H129" i="19" s="1"/>
  <c r="H281" i="19" s="1"/>
  <c r="I129" i="19"/>
  <c r="R129" i="17"/>
  <c r="J129" i="19" s="1"/>
  <c r="J281" i="19" s="1"/>
  <c r="L281" i="19" s="1"/>
  <c r="E130" i="19"/>
  <c r="F130" i="19"/>
  <c r="G130" i="19"/>
  <c r="V131" i="16"/>
  <c r="H130" i="19" s="1"/>
  <c r="H282" i="19" s="1"/>
  <c r="I130" i="19"/>
  <c r="R130" i="17"/>
  <c r="J130" i="19" s="1"/>
  <c r="J282" i="19" s="1"/>
  <c r="L282" i="19" s="1"/>
  <c r="E131" i="19"/>
  <c r="F131" i="19"/>
  <c r="G131" i="19"/>
  <c r="V132" i="16"/>
  <c r="H131" i="19" s="1"/>
  <c r="H283" i="19" s="1"/>
  <c r="I131" i="19"/>
  <c r="R131" i="17"/>
  <c r="J131" i="19" s="1"/>
  <c r="J283" i="19" s="1"/>
  <c r="L283" i="19" s="1"/>
  <c r="E132" i="19"/>
  <c r="F132" i="19"/>
  <c r="G132" i="19"/>
  <c r="V133" i="16"/>
  <c r="H132" i="19" s="1"/>
  <c r="H284" i="19" s="1"/>
  <c r="I132" i="19"/>
  <c r="R132" i="17"/>
  <c r="J132" i="19" s="1"/>
  <c r="J284" i="19" s="1"/>
  <c r="L284" i="19" s="1"/>
  <c r="E133" i="19"/>
  <c r="F133" i="19"/>
  <c r="G133" i="19"/>
  <c r="V134" i="16"/>
  <c r="H133" i="19" s="1"/>
  <c r="H285" i="19" s="1"/>
  <c r="I133" i="19"/>
  <c r="R133" i="17"/>
  <c r="J133" i="19" s="1"/>
  <c r="J285" i="19" s="1"/>
  <c r="L285" i="19" s="1"/>
  <c r="E134" i="19"/>
  <c r="F134" i="19"/>
  <c r="G134" i="19"/>
  <c r="V135" i="16"/>
  <c r="H134" i="19" s="1"/>
  <c r="H286" i="19" s="1"/>
  <c r="I134" i="19"/>
  <c r="R134" i="17"/>
  <c r="J134" i="19" s="1"/>
  <c r="J286" i="19" s="1"/>
  <c r="L286" i="19" s="1"/>
  <c r="E135" i="19"/>
  <c r="F135" i="19"/>
  <c r="G135" i="19"/>
  <c r="V136" i="16"/>
  <c r="H135" i="19" s="1"/>
  <c r="H287" i="19" s="1"/>
  <c r="I135" i="19"/>
  <c r="R135" i="17"/>
  <c r="J135" i="19" s="1"/>
  <c r="J287" i="19" s="1"/>
  <c r="L287" i="19" s="1"/>
  <c r="E136" i="19"/>
  <c r="F136" i="19"/>
  <c r="G136" i="19"/>
  <c r="V137" i="16"/>
  <c r="H136" i="19" s="1"/>
  <c r="H288" i="19" s="1"/>
  <c r="I136" i="19"/>
  <c r="R136" i="17"/>
  <c r="J136" i="19" s="1"/>
  <c r="J288" i="19" s="1"/>
  <c r="L288" i="19" s="1"/>
  <c r="E137" i="19"/>
  <c r="F137" i="19"/>
  <c r="G137" i="19"/>
  <c r="V138" i="16"/>
  <c r="H137" i="19" s="1"/>
  <c r="H289" i="19" s="1"/>
  <c r="I137" i="19"/>
  <c r="R137" i="17"/>
  <c r="J137" i="19" s="1"/>
  <c r="J289" i="19" s="1"/>
  <c r="L289" i="19" s="1"/>
  <c r="E138" i="19"/>
  <c r="F138" i="19"/>
  <c r="G138" i="19"/>
  <c r="V139" i="16"/>
  <c r="H138" i="19" s="1"/>
  <c r="H290" i="19" s="1"/>
  <c r="I138" i="19"/>
  <c r="R138" i="17"/>
  <c r="J138" i="19" s="1"/>
  <c r="J290" i="19" s="1"/>
  <c r="L290" i="19" s="1"/>
  <c r="E139" i="19"/>
  <c r="F139" i="19"/>
  <c r="G139" i="19"/>
  <c r="V140" i="16"/>
  <c r="H139" i="19" s="1"/>
  <c r="H291" i="19" s="1"/>
  <c r="I139" i="19"/>
  <c r="R139" i="17"/>
  <c r="J139" i="19" s="1"/>
  <c r="J291" i="19" s="1"/>
  <c r="L291" i="19" s="1"/>
  <c r="E140" i="19"/>
  <c r="F140" i="19"/>
  <c r="G140" i="19"/>
  <c r="V141" i="16"/>
  <c r="H140" i="19" s="1"/>
  <c r="H292" i="19" s="1"/>
  <c r="I140" i="19"/>
  <c r="R140" i="17"/>
  <c r="J140" i="19" s="1"/>
  <c r="J292" i="19" s="1"/>
  <c r="L292" i="19" s="1"/>
  <c r="E141" i="19"/>
  <c r="F141" i="19"/>
  <c r="G141" i="19"/>
  <c r="V142" i="16"/>
  <c r="H141" i="19" s="1"/>
  <c r="H293" i="19" s="1"/>
  <c r="I141" i="19"/>
  <c r="R141" i="17"/>
  <c r="J141" i="19" s="1"/>
  <c r="J293" i="19" s="1"/>
  <c r="L293" i="19" s="1"/>
  <c r="E142" i="19"/>
  <c r="F142" i="19"/>
  <c r="G142" i="19"/>
  <c r="V143" i="16"/>
  <c r="H142" i="19" s="1"/>
  <c r="H294" i="19" s="1"/>
  <c r="I142" i="19"/>
  <c r="R142" i="17"/>
  <c r="J142" i="19" s="1"/>
  <c r="J294" i="19" s="1"/>
  <c r="L294" i="19" s="1"/>
  <c r="E143" i="19"/>
  <c r="F143" i="19"/>
  <c r="G143" i="19"/>
  <c r="V144" i="16"/>
  <c r="H143" i="19" s="1"/>
  <c r="H295" i="19" s="1"/>
  <c r="I143" i="19"/>
  <c r="R143" i="17"/>
  <c r="J143" i="19"/>
  <c r="J295" i="19" s="1"/>
  <c r="L295" i="19" s="1"/>
  <c r="E144" i="19"/>
  <c r="F144" i="19"/>
  <c r="G144" i="19"/>
  <c r="V145" i="16"/>
  <c r="H144" i="19" s="1"/>
  <c r="H296" i="19" s="1"/>
  <c r="I144" i="19"/>
  <c r="R144" i="17"/>
  <c r="J144" i="19" s="1"/>
  <c r="J296" i="19" s="1"/>
  <c r="L296" i="19" s="1"/>
  <c r="E145" i="19"/>
  <c r="F145" i="19"/>
  <c r="G145" i="19"/>
  <c r="V146" i="16"/>
  <c r="H145" i="19" s="1"/>
  <c r="H297" i="19" s="1"/>
  <c r="I145" i="19"/>
  <c r="R145" i="17"/>
  <c r="J145" i="19"/>
  <c r="J297" i="19" s="1"/>
  <c r="L297" i="19" s="1"/>
  <c r="E146" i="19"/>
  <c r="F146" i="19"/>
  <c r="G146" i="19"/>
  <c r="V147" i="16"/>
  <c r="H146" i="19" s="1"/>
  <c r="H298" i="19" s="1"/>
  <c r="I146" i="19"/>
  <c r="R146" i="17"/>
  <c r="J146" i="19" s="1"/>
  <c r="J298" i="19" s="1"/>
  <c r="L298" i="19" s="1"/>
  <c r="E147" i="19"/>
  <c r="F147" i="19"/>
  <c r="G147" i="19"/>
  <c r="V148" i="16"/>
  <c r="H147" i="19" s="1"/>
  <c r="H299" i="19" s="1"/>
  <c r="I147" i="19"/>
  <c r="R147" i="17"/>
  <c r="J147" i="19" s="1"/>
  <c r="J299" i="19" s="1"/>
  <c r="L299" i="19" s="1"/>
  <c r="E148" i="19"/>
  <c r="F148" i="19"/>
  <c r="V57" i="1"/>
  <c r="G148" i="19" s="1"/>
  <c r="V149" i="16"/>
  <c r="H148" i="19" s="1"/>
  <c r="H300" i="19" s="1"/>
  <c r="R56" i="8"/>
  <c r="I148" i="19"/>
  <c r="R148" i="17"/>
  <c r="J148" i="19" s="1"/>
  <c r="J300" i="19" s="1"/>
  <c r="L300" i="19" s="1"/>
  <c r="E149" i="19"/>
  <c r="F149" i="19"/>
  <c r="V58" i="1"/>
  <c r="G149" i="19" s="1"/>
  <c r="V150" i="16"/>
  <c r="H149" i="19" s="1"/>
  <c r="H301" i="19" s="1"/>
  <c r="R57" i="8"/>
  <c r="I149" i="19" s="1"/>
  <c r="R149" i="17"/>
  <c r="J149" i="19" s="1"/>
  <c r="J301" i="19" s="1"/>
  <c r="L301" i="19" s="1"/>
  <c r="E150" i="19"/>
  <c r="F150" i="19"/>
  <c r="V59" i="1"/>
  <c r="G150" i="19" s="1"/>
  <c r="V151" i="16"/>
  <c r="H150" i="19" s="1"/>
  <c r="H302" i="19" s="1"/>
  <c r="R58" i="8"/>
  <c r="I150" i="19" s="1"/>
  <c r="R150" i="17"/>
  <c r="J150" i="19" s="1"/>
  <c r="J302" i="19" s="1"/>
  <c r="L302"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293" i="27"/>
  <c r="I261" i="27"/>
  <c r="S93" i="27"/>
  <c r="R70" i="27"/>
  <c r="V164" i="19" s="1"/>
  <c r="R71" i="27"/>
  <c r="V165" i="19" s="1"/>
  <c r="R72" i="27"/>
  <c r="V166" i="19" s="1"/>
  <c r="R73" i="27"/>
  <c r="V167" i="19" s="1"/>
  <c r="R74" i="27"/>
  <c r="V168" i="19" s="1"/>
  <c r="R75" i="27"/>
  <c r="V169" i="19" s="1"/>
  <c r="R77" i="27"/>
  <c r="V171" i="19" s="1"/>
  <c r="R78" i="27"/>
  <c r="V172" i="19" s="1"/>
  <c r="R79" i="27"/>
  <c r="V173" i="19" s="1"/>
  <c r="R80" i="27"/>
  <c r="V174" i="19" s="1"/>
  <c r="R81" i="27"/>
  <c r="V175" i="19" s="1"/>
  <c r="R83" i="27"/>
  <c r="V177" i="19" s="1"/>
  <c r="R84" i="27"/>
  <c r="V178" i="19" s="1"/>
  <c r="R85" i="27"/>
  <c r="V179" i="19" s="1"/>
  <c r="R86" i="27"/>
  <c r="V180" i="19" s="1"/>
  <c r="R87" i="27"/>
  <c r="V181" i="19" s="1"/>
  <c r="R88" i="27"/>
  <c r="V182" i="19" s="1"/>
  <c r="R89" i="27"/>
  <c r="V183" i="19" s="1"/>
  <c r="R90" i="27"/>
  <c r="V184" i="19" s="1"/>
  <c r="R91" i="27"/>
  <c r="V185" i="19" s="1"/>
  <c r="R92" i="27"/>
  <c r="V186" i="19" s="1"/>
  <c r="Q93" i="27"/>
  <c r="P93" i="27"/>
  <c r="N93" i="27"/>
  <c r="H93" i="27"/>
  <c r="T92" i="27"/>
  <c r="T91" i="27"/>
  <c r="T90" i="27"/>
  <c r="T89" i="27"/>
  <c r="T88" i="27"/>
  <c r="T87" i="27"/>
  <c r="T86" i="27"/>
  <c r="T85" i="27"/>
  <c r="T84" i="27"/>
  <c r="T83" i="27"/>
  <c r="T81" i="27"/>
  <c r="T80" i="27"/>
  <c r="T79" i="27"/>
  <c r="T78" i="27"/>
  <c r="T77" i="27"/>
  <c r="T75" i="27"/>
  <c r="T74" i="27"/>
  <c r="T73" i="27"/>
  <c r="T72" i="27"/>
  <c r="T71" i="27"/>
  <c r="T70" i="27"/>
  <c r="D17" i="27"/>
  <c r="D22" i="27"/>
  <c r="D27" i="27" s="1"/>
  <c r="D32" i="27" s="1"/>
  <c r="D37" i="27" s="1"/>
  <c r="D42" i="27" s="1"/>
  <c r="D47" i="27" s="1"/>
  <c r="D52" i="27" s="1"/>
  <c r="D57" i="27" s="1"/>
  <c r="B3" i="27"/>
  <c r="H152" i="26"/>
  <c r="I152" i="26"/>
  <c r="C44" i="20" s="1"/>
  <c r="D13" i="25"/>
  <c r="D14" i="25" s="1"/>
  <c r="D11" i="26"/>
  <c r="H153" i="25"/>
  <c r="I153" i="25"/>
  <c r="C25" i="20" s="1"/>
  <c r="J153" i="25"/>
  <c r="C27" i="20" s="1"/>
  <c r="K153" i="25"/>
  <c r="C28" i="20" s="1"/>
  <c r="L153" i="25"/>
  <c r="C30" i="20" s="1"/>
  <c r="M153" i="25"/>
  <c r="C31" i="20" s="1"/>
  <c r="Q153" i="25"/>
  <c r="C39" i="20" s="1"/>
  <c r="V152" i="25"/>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R12" i="9"/>
  <c r="R17" i="9"/>
  <c r="R22" i="9"/>
  <c r="R27" i="9"/>
  <c r="R32" i="9"/>
  <c r="R37" i="9"/>
  <c r="R42" i="9"/>
  <c r="R47" i="9"/>
  <c r="R52" i="9"/>
  <c r="R57" i="9"/>
  <c r="R70" i="9"/>
  <c r="R71" i="9"/>
  <c r="V13" i="19" s="1"/>
  <c r="R72" i="9"/>
  <c r="V14" i="19" s="1"/>
  <c r="R73" i="9"/>
  <c r="R74" i="9"/>
  <c r="R75" i="9"/>
  <c r="R77" i="9"/>
  <c r="V19" i="19" s="1"/>
  <c r="R78" i="9"/>
  <c r="V20" i="19" s="1"/>
  <c r="R79" i="9"/>
  <c r="V21" i="19" s="1"/>
  <c r="R80" i="9"/>
  <c r="V22" i="19" s="1"/>
  <c r="R81" i="9"/>
  <c r="V23" i="19" s="1"/>
  <c r="R83" i="9"/>
  <c r="R84" i="9"/>
  <c r="V26" i="19" s="1"/>
  <c r="R85" i="9"/>
  <c r="V27" i="19" s="1"/>
  <c r="R86" i="9"/>
  <c r="V28" i="19" s="1"/>
  <c r="R87" i="9"/>
  <c r="V29" i="19" s="1"/>
  <c r="R88" i="9"/>
  <c r="V30" i="19" s="1"/>
  <c r="R89" i="9"/>
  <c r="V31" i="19" s="1"/>
  <c r="R90" i="9"/>
  <c r="V32" i="19" s="1"/>
  <c r="R91" i="9"/>
  <c r="R92" i="9"/>
  <c r="V34" i="19" s="1"/>
  <c r="R12" i="18"/>
  <c r="R17" i="18"/>
  <c r="R22" i="18"/>
  <c r="R27" i="18"/>
  <c r="R32" i="18"/>
  <c r="R37" i="18"/>
  <c r="R42" i="18"/>
  <c r="R47" i="18"/>
  <c r="R52" i="18"/>
  <c r="R57" i="18"/>
  <c r="R70" i="18"/>
  <c r="R71" i="18"/>
  <c r="AA13" i="19" s="1"/>
  <c r="AA165" i="19" s="1"/>
  <c r="R72" i="18"/>
  <c r="AA14" i="19" s="1"/>
  <c r="AA166" i="19" s="1"/>
  <c r="R73" i="18"/>
  <c r="AA15" i="19" s="1"/>
  <c r="AA167" i="19" s="1"/>
  <c r="R74" i="18"/>
  <c r="AA16" i="19" s="1"/>
  <c r="AA168" i="19" s="1"/>
  <c r="R75" i="18"/>
  <c r="AA17" i="19" s="1"/>
  <c r="AA169" i="19" s="1"/>
  <c r="R77" i="18"/>
  <c r="AA19" i="19" s="1"/>
  <c r="AA171" i="19" s="1"/>
  <c r="R78" i="18"/>
  <c r="AA20" i="19" s="1"/>
  <c r="AA172" i="19" s="1"/>
  <c r="R79" i="18"/>
  <c r="R80" i="18"/>
  <c r="AA22" i="19" s="1"/>
  <c r="AA174" i="19" s="1"/>
  <c r="R81" i="18"/>
  <c r="R83" i="18"/>
  <c r="AA25" i="19" s="1"/>
  <c r="AA177" i="19" s="1"/>
  <c r="R84" i="18"/>
  <c r="AA26" i="19" s="1"/>
  <c r="AA178" i="19" s="1"/>
  <c r="R85" i="18"/>
  <c r="AA27" i="19" s="1"/>
  <c r="AA179" i="19" s="1"/>
  <c r="R86" i="18"/>
  <c r="AA28" i="19" s="1"/>
  <c r="AA180" i="19" s="1"/>
  <c r="R87" i="18"/>
  <c r="AA29" i="19" s="1"/>
  <c r="AA181" i="19" s="1"/>
  <c r="R88" i="18"/>
  <c r="AA30" i="19" s="1"/>
  <c r="AA182" i="19" s="1"/>
  <c r="R89" i="18"/>
  <c r="AA31" i="19" s="1"/>
  <c r="AA183" i="19" s="1"/>
  <c r="R90" i="18"/>
  <c r="AA32" i="19" s="1"/>
  <c r="AA184" i="19" s="1"/>
  <c r="R91" i="18"/>
  <c r="AA33" i="19" s="1"/>
  <c r="AA185" i="19" s="1"/>
  <c r="R92" i="18"/>
  <c r="AA34" i="19" s="1"/>
  <c r="AA186" i="19" s="1"/>
  <c r="V60" i="1"/>
  <c r="F84" i="1" s="1"/>
  <c r="F85" i="1" s="1"/>
  <c r="F86" i="1" s="1"/>
  <c r="B21" i="36" s="1"/>
  <c r="R59"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I239" i="9" s="1"/>
  <c r="F51" i="1"/>
  <c r="E52" i="1"/>
  <c r="I240" i="9" s="1"/>
  <c r="F52" i="1"/>
  <c r="E53" i="1"/>
  <c r="I241" i="9" s="1"/>
  <c r="F53" i="1"/>
  <c r="E54" i="1"/>
  <c r="I242" i="9" s="1"/>
  <c r="F54" i="1"/>
  <c r="E55" i="1"/>
  <c r="I243" i="9" s="1"/>
  <c r="F55" i="1"/>
  <c r="E56" i="1"/>
  <c r="I244" i="9" s="1"/>
  <c r="F56" i="1"/>
  <c r="I245" i="9"/>
  <c r="I246" i="9"/>
  <c r="I247" i="9"/>
  <c r="I248" i="9"/>
  <c r="I249" i="9"/>
  <c r="I250" i="9"/>
  <c r="I251" i="9"/>
  <c r="I252" i="9"/>
  <c r="I253" i="9"/>
  <c r="I254" i="9"/>
  <c r="I255" i="9"/>
  <c r="I256" i="9"/>
  <c r="I257" i="9"/>
  <c r="I259" i="9"/>
  <c r="I260" i="9"/>
  <c r="I261" i="9"/>
  <c r="I262" i="9"/>
  <c r="I263" i="9"/>
  <c r="I264" i="9"/>
  <c r="I265" i="9"/>
  <c r="I266" i="9"/>
  <c r="I267" i="9"/>
  <c r="I268" i="9"/>
  <c r="I269" i="9"/>
  <c r="I270" i="9"/>
  <c r="I271" i="9"/>
  <c r="I272" i="9"/>
  <c r="I273" i="9"/>
  <c r="I274" i="9"/>
  <c r="I275" i="9"/>
  <c r="I277" i="9"/>
  <c r="I278" i="9"/>
  <c r="I279" i="9"/>
  <c r="I280" i="9"/>
  <c r="I281" i="9"/>
  <c r="I282" i="9"/>
  <c r="I283" i="9"/>
  <c r="I284" i="9"/>
  <c r="I285" i="9"/>
  <c r="I286" i="9"/>
  <c r="I287" i="9"/>
  <c r="I288" i="9"/>
  <c r="I289" i="9"/>
  <c r="I290" i="9"/>
  <c r="I291" i="9"/>
  <c r="I292" i="9"/>
  <c r="I293" i="9"/>
  <c r="I294" i="9"/>
  <c r="I295" i="9"/>
  <c r="I296" i="9"/>
  <c r="I297" i="9"/>
  <c r="I298" i="9"/>
  <c r="I299" i="9"/>
  <c r="I300" i="9"/>
  <c r="I301" i="9"/>
  <c r="I302" i="9"/>
  <c r="I303" i="9"/>
  <c r="I304" i="9"/>
  <c r="I305" i="9"/>
  <c r="I306" i="9"/>
  <c r="I307" i="9"/>
  <c r="I308" i="9"/>
  <c r="I309" i="9"/>
  <c r="I310" i="9"/>
  <c r="I311" i="9"/>
  <c r="I312" i="9"/>
  <c r="I313" i="9"/>
  <c r="I314" i="9"/>
  <c r="I315" i="9"/>
  <c r="I316" i="9"/>
  <c r="I317" i="9"/>
  <c r="I318" i="9"/>
  <c r="I319" i="9"/>
  <c r="I320" i="9"/>
  <c r="I321" i="9"/>
  <c r="I322" i="9"/>
  <c r="I323" i="9"/>
  <c r="I324" i="9"/>
  <c r="I325" i="9"/>
  <c r="I326" i="9"/>
  <c r="I327" i="9"/>
  <c r="I329" i="9"/>
  <c r="I330" i="9"/>
  <c r="I331" i="9"/>
  <c r="I332" i="9"/>
  <c r="I333" i="9"/>
  <c r="I334" i="9"/>
  <c r="I335" i="9"/>
  <c r="I336" i="9"/>
  <c r="E57" i="1"/>
  <c r="I337" i="9" s="1"/>
  <c r="F57" i="1"/>
  <c r="E58" i="1"/>
  <c r="I338" i="9" s="1"/>
  <c r="F58" i="1"/>
  <c r="E59" i="1"/>
  <c r="I339" i="9" s="1"/>
  <c r="F59" i="1"/>
  <c r="I328" i="9"/>
  <c r="I276" i="9"/>
  <c r="I258" i="9"/>
  <c r="D13" i="1"/>
  <c r="D14" i="1" s="1"/>
  <c r="D15" i="1" s="1"/>
  <c r="D16" i="1" s="1"/>
  <c r="D17" i="1" s="1"/>
  <c r="D18" i="1" s="1"/>
  <c r="D19" i="1" s="1"/>
  <c r="D20" i="1" s="1"/>
  <c r="D19" i="8" s="1"/>
  <c r="H60"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AA23" i="19"/>
  <c r="AA175"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AA21" i="19"/>
  <c r="AA173"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AA12" i="19"/>
  <c r="AA164" i="19" s="1"/>
  <c r="Z12" i="19"/>
  <c r="Z164" i="19" s="1"/>
  <c r="AG164" i="19" s="1"/>
  <c r="Y12" i="19"/>
  <c r="Y164" i="19" s="1"/>
  <c r="AF164" i="19" s="1"/>
  <c r="X12" i="19"/>
  <c r="X164" i="19" s="1"/>
  <c r="AE164" i="19" s="1"/>
  <c r="W25" i="19"/>
  <c r="W177" i="19" s="1"/>
  <c r="AD177" i="19" s="1"/>
  <c r="W19" i="19"/>
  <c r="W171" i="19" s="1"/>
  <c r="AD171" i="19" s="1"/>
  <c r="W12" i="19"/>
  <c r="W164" i="19" s="1"/>
  <c r="AD164" i="19" s="1"/>
  <c r="Q11" i="19"/>
  <c r="R11" i="17"/>
  <c r="J11" i="19" s="1"/>
  <c r="J163" i="19" s="1"/>
  <c r="R11" i="8"/>
  <c r="I11" i="19" s="1"/>
  <c r="R12" i="17"/>
  <c r="J12" i="19" s="1"/>
  <c r="J164" i="19" s="1"/>
  <c r="L164" i="19" s="1"/>
  <c r="R12" i="8"/>
  <c r="I12" i="19" s="1"/>
  <c r="R13" i="17"/>
  <c r="J13" i="19" s="1"/>
  <c r="J165" i="19" s="1"/>
  <c r="L165" i="19" s="1"/>
  <c r="R13" i="8"/>
  <c r="I13" i="19" s="1"/>
  <c r="R14" i="17"/>
  <c r="J14" i="19" s="1"/>
  <c r="J166" i="19" s="1"/>
  <c r="L166" i="19" s="1"/>
  <c r="R14" i="8"/>
  <c r="I14" i="19" s="1"/>
  <c r="R15" i="17"/>
  <c r="J15" i="19" s="1"/>
  <c r="J167" i="19" s="1"/>
  <c r="L167" i="19" s="1"/>
  <c r="R15" i="8"/>
  <c r="I15" i="19" s="1"/>
  <c r="R16" i="17"/>
  <c r="J16" i="19" s="1"/>
  <c r="J168" i="19" s="1"/>
  <c r="L168" i="19" s="1"/>
  <c r="R16" i="8"/>
  <c r="I16" i="19" s="1"/>
  <c r="R17" i="17"/>
  <c r="J17" i="19" s="1"/>
  <c r="J169" i="19" s="1"/>
  <c r="L169" i="19" s="1"/>
  <c r="R17" i="8"/>
  <c r="I17" i="19" s="1"/>
  <c r="R18" i="17"/>
  <c r="J18" i="19" s="1"/>
  <c r="J170" i="19" s="1"/>
  <c r="L170" i="19" s="1"/>
  <c r="R18" i="8"/>
  <c r="I18" i="19" s="1"/>
  <c r="R19" i="17"/>
  <c r="J19" i="19" s="1"/>
  <c r="J171" i="19" s="1"/>
  <c r="L171" i="19" s="1"/>
  <c r="R19" i="8"/>
  <c r="I19" i="19" s="1"/>
  <c r="R20" i="17"/>
  <c r="J20" i="19" s="1"/>
  <c r="J172" i="19" s="1"/>
  <c r="L172" i="19" s="1"/>
  <c r="R20" i="8"/>
  <c r="I20" i="19" s="1"/>
  <c r="R21" i="17"/>
  <c r="J21" i="19" s="1"/>
  <c r="J173" i="19" s="1"/>
  <c r="L173" i="19" s="1"/>
  <c r="R21" i="8"/>
  <c r="I21" i="19" s="1"/>
  <c r="R22" i="17"/>
  <c r="J22" i="19" s="1"/>
  <c r="J174" i="19" s="1"/>
  <c r="L174" i="19" s="1"/>
  <c r="R22" i="8"/>
  <c r="I22" i="19" s="1"/>
  <c r="R23" i="17"/>
  <c r="J23" i="19" s="1"/>
  <c r="J175" i="19" s="1"/>
  <c r="L175" i="19" s="1"/>
  <c r="R23" i="8"/>
  <c r="I23" i="19" s="1"/>
  <c r="R24" i="17"/>
  <c r="J24" i="19" s="1"/>
  <c r="J176" i="19" s="1"/>
  <c r="L176" i="19" s="1"/>
  <c r="R24" i="8"/>
  <c r="I24" i="19" s="1"/>
  <c r="R25" i="17"/>
  <c r="J25" i="19" s="1"/>
  <c r="J177" i="19" s="1"/>
  <c r="L177" i="19" s="1"/>
  <c r="R25" i="8"/>
  <c r="I25" i="19" s="1"/>
  <c r="R26" i="17"/>
  <c r="J26" i="19" s="1"/>
  <c r="J178" i="19" s="1"/>
  <c r="L178" i="19" s="1"/>
  <c r="R26" i="8"/>
  <c r="I26" i="19" s="1"/>
  <c r="R27" i="17"/>
  <c r="J27" i="19" s="1"/>
  <c r="J179" i="19" s="1"/>
  <c r="L179" i="19" s="1"/>
  <c r="R27" i="8"/>
  <c r="I27" i="19" s="1"/>
  <c r="R28" i="17"/>
  <c r="J28" i="19" s="1"/>
  <c r="J180" i="19" s="1"/>
  <c r="L180" i="19" s="1"/>
  <c r="R28" i="8"/>
  <c r="I28" i="19" s="1"/>
  <c r="R29" i="17"/>
  <c r="J29" i="19" s="1"/>
  <c r="J181" i="19" s="1"/>
  <c r="L181" i="19" s="1"/>
  <c r="R29" i="8"/>
  <c r="I29" i="19" s="1"/>
  <c r="R30" i="17"/>
  <c r="J30" i="19" s="1"/>
  <c r="J182" i="19" s="1"/>
  <c r="L182" i="19" s="1"/>
  <c r="R30" i="8"/>
  <c r="I30" i="19" s="1"/>
  <c r="R151" i="17"/>
  <c r="V12" i="16"/>
  <c r="V12" i="1"/>
  <c r="G11" i="19" s="1"/>
  <c r="V13" i="16"/>
  <c r="H12" i="19" s="1"/>
  <c r="H164" i="19" s="1"/>
  <c r="V13" i="1"/>
  <c r="G12" i="19" s="1"/>
  <c r="V14" i="16"/>
  <c r="H13" i="19" s="1"/>
  <c r="H165" i="19" s="1"/>
  <c r="K165" i="19" s="1"/>
  <c r="V14" i="1"/>
  <c r="G13" i="19" s="1"/>
  <c r="V15" i="16"/>
  <c r="H14" i="19" s="1"/>
  <c r="H166" i="19" s="1"/>
  <c r="V15" i="1"/>
  <c r="G14" i="19" s="1"/>
  <c r="V16" i="16"/>
  <c r="H15" i="19" s="1"/>
  <c r="H167" i="19" s="1"/>
  <c r="V16" i="1"/>
  <c r="G15" i="19" s="1"/>
  <c r="V17" i="16"/>
  <c r="H16" i="19" s="1"/>
  <c r="H168" i="19" s="1"/>
  <c r="V17" i="1"/>
  <c r="G16" i="19" s="1"/>
  <c r="V18" i="16"/>
  <c r="H17" i="19" s="1"/>
  <c r="H169" i="19" s="1"/>
  <c r="V18" i="1"/>
  <c r="G17" i="19" s="1"/>
  <c r="V19" i="16"/>
  <c r="H18" i="19" s="1"/>
  <c r="H170" i="19" s="1"/>
  <c r="K170" i="19" s="1"/>
  <c r="V19" i="1"/>
  <c r="G18" i="19" s="1"/>
  <c r="V20" i="16"/>
  <c r="H19" i="19" s="1"/>
  <c r="H171" i="19" s="1"/>
  <c r="V20" i="1"/>
  <c r="G19" i="19" s="1"/>
  <c r="V21" i="16"/>
  <c r="H20" i="19" s="1"/>
  <c r="H172" i="19" s="1"/>
  <c r="V21" i="1"/>
  <c r="G20" i="19" s="1"/>
  <c r="V22" i="16"/>
  <c r="H21" i="19" s="1"/>
  <c r="H173" i="19" s="1"/>
  <c r="K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K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152" i="19"/>
  <c r="H304" i="19" s="1"/>
  <c r="G152" i="19"/>
  <c r="D24" i="20"/>
  <c r="I153" i="16"/>
  <c r="J153" i="16"/>
  <c r="D27" i="20" s="1"/>
  <c r="K153" i="16"/>
  <c r="D28" i="20" s="1"/>
  <c r="L153" i="16"/>
  <c r="D30" i="20" s="1"/>
  <c r="M153" i="16"/>
  <c r="D31" i="20" s="1"/>
  <c r="N153" i="16"/>
  <c r="D33" i="20" s="1"/>
  <c r="M61" i="1"/>
  <c r="D135" i="20" s="1"/>
  <c r="D134" i="20"/>
  <c r="K61" i="1"/>
  <c r="D132" i="20" s="1"/>
  <c r="J61" i="1"/>
  <c r="D131" i="20" s="1"/>
  <c r="I61" i="1"/>
  <c r="D129" i="20" s="1"/>
  <c r="H61" i="1"/>
  <c r="S93" i="18"/>
  <c r="Q93" i="18"/>
  <c r="P93" i="18"/>
  <c r="D108" i="20" s="1"/>
  <c r="N93" i="18"/>
  <c r="H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T41" i="9"/>
  <c r="T36" i="9"/>
  <c r="T72" i="9"/>
  <c r="T75" i="9"/>
  <c r="T74" i="9"/>
  <c r="T73" i="9"/>
  <c r="T71" i="9"/>
  <c r="E151" i="19"/>
  <c r="T92" i="9"/>
  <c r="T91" i="9"/>
  <c r="T90" i="9"/>
  <c r="T89" i="9"/>
  <c r="T88" i="9"/>
  <c r="T87" i="9"/>
  <c r="T86" i="9"/>
  <c r="T85" i="9"/>
  <c r="T84" i="9"/>
  <c r="T83" i="9"/>
  <c r="T81" i="9"/>
  <c r="T80" i="9"/>
  <c r="T79" i="9"/>
  <c r="T78" i="9"/>
  <c r="T77" i="9"/>
  <c r="T70" i="9"/>
  <c r="V33" i="19"/>
  <c r="V25" i="19"/>
  <c r="V17" i="19"/>
  <c r="V16" i="19"/>
  <c r="V15" i="19"/>
  <c r="V12" i="19"/>
  <c r="U34" i="19"/>
  <c r="T34" i="19"/>
  <c r="S34" i="19"/>
  <c r="R34" i="19"/>
  <c r="U33" i="19"/>
  <c r="T33" i="19"/>
  <c r="S33" i="19"/>
  <c r="R33" i="19"/>
  <c r="U32" i="19"/>
  <c r="T32" i="19"/>
  <c r="S32" i="19"/>
  <c r="R32" i="19"/>
  <c r="U31" i="19"/>
  <c r="T31" i="19"/>
  <c r="S31" i="19"/>
  <c r="R31" i="19"/>
  <c r="U30" i="19"/>
  <c r="T30" i="19"/>
  <c r="S30" i="19"/>
  <c r="R30" i="19"/>
  <c r="U29" i="19"/>
  <c r="T29" i="19"/>
  <c r="S29" i="19"/>
  <c r="R29" i="19"/>
  <c r="U28" i="19"/>
  <c r="T28" i="19"/>
  <c r="S28" i="19"/>
  <c r="R28" i="19"/>
  <c r="U27" i="19"/>
  <c r="T27" i="19"/>
  <c r="S27" i="19"/>
  <c r="R27" i="19"/>
  <c r="AD27" i="19" s="1"/>
  <c r="U26" i="19"/>
  <c r="T26" i="19"/>
  <c r="S26" i="19"/>
  <c r="R26" i="19"/>
  <c r="U25" i="19"/>
  <c r="T25" i="19"/>
  <c r="S25" i="19"/>
  <c r="R25" i="19"/>
  <c r="U23" i="19"/>
  <c r="T23" i="19"/>
  <c r="S23" i="19"/>
  <c r="AE23" i="19" s="1"/>
  <c r="R23" i="19"/>
  <c r="AD23" i="19" s="1"/>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R15" i="19"/>
  <c r="U14" i="19"/>
  <c r="T14" i="19"/>
  <c r="S14" i="19"/>
  <c r="R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4" i="20"/>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H93" i="9"/>
  <c r="T61" i="9"/>
  <c r="T56" i="9"/>
  <c r="T51" i="9"/>
  <c r="T46" i="9"/>
  <c r="T31" i="9"/>
  <c r="T26" i="9"/>
  <c r="T21" i="9"/>
  <c r="T16" i="9"/>
  <c r="H150" i="13"/>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16" i="8"/>
  <c r="D21" i="17"/>
  <c r="D25" i="17"/>
  <c r="D29" i="17"/>
  <c r="D33" i="17"/>
  <c r="D37" i="17"/>
  <c r="D41" i="17"/>
  <c r="D45" i="17"/>
  <c r="D49" i="17"/>
  <c r="D53" i="17"/>
  <c r="D57" i="17"/>
  <c r="AG30" i="19" l="1"/>
  <c r="AD170" i="19"/>
  <c r="I219" i="18"/>
  <c r="I203" i="18"/>
  <c r="K267" i="19"/>
  <c r="K167" i="19"/>
  <c r="K201" i="19"/>
  <c r="K169" i="19"/>
  <c r="K176" i="19"/>
  <c r="K168" i="19"/>
  <c r="K184" i="19"/>
  <c r="K219" i="19"/>
  <c r="K177" i="19"/>
  <c r="K248" i="19"/>
  <c r="K223" i="19"/>
  <c r="K193" i="19"/>
  <c r="AF25" i="19"/>
  <c r="AG27" i="19"/>
  <c r="AD26" i="19"/>
  <c r="AD30" i="19"/>
  <c r="I215" i="18"/>
  <c r="I202" i="9"/>
  <c r="B17" i="36"/>
  <c r="K206" i="19"/>
  <c r="K181" i="19"/>
  <c r="K172" i="19"/>
  <c r="K164" i="19"/>
  <c r="K210" i="19"/>
  <c r="K197" i="19"/>
  <c r="K182" i="19"/>
  <c r="K178" i="19"/>
  <c r="K174" i="19"/>
  <c r="K166" i="19"/>
  <c r="AC34" i="19"/>
  <c r="Q186" i="19"/>
  <c r="AC186" i="19" s="1"/>
  <c r="AC26" i="19"/>
  <c r="Q178" i="19"/>
  <c r="AC178" i="19" s="1"/>
  <c r="AC18" i="19"/>
  <c r="Q170" i="19"/>
  <c r="AC170" i="19" s="1"/>
  <c r="D147" i="20"/>
  <c r="D158" i="20" s="1"/>
  <c r="D325" i="20" s="1"/>
  <c r="G48" i="37" s="1"/>
  <c r="B22" i="36"/>
  <c r="AH165" i="19"/>
  <c r="AH166"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4" i="20"/>
  <c r="C128" i="20" s="1"/>
  <c r="B15" i="36"/>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F177" i="25" s="1"/>
  <c r="F178" i="25" s="1"/>
  <c r="B16" i="36" s="1"/>
  <c r="G303" i="19"/>
  <c r="G305" i="19" s="1"/>
  <c r="AH181" i="19"/>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11" i="20"/>
  <c r="D213" i="20" s="1"/>
  <c r="D328" i="20" s="1"/>
  <c r="G51" i="37" s="1"/>
  <c r="B24" i="36"/>
  <c r="D43" i="20"/>
  <c r="D54" i="20" s="1"/>
  <c r="C325" i="20" s="1"/>
  <c r="E48" i="37" s="1"/>
  <c r="B27" i="36"/>
  <c r="AC31" i="19"/>
  <c r="Q183" i="19"/>
  <c r="AC183" i="19" s="1"/>
  <c r="AC23" i="19"/>
  <c r="Q175" i="19"/>
  <c r="AC175" i="19" s="1"/>
  <c r="AC15" i="19"/>
  <c r="Q167" i="19"/>
  <c r="AC167" i="19" s="1"/>
  <c r="U11" i="19"/>
  <c r="K171" i="19"/>
  <c r="H11" i="19"/>
  <c r="H163" i="19" s="1"/>
  <c r="K163" i="19" s="1"/>
  <c r="B25" i="36"/>
  <c r="AG163" i="19"/>
  <c r="B19" i="36"/>
  <c r="AH171" i="19"/>
  <c r="AH172"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28" i="20"/>
  <c r="D232" i="20" s="1"/>
  <c r="B20" i="36"/>
  <c r="L163" i="19"/>
  <c r="AG170" i="19"/>
  <c r="AF170" i="19"/>
  <c r="K292" i="19"/>
  <c r="K288" i="19"/>
  <c r="K278" i="19"/>
  <c r="K274" i="19"/>
  <c r="K270" i="19"/>
  <c r="K259" i="19"/>
  <c r="K255" i="19"/>
  <c r="K251" i="19"/>
  <c r="K246" i="19"/>
  <c r="K242" i="19"/>
  <c r="K238" i="19"/>
  <c r="K234" i="19"/>
  <c r="K230" i="19"/>
  <c r="K226" i="19"/>
  <c r="K213" i="19"/>
  <c r="K191" i="19"/>
  <c r="D314" i="20"/>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85" i="19"/>
  <c r="AH168" i="19"/>
  <c r="K298" i="19"/>
  <c r="K293" i="19"/>
  <c r="K289" i="19"/>
  <c r="K279" i="19"/>
  <c r="K275" i="19"/>
  <c r="K271" i="19"/>
  <c r="K266" i="19"/>
  <c r="K261" i="19"/>
  <c r="K256" i="19"/>
  <c r="K252" i="19"/>
  <c r="K243" i="19"/>
  <c r="K239" i="19"/>
  <c r="K235" i="19"/>
  <c r="K231" i="19"/>
  <c r="K227" i="19"/>
  <c r="K214" i="19"/>
  <c r="K192" i="19"/>
  <c r="K183" i="19"/>
  <c r="K304" i="19"/>
  <c r="D313" i="20"/>
  <c r="D316" i="20"/>
  <c r="D388" i="20"/>
  <c r="AH179" i="19"/>
  <c r="AH180" i="19"/>
  <c r="AH177" i="19"/>
  <c r="AF186" i="19"/>
  <c r="AF176" i="19" s="1"/>
  <c r="AG186" i="19"/>
  <c r="AG176" i="19" s="1"/>
  <c r="AE186" i="19"/>
  <c r="AE176" i="19" s="1"/>
  <c r="AH164" i="19"/>
  <c r="AD186" i="19"/>
  <c r="AD176" i="19" s="1"/>
  <c r="AE19" i="19"/>
  <c r="AF12" i="19"/>
  <c r="AG20" i="19"/>
  <c r="AF31" i="19"/>
  <c r="AD15" i="19"/>
  <c r="AG19" i="19"/>
  <c r="AG21" i="19"/>
  <c r="AF20" i="19"/>
  <c r="K87" i="19"/>
  <c r="AG22" i="19"/>
  <c r="L56" i="19"/>
  <c r="AD20" i="19"/>
  <c r="AE33" i="19"/>
  <c r="AF13" i="19"/>
  <c r="AH14"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252" i="20"/>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E383" i="20"/>
  <c r="AD13" i="19"/>
  <c r="AG16" i="19"/>
  <c r="AF27" i="19"/>
  <c r="AF32" i="19"/>
  <c r="AF22" i="19"/>
  <c r="AE28" i="19"/>
  <c r="AH26" i="19"/>
  <c r="L64" i="19"/>
  <c r="K33" i="19"/>
  <c r="D29" i="20"/>
  <c r="D233" i="20"/>
  <c r="AH33" i="19"/>
  <c r="AF21" i="19"/>
  <c r="AE30" i="19"/>
  <c r="Z18" i="19"/>
  <c r="Z170" i="19" s="1"/>
  <c r="AH19" i="19"/>
  <c r="AG34" i="19"/>
  <c r="AA24" i="19"/>
  <c r="AA176" i="19" s="1"/>
  <c r="AH34" i="19"/>
  <c r="AD14" i="19"/>
  <c r="D382" i="20"/>
  <c r="I35" i="37" s="1"/>
  <c r="D109" i="20"/>
  <c r="W18" i="19"/>
  <c r="W170" i="19" s="1"/>
  <c r="AE16" i="19"/>
  <c r="AD19" i="19"/>
  <c r="AH30" i="19"/>
  <c r="L28" i="19"/>
  <c r="L40" i="19"/>
  <c r="D236" i="20"/>
  <c r="D239" i="20"/>
  <c r="D241" i="20"/>
  <c r="D32" i="20"/>
  <c r="D26" i="20"/>
  <c r="T24" i="19"/>
  <c r="AE21" i="19"/>
  <c r="AH22" i="19"/>
  <c r="AG25" i="19"/>
  <c r="AE27" i="19"/>
  <c r="AH16" i="19"/>
  <c r="AH32" i="19"/>
  <c r="AF34" i="19"/>
  <c r="S11" i="19"/>
  <c r="AG29" i="19"/>
  <c r="AE31" i="19"/>
  <c r="AD16" i="19"/>
  <c r="AG17" i="19"/>
  <c r="D383" i="20"/>
  <c r="I36" i="37" s="1"/>
  <c r="AG33" i="19"/>
  <c r="AH31" i="19"/>
  <c r="AH13" i="19"/>
  <c r="L38" i="19"/>
  <c r="L47" i="19"/>
  <c r="L18" i="19"/>
  <c r="L11" i="19"/>
  <c r="L44" i="19"/>
  <c r="D238" i="20"/>
  <c r="D133" i="20"/>
  <c r="D235" i="20"/>
  <c r="D130" i="20"/>
  <c r="I224" i="9"/>
  <c r="I216" i="18"/>
  <c r="I200" i="18"/>
  <c r="I212" i="18"/>
  <c r="I220" i="18"/>
  <c r="R93" i="27"/>
  <c r="C43" i="20"/>
  <c r="R152" i="26"/>
  <c r="C148" i="20"/>
  <c r="C129" i="20"/>
  <c r="C134" i="20"/>
  <c r="C238" i="20" s="1"/>
  <c r="C29" i="20"/>
  <c r="C143" i="20"/>
  <c r="C135" i="20"/>
  <c r="C132" i="20"/>
  <c r="C131" i="20"/>
  <c r="C235" i="20" s="1"/>
  <c r="C26" i="20"/>
  <c r="L54" i="19"/>
  <c r="L26" i="19"/>
  <c r="L12" i="19"/>
  <c r="L48" i="19"/>
  <c r="L52" i="19"/>
  <c r="L106" i="19"/>
  <c r="L25" i="19"/>
  <c r="L42" i="19"/>
  <c r="L125" i="19"/>
  <c r="L32" i="19"/>
  <c r="K133" i="19"/>
  <c r="K65" i="19"/>
  <c r="K19" i="19"/>
  <c r="K77" i="19"/>
  <c r="K56" i="19"/>
  <c r="K22" i="19"/>
  <c r="K30" i="19"/>
  <c r="K95" i="19"/>
  <c r="K72" i="19"/>
  <c r="K59" i="19"/>
  <c r="K42" i="19"/>
  <c r="K152" i="19"/>
  <c r="K147" i="19"/>
  <c r="K120" i="19"/>
  <c r="K51" i="19"/>
  <c r="K121" i="19"/>
  <c r="K68" i="19"/>
  <c r="H151" i="19"/>
  <c r="K134" i="19"/>
  <c r="K122" i="19"/>
  <c r="L121" i="19"/>
  <c r="L110" i="19"/>
  <c r="L45" i="19"/>
  <c r="L27" i="19"/>
  <c r="L65" i="19"/>
  <c r="L30" i="19"/>
  <c r="L23"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V153" i="25"/>
  <c r="D12" i="26"/>
  <c r="D231" i="20"/>
  <c r="D62" i="16"/>
  <c r="D60" i="17"/>
  <c r="K131" i="19"/>
  <c r="AH28" i="19"/>
  <c r="K27" i="19"/>
  <c r="K115" i="19"/>
  <c r="T18" i="19"/>
  <c r="AD28" i="19"/>
  <c r="G151" i="19"/>
  <c r="G153" i="19" s="1"/>
  <c r="L21" i="19"/>
  <c r="S24" i="19"/>
  <c r="AG13" i="19"/>
  <c r="AG23" i="19"/>
  <c r="K124" i="19"/>
  <c r="K123" i="19"/>
  <c r="K103" i="19"/>
  <c r="L94" i="19"/>
  <c r="K91" i="19"/>
  <c r="K80" i="19"/>
  <c r="K73" i="19"/>
  <c r="K55" i="19"/>
  <c r="K45" i="19"/>
  <c r="S18" i="19"/>
  <c r="AH12" i="19"/>
  <c r="AE12" i="19"/>
  <c r="AD22" i="19"/>
  <c r="AF28" i="19"/>
  <c r="AD32" i="19"/>
  <c r="Z11" i="19"/>
  <c r="Z163" i="19" s="1"/>
  <c r="AE14" i="19"/>
  <c r="AA11" i="19"/>
  <c r="AA163" i="19" s="1"/>
  <c r="Y11" i="19"/>
  <c r="Y163" i="19" s="1"/>
  <c r="AE20" i="19"/>
  <c r="AH21" i="19"/>
  <c r="AE26" i="19"/>
  <c r="AF29" i="19"/>
  <c r="AD31" i="19"/>
  <c r="Z24" i="19"/>
  <c r="Z176" i="19" s="1"/>
  <c r="AE34" i="19"/>
  <c r="D21" i="1"/>
  <c r="D22" i="1" s="1"/>
  <c r="K149" i="19"/>
  <c r="L131" i="19"/>
  <c r="K125" i="19"/>
  <c r="K110" i="19"/>
  <c r="L98" i="19"/>
  <c r="L144" i="19"/>
  <c r="K126" i="19"/>
  <c r="K116" i="19"/>
  <c r="K114" i="19"/>
  <c r="L95" i="19"/>
  <c r="K48" i="19"/>
  <c r="K44" i="19"/>
  <c r="W11" i="19"/>
  <c r="W163" i="19" s="1"/>
  <c r="AF30" i="19"/>
  <c r="AH17" i="19"/>
  <c r="V24" i="19"/>
  <c r="L22" i="19"/>
  <c r="L19" i="19"/>
  <c r="L16" i="19"/>
  <c r="K88" i="19"/>
  <c r="K82" i="19"/>
  <c r="L63" i="19"/>
  <c r="K61" i="19"/>
  <c r="L53" i="19"/>
  <c r="L31" i="19"/>
  <c r="L14" i="19"/>
  <c r="K21" i="19"/>
  <c r="L134" i="19"/>
  <c r="K130" i="19"/>
  <c r="K99" i="19"/>
  <c r="L71" i="19"/>
  <c r="L67" i="19"/>
  <c r="L58" i="19"/>
  <c r="L50" i="19"/>
  <c r="D18" i="8"/>
  <c r="AF19" i="19"/>
  <c r="K15" i="19"/>
  <c r="L24" i="19"/>
  <c r="D12" i="13"/>
  <c r="K89" i="19"/>
  <c r="K83" i="19"/>
  <c r="L69" i="19"/>
  <c r="L68" i="19"/>
  <c r="K62" i="19"/>
  <c r="L46" i="19"/>
  <c r="K136" i="19"/>
  <c r="K135" i="19"/>
  <c r="K60" i="19"/>
  <c r="K50" i="19"/>
  <c r="K41" i="19"/>
  <c r="D17" i="8"/>
  <c r="K28" i="19"/>
  <c r="K23" i="19"/>
  <c r="K14" i="19"/>
  <c r="L17" i="19"/>
  <c r="L15" i="19"/>
  <c r="K101" i="19"/>
  <c r="K100" i="19"/>
  <c r="K85" i="19"/>
  <c r="K79" i="19"/>
  <c r="K71" i="19"/>
  <c r="K70" i="19"/>
  <c r="K64" i="19"/>
  <c r="K38" i="19"/>
  <c r="K36" i="19"/>
  <c r="V18" i="19"/>
  <c r="AH20" i="19"/>
  <c r="X24" i="19"/>
  <c r="X176" i="19" s="1"/>
  <c r="V11" i="19"/>
  <c r="X18" i="19"/>
  <c r="X170" i="19" s="1"/>
  <c r="AH15" i="19"/>
  <c r="V153" i="16"/>
  <c r="X11" i="19"/>
  <c r="X163" i="19" s="1"/>
  <c r="AD12" i="19"/>
  <c r="R11" i="19"/>
  <c r="D16" i="25"/>
  <c r="D14" i="26"/>
  <c r="AH27" i="19"/>
  <c r="W24" i="19"/>
  <c r="W176" i="19" s="1"/>
  <c r="Y24" i="19"/>
  <c r="Y176" i="19" s="1"/>
  <c r="R18" i="19"/>
  <c r="R24" i="19"/>
  <c r="AG12" i="19"/>
  <c r="R152" i="17"/>
  <c r="U24" i="19"/>
  <c r="AG26" i="19"/>
  <c r="AA18" i="19"/>
  <c r="AA170" i="19" s="1"/>
  <c r="AF14" i="19"/>
  <c r="T11" i="19"/>
  <c r="U18" i="19"/>
  <c r="AF23" i="19"/>
  <c r="Y18" i="19"/>
  <c r="Y170" i="19" s="1"/>
  <c r="AG32" i="19"/>
  <c r="K25" i="19"/>
  <c r="V61" i="1"/>
  <c r="K13" i="19"/>
  <c r="K18" i="19"/>
  <c r="F175" i="17"/>
  <c r="F176" i="17" s="1"/>
  <c r="F177" i="17" s="1"/>
  <c r="B28" i="36" s="1"/>
  <c r="J151" i="19"/>
  <c r="K29" i="19"/>
  <c r="K17" i="19"/>
  <c r="K24" i="19"/>
  <c r="L13" i="19"/>
  <c r="L20" i="19"/>
  <c r="R60" i="8"/>
  <c r="L96" i="19"/>
  <c r="K96" i="19"/>
  <c r="R93" i="18"/>
  <c r="R62" i="18" s="1"/>
  <c r="D12" i="15"/>
  <c r="R93" i="9"/>
  <c r="R62" i="9" s="1"/>
  <c r="L113" i="19"/>
  <c r="K76" i="19"/>
  <c r="K129" i="19"/>
  <c r="I151" i="19"/>
  <c r="I153" i="19" s="1"/>
  <c r="F83" i="8"/>
  <c r="F84" i="8" s="1"/>
  <c r="F85" i="8" s="1"/>
  <c r="B23" i="36"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D315" i="20" l="1"/>
  <c r="AH186" i="19"/>
  <c r="R62" i="27"/>
  <c r="AE187" i="19"/>
  <c r="K11" i="19"/>
  <c r="AH170" i="19"/>
  <c r="AD187" i="19"/>
  <c r="AG187" i="19"/>
  <c r="D20" i="8"/>
  <c r="V170" i="19"/>
  <c r="J153" i="19"/>
  <c r="J303" i="19"/>
  <c r="AF187" i="19"/>
  <c r="H305" i="19"/>
  <c r="D251" i="20"/>
  <c r="AH163" i="19"/>
  <c r="H153" i="19"/>
  <c r="H303" i="19"/>
  <c r="K303" i="19" s="1"/>
  <c r="K305" i="19" s="1"/>
  <c r="V163" i="19"/>
  <c r="V187" i="19" s="1"/>
  <c r="V176" i="19"/>
  <c r="E382" i="20"/>
  <c r="J35" i="37" s="1"/>
  <c r="C209" i="20"/>
  <c r="C383" i="20" s="1"/>
  <c r="H36" i="37" s="1"/>
  <c r="C328" i="20"/>
  <c r="E51" i="37" s="1"/>
  <c r="D317" i="20"/>
  <c r="E29" i="20"/>
  <c r="E26" i="20"/>
  <c r="C232" i="20"/>
  <c r="D240" i="20"/>
  <c r="D40" i="20"/>
  <c r="C382" i="20"/>
  <c r="H35" i="37" s="1"/>
  <c r="C233" i="20"/>
  <c r="C211" i="20"/>
  <c r="C315" i="20" s="1"/>
  <c r="C210" i="20"/>
  <c r="C314" i="20" s="1"/>
  <c r="C212" i="20"/>
  <c r="C316" i="20" s="1"/>
  <c r="E54" i="20"/>
  <c r="Y187" i="19"/>
  <c r="X187" i="19"/>
  <c r="AA187" i="19"/>
  <c r="W187" i="19"/>
  <c r="Z187" i="19"/>
  <c r="AH178" i="19"/>
  <c r="C109" i="20"/>
  <c r="AG18" i="19"/>
  <c r="F382" i="20"/>
  <c r="K35" i="37" s="1"/>
  <c r="C236" i="20"/>
  <c r="C239" i="20"/>
  <c r="D384" i="20"/>
  <c r="F383" i="20"/>
  <c r="E32" i="20"/>
  <c r="F26" i="20"/>
  <c r="AF11" i="19"/>
  <c r="Z35" i="19"/>
  <c r="AD24" i="19"/>
  <c r="C247" i="20"/>
  <c r="C252" i="20"/>
  <c r="C40" i="20"/>
  <c r="C390" i="20" s="1"/>
  <c r="D237" i="20"/>
  <c r="AE24" i="19"/>
  <c r="AA35" i="19"/>
  <c r="W35" i="19"/>
  <c r="AF24" i="19"/>
  <c r="AE18" i="19"/>
  <c r="AH24" i="19"/>
  <c r="AD18" i="19"/>
  <c r="AH11" i="19"/>
  <c r="AD11" i="19"/>
  <c r="D234" i="20"/>
  <c r="AF18" i="19"/>
  <c r="S35" i="19"/>
  <c r="T35" i="19"/>
  <c r="AH18" i="19"/>
  <c r="V35" i="19"/>
  <c r="AE11" i="19"/>
  <c r="D262" i="20"/>
  <c r="D144" i="20"/>
  <c r="C147" i="20"/>
  <c r="C54" i="20"/>
  <c r="C133" i="20"/>
  <c r="C130" i="20"/>
  <c r="K151" i="19"/>
  <c r="L151" i="19"/>
  <c r="U35" i="19"/>
  <c r="D13" i="13"/>
  <c r="AG11" i="19"/>
  <c r="Y35" i="19"/>
  <c r="D63" i="16"/>
  <c r="D61" i="17"/>
  <c r="AG24" i="19"/>
  <c r="E23" i="20"/>
  <c r="E386" i="20" s="1"/>
  <c r="J38" i="37" s="1"/>
  <c r="D17" i="25"/>
  <c r="D15" i="26"/>
  <c r="L153" i="19"/>
  <c r="X35" i="19"/>
  <c r="D13" i="15"/>
  <c r="D23" i="1"/>
  <c r="D21" i="8"/>
  <c r="R35" i="19"/>
  <c r="AH176" i="19" l="1"/>
  <c r="AH187" i="19" s="1"/>
  <c r="E109" i="20"/>
  <c r="D390" i="20"/>
  <c r="I41" i="37" s="1"/>
  <c r="K153" i="19"/>
  <c r="D324" i="20"/>
  <c r="D326" i="20" s="1"/>
  <c r="G49" i="37" s="1"/>
  <c r="D391" i="20"/>
  <c r="I42" i="37" s="1"/>
  <c r="AE35" i="19"/>
  <c r="L303" i="19"/>
  <c r="L305" i="19" s="1"/>
  <c r="J305" i="19"/>
  <c r="C313" i="20"/>
  <c r="F54" i="20"/>
  <c r="G54" i="20"/>
  <c r="G109" i="20"/>
  <c r="F109" i="20"/>
  <c r="D396" i="20"/>
  <c r="I26" i="37" s="1"/>
  <c r="C324" i="20"/>
  <c r="C251" i="20"/>
  <c r="C234" i="20"/>
  <c r="E388" i="20"/>
  <c r="C237" i="20"/>
  <c r="C144" i="20"/>
  <c r="C384" i="20"/>
  <c r="C213" i="20"/>
  <c r="C317" i="20" s="1"/>
  <c r="AG35" i="19"/>
  <c r="AF35" i="19"/>
  <c r="AD35" i="19"/>
  <c r="G32" i="20"/>
  <c r="G26" i="20"/>
  <c r="G382" i="20"/>
  <c r="L35" i="37" s="1"/>
  <c r="D248" i="20"/>
  <c r="F29" i="20"/>
  <c r="F32" i="20"/>
  <c r="G383" i="20"/>
  <c r="C396" i="20"/>
  <c r="H26" i="37" s="1"/>
  <c r="H41" i="37"/>
  <c r="AH35" i="19"/>
  <c r="D397" i="20"/>
  <c r="I27" i="37" s="1"/>
  <c r="C158" i="20"/>
  <c r="E40" i="20"/>
  <c r="D64" i="16"/>
  <c r="D62" i="17"/>
  <c r="D14" i="13"/>
  <c r="D14" i="15"/>
  <c r="D24" i="1"/>
  <c r="D22" i="8"/>
  <c r="D16" i="26"/>
  <c r="D18" i="25"/>
  <c r="E390" i="20" l="1"/>
  <c r="J41" i="37" s="1"/>
  <c r="G47" i="37"/>
  <c r="C391" i="20"/>
  <c r="H42" i="37" s="1"/>
  <c r="C326" i="20"/>
  <c r="E49" i="37" s="1"/>
  <c r="E47" i="37"/>
  <c r="D398" i="20"/>
  <c r="D392" i="20"/>
  <c r="C262" i="20"/>
  <c r="E325" i="20"/>
  <c r="I48" i="37" s="1"/>
  <c r="C248" i="20"/>
  <c r="G384" i="20"/>
  <c r="H383" i="20"/>
  <c r="H382" i="20"/>
  <c r="E328" i="20"/>
  <c r="I51" i="37" s="1"/>
  <c r="I32" i="20"/>
  <c r="G29" i="20"/>
  <c r="H26" i="20"/>
  <c r="H32" i="20"/>
  <c r="E396" i="20"/>
  <c r="J26" i="37" s="1"/>
  <c r="C397" i="20"/>
  <c r="H27" i="37" s="1"/>
  <c r="D15" i="13"/>
  <c r="D65" i="16"/>
  <c r="D63" i="17"/>
  <c r="F23" i="20"/>
  <c r="F386" i="20" s="1"/>
  <c r="K38" i="37" s="1"/>
  <c r="D15" i="15"/>
  <c r="D25" i="1"/>
  <c r="D23" i="8"/>
  <c r="D17" i="26"/>
  <c r="D19" i="25"/>
  <c r="H109" i="20" l="1"/>
  <c r="H54" i="20"/>
  <c r="C392" i="20"/>
  <c r="C398" i="20"/>
  <c r="F388" i="20"/>
  <c r="K32" i="20"/>
  <c r="H29" i="20"/>
  <c r="H384" i="20"/>
  <c r="I383" i="20"/>
  <c r="I54" i="20"/>
  <c r="I382" i="20"/>
  <c r="I109" i="20"/>
  <c r="I26" i="20"/>
  <c r="J32" i="20"/>
  <c r="E397" i="20"/>
  <c r="E391" i="20"/>
  <c r="F40" i="20"/>
  <c r="D66" i="16"/>
  <c r="D64" i="17"/>
  <c r="D16" i="13"/>
  <c r="G23" i="20"/>
  <c r="G386" i="20" s="1"/>
  <c r="L38" i="37" s="1"/>
  <c r="D16" i="15"/>
  <c r="D20" i="25"/>
  <c r="D18" i="26"/>
  <c r="D26" i="1"/>
  <c r="D24" i="8"/>
  <c r="F390" i="20" l="1"/>
  <c r="K41" i="37" s="1"/>
  <c r="G388" i="20"/>
  <c r="E398" i="20"/>
  <c r="I384" i="20"/>
  <c r="E392" i="20"/>
  <c r="J26" i="20"/>
  <c r="F397" i="20"/>
  <c r="F391" i="20"/>
  <c r="H40" i="20"/>
  <c r="J29" i="20"/>
  <c r="L32" i="20"/>
  <c r="J54" i="20"/>
  <c r="I29" i="20"/>
  <c r="J382" i="20"/>
  <c r="J109" i="20"/>
  <c r="J383" i="20"/>
  <c r="F396" i="20"/>
  <c r="K26" i="37" s="1"/>
  <c r="G40" i="20"/>
  <c r="D17" i="13"/>
  <c r="D67" i="16"/>
  <c r="D65" i="17"/>
  <c r="D27" i="1"/>
  <c r="D25" i="8"/>
  <c r="D21" i="25"/>
  <c r="D19" i="26"/>
  <c r="D17" i="15"/>
  <c r="H390" i="20" l="1"/>
  <c r="G390" i="20"/>
  <c r="L41" i="37" s="1"/>
  <c r="K383" i="20"/>
  <c r="L29" i="20"/>
  <c r="F392" i="20"/>
  <c r="K29" i="20"/>
  <c r="H396" i="20"/>
  <c r="K26" i="20"/>
  <c r="M32" i="20"/>
  <c r="K382" i="20"/>
  <c r="K109" i="20"/>
  <c r="I40" i="20"/>
  <c r="G397" i="20"/>
  <c r="G391" i="20"/>
  <c r="K54" i="20"/>
  <c r="J40" i="20"/>
  <c r="F398" i="20"/>
  <c r="J384" i="20"/>
  <c r="G396" i="20"/>
  <c r="L26" i="37" s="1"/>
  <c r="E324" i="20"/>
  <c r="D68" i="16"/>
  <c r="D66" i="17"/>
  <c r="D18" i="13"/>
  <c r="D22" i="25"/>
  <c r="D20" i="26"/>
  <c r="D18" i="15"/>
  <c r="D26" i="8"/>
  <c r="D28" i="1"/>
  <c r="J390" i="20" l="1"/>
  <c r="I390" i="20"/>
  <c r="E326" i="20"/>
  <c r="I49" i="37" s="1"/>
  <c r="I47" i="37"/>
  <c r="G392" i="20"/>
  <c r="K384" i="20"/>
  <c r="G398" i="20"/>
  <c r="M29" i="20"/>
  <c r="J396" i="20"/>
  <c r="L26" i="20"/>
  <c r="L40" i="20" s="1"/>
  <c r="L383" i="20"/>
  <c r="L54" i="20"/>
  <c r="I396" i="20"/>
  <c r="L382" i="20"/>
  <c r="L109" i="20"/>
  <c r="H397" i="20"/>
  <c r="H391" i="20"/>
  <c r="K40" i="20"/>
  <c r="D19" i="13"/>
  <c r="D69" i="16"/>
  <c r="D67" i="17"/>
  <c r="D29" i="1"/>
  <c r="D27" i="8"/>
  <c r="D19" i="15"/>
  <c r="D23" i="25"/>
  <c r="D21" i="26"/>
  <c r="L390" i="20" l="1"/>
  <c r="K390" i="20"/>
  <c r="H392" i="20"/>
  <c r="H398" i="20"/>
  <c r="L397" i="20"/>
  <c r="L391" i="20"/>
  <c r="L396" i="20"/>
  <c r="M26" i="20"/>
  <c r="M40" i="20" s="1"/>
  <c r="I397" i="20"/>
  <c r="I398" i="20" s="1"/>
  <c r="I391" i="20"/>
  <c r="L384" i="20"/>
  <c r="M54" i="20"/>
  <c r="M383" i="20"/>
  <c r="K396" i="20"/>
  <c r="M382" i="20"/>
  <c r="M109" i="20"/>
  <c r="D70" i="16"/>
  <c r="D68" i="17"/>
  <c r="D20" i="13"/>
  <c r="D24" i="25"/>
  <c r="D22" i="26"/>
  <c r="D20" i="15"/>
  <c r="D30" i="1"/>
  <c r="D28" i="8"/>
  <c r="M390" i="20" l="1"/>
  <c r="L392" i="20"/>
  <c r="M384" i="20"/>
  <c r="I392" i="20"/>
  <c r="J397" i="20"/>
  <c r="J391" i="20"/>
  <c r="L398" i="20"/>
  <c r="M396" i="20"/>
  <c r="F328" i="20"/>
  <c r="K51" i="37" s="1"/>
  <c r="F325" i="20"/>
  <c r="K48" i="37" s="1"/>
  <c r="F324" i="20"/>
  <c r="K47" i="37" s="1"/>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F326" i="20" l="1"/>
  <c r="K49" i="37" s="1"/>
  <c r="J392" i="20"/>
  <c r="J398" i="20"/>
  <c r="M397" i="20"/>
  <c r="M391" i="20"/>
  <c r="K397" i="20"/>
  <c r="K391" i="20"/>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M392" i="20" l="1"/>
  <c r="M398" i="20"/>
  <c r="K392" i="20"/>
  <c r="K398" i="20"/>
  <c r="D23" i="13"/>
  <c r="D73" i="16"/>
  <c r="D71" i="17"/>
  <c r="D33" i="1"/>
  <c r="D31" i="8"/>
  <c r="D25" i="26"/>
  <c r="D27" i="25"/>
  <c r="D24" i="13" l="1"/>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5" i="8"/>
  <c r="D49" i="26"/>
  <c r="D51" i="25"/>
  <c r="D98" i="16" l="1"/>
  <c r="D96" i="17"/>
  <c r="D52" i="25"/>
  <c r="D50" i="26"/>
  <c r="D99" i="16" l="1"/>
  <c r="D97" i="17"/>
  <c r="D53" i="25"/>
  <c r="D51" i="26"/>
  <c r="D100" i="16" l="1"/>
  <c r="D98" i="17"/>
  <c r="D54" i="25"/>
  <c r="D52" i="26"/>
  <c r="D101" i="16" l="1"/>
  <c r="D99" i="17"/>
  <c r="D55" i="25"/>
  <c r="D53" i="26"/>
  <c r="D102" i="16" l="1"/>
  <c r="D100" i="17"/>
  <c r="D56" i="25"/>
  <c r="D54" i="26"/>
  <c r="D103" i="16" l="1"/>
  <c r="D101" i="17"/>
  <c r="D55" i="26"/>
  <c r="D57" i="25"/>
  <c r="D104" i="16" l="1"/>
  <c r="D102" i="17"/>
  <c r="D56" i="26"/>
  <c r="D58" i="25"/>
  <c r="D105" i="16" l="1"/>
  <c r="D103" i="17"/>
  <c r="D57" i="26"/>
  <c r="D59" i="25"/>
  <c r="D106" i="16" l="1"/>
  <c r="D104" i="17"/>
  <c r="D60" i="25"/>
  <c r="D58" i="26"/>
  <c r="D107" i="16" l="1"/>
  <c r="D105" i="17"/>
  <c r="D61" i="25"/>
  <c r="D59" i="26"/>
  <c r="D108" i="16" l="1"/>
  <c r="D106" i="17"/>
  <c r="D62" i="25"/>
  <c r="D60" i="26"/>
  <c r="D109" i="16" l="1"/>
  <c r="D107" i="17"/>
  <c r="D63" i="25"/>
  <c r="D61" i="26"/>
  <c r="D110" i="16" l="1"/>
  <c r="D108" i="17"/>
  <c r="D64" i="25"/>
  <c r="D62" i="26"/>
  <c r="D111" i="16" l="1"/>
  <c r="D109" i="17"/>
  <c r="D63" i="26"/>
  <c r="D65" i="25"/>
  <c r="D112" i="16" l="1"/>
  <c r="D110" i="17"/>
  <c r="D64" i="26"/>
  <c r="D66" i="25"/>
  <c r="D113" i="16" l="1"/>
  <c r="D111" i="17"/>
  <c r="D65" i="26"/>
  <c r="D67" i="25"/>
  <c r="D112" i="17" l="1"/>
  <c r="D114" i="16"/>
  <c r="D68" i="25"/>
  <c r="D66" i="26"/>
  <c r="D113" i="17" l="1"/>
  <c r="D115" i="16"/>
  <c r="D69" i="25"/>
  <c r="D67" i="26"/>
  <c r="D114" i="17" l="1"/>
  <c r="D116" i="16"/>
  <c r="D70" i="25"/>
  <c r="D68" i="26"/>
  <c r="D115" i="17" l="1"/>
  <c r="D117" i="16"/>
  <c r="D71" i="25"/>
  <c r="D69" i="26"/>
  <c r="D116" i="17" l="1"/>
  <c r="D118" i="16"/>
  <c r="D72" i="25"/>
  <c r="D70" i="26"/>
  <c r="D119" i="16" l="1"/>
  <c r="D117" i="17"/>
  <c r="D71" i="26"/>
  <c r="D73" i="25"/>
  <c r="D120" i="16" l="1"/>
  <c r="D118" i="17"/>
  <c r="D72" i="26"/>
  <c r="D74" i="25"/>
  <c r="D119" i="17" l="1"/>
  <c r="D121" i="16"/>
  <c r="D73" i="26"/>
  <c r="D75" i="25"/>
  <c r="D122" i="16" l="1"/>
  <c r="D120" i="17"/>
  <c r="D76" i="25"/>
  <c r="D74" i="26"/>
  <c r="D123" i="16" l="1"/>
  <c r="D121" i="17"/>
  <c r="D77" i="25"/>
  <c r="D75" i="26"/>
  <c r="D124" i="16" l="1"/>
  <c r="D122" i="17"/>
  <c r="D78" i="25"/>
  <c r="D76" i="26"/>
  <c r="D123" i="17" l="1"/>
  <c r="D125" i="16"/>
  <c r="D79" i="25"/>
  <c r="D77" i="26"/>
  <c r="D126" i="16" l="1"/>
  <c r="D124" i="17"/>
  <c r="D80" i="25"/>
  <c r="D78" i="26"/>
  <c r="D127" i="16" l="1"/>
  <c r="D125" i="17"/>
  <c r="D79" i="26"/>
  <c r="D81" i="25"/>
  <c r="D128" i="16" l="1"/>
  <c r="D126" i="17"/>
  <c r="D80" i="26"/>
  <c r="D82" i="25"/>
  <c r="D127" i="17" l="1"/>
  <c r="D129" i="16"/>
  <c r="D81" i="26"/>
  <c r="D83" i="25"/>
  <c r="D130" i="16" l="1"/>
  <c r="D128" i="17"/>
  <c r="D84" i="25"/>
  <c r="D82" i="26"/>
  <c r="D131" i="16" l="1"/>
  <c r="D129" i="17"/>
  <c r="D85" i="25"/>
  <c r="D83" i="26"/>
  <c r="D130" i="17" l="1"/>
  <c r="D132" i="16"/>
  <c r="D86" i="25"/>
  <c r="D84" i="26"/>
  <c r="D131" i="17" l="1"/>
  <c r="D133" i="16"/>
  <c r="D87" i="25"/>
  <c r="D85" i="26"/>
  <c r="D132" i="17" l="1"/>
  <c r="D134" i="16"/>
  <c r="D88" i="25"/>
  <c r="D86" i="26"/>
  <c r="D135" i="16" l="1"/>
  <c r="D133" i="17"/>
  <c r="D87" i="26"/>
  <c r="D89" i="25"/>
  <c r="D136" i="16" l="1"/>
  <c r="D134" i="17"/>
  <c r="D88" i="26"/>
  <c r="D90" i="25"/>
  <c r="D135" i="17" l="1"/>
  <c r="D137" i="16"/>
  <c r="D89" i="26"/>
  <c r="D91" i="25"/>
  <c r="D136" i="17" l="1"/>
  <c r="D138" i="16"/>
  <c r="D92" i="25"/>
  <c r="D90" i="26"/>
  <c r="D139" i="16" l="1"/>
  <c r="D137" i="17"/>
  <c r="D93" i="25"/>
  <c r="D91" i="26"/>
  <c r="D138" i="17" l="1"/>
  <c r="D140" i="16"/>
  <c r="D94" i="25"/>
  <c r="D92" i="26"/>
  <c r="D139" i="17" l="1"/>
  <c r="D141" i="16"/>
  <c r="D95" i="25"/>
  <c r="D93" i="26"/>
  <c r="D142" i="16" l="1"/>
  <c r="D140" i="17"/>
  <c r="D96" i="25"/>
  <c r="D94" i="26"/>
  <c r="D143" i="16" l="1"/>
  <c r="D141" i="17"/>
  <c r="D95" i="26"/>
  <c r="D97" i="25"/>
  <c r="D142" i="17" l="1"/>
  <c r="D144" i="16"/>
  <c r="D96" i="26"/>
  <c r="D98" i="25"/>
  <c r="D145" i="16" l="1"/>
  <c r="D143" i="17"/>
  <c r="D97" i="26"/>
  <c r="D99" i="25"/>
  <c r="D146" i="16" l="1"/>
  <c r="D144" i="17"/>
  <c r="D100" i="25"/>
  <c r="D98" i="26"/>
  <c r="D145" i="17" l="1"/>
  <c r="D147" i="16"/>
  <c r="D101" i="25"/>
  <c r="D99" i="26"/>
  <c r="D146" i="17" l="1"/>
  <c r="D148" i="16"/>
  <c r="D102" i="25"/>
  <c r="D100" i="26"/>
  <c r="D147" i="17" l="1"/>
  <c r="D149" i="16"/>
  <c r="D103" i="25"/>
  <c r="D101" i="26"/>
  <c r="D150" i="16" l="1"/>
  <c r="D148" i="17"/>
  <c r="D104" i="25"/>
  <c r="D102" i="26"/>
  <c r="D151" i="16" l="1"/>
  <c r="D150" i="17" s="1"/>
  <c r="D149" i="17"/>
  <c r="D103" i="26"/>
  <c r="D105" i="25"/>
  <c r="D104" i="26" l="1"/>
  <c r="D106" i="25"/>
  <c r="D105" i="26" l="1"/>
  <c r="D107" i="25"/>
  <c r="D108" i="25" l="1"/>
  <c r="D106" i="26"/>
  <c r="D109" i="25" l="1"/>
  <c r="D107" i="26"/>
  <c r="D110" i="25" l="1"/>
  <c r="D108" i="26"/>
  <c r="D111" i="25" l="1"/>
  <c r="D109" i="26"/>
  <c r="D110" i="26" l="1"/>
  <c r="D112" i="25"/>
  <c r="D113" i="25" l="1"/>
  <c r="D111" i="26"/>
  <c r="D112" i="26" l="1"/>
  <c r="D114" i="25"/>
  <c r="D113" i="26" l="1"/>
  <c r="D115" i="25"/>
  <c r="D116" i="25" l="1"/>
  <c r="D114" i="26"/>
  <c r="D117" i="25" l="1"/>
  <c r="D115" i="26"/>
  <c r="D116" i="26" l="1"/>
  <c r="D118" i="25"/>
  <c r="D117" i="26" l="1"/>
  <c r="D119" i="25"/>
  <c r="D118" i="26" l="1"/>
  <c r="D120" i="25"/>
  <c r="D119" i="26" l="1"/>
  <c r="D121" i="25"/>
  <c r="D120" i="26" l="1"/>
  <c r="D122" i="25"/>
  <c r="D121" i="26" l="1"/>
  <c r="D123" i="25"/>
  <c r="D122" i="26" l="1"/>
  <c r="D124" i="25"/>
  <c r="D123" i="26" l="1"/>
  <c r="D125" i="25"/>
  <c r="D124" i="26" l="1"/>
  <c r="D126" i="25"/>
  <c r="D125" i="26" l="1"/>
  <c r="D127" i="25"/>
  <c r="D128" i="25" l="1"/>
  <c r="D126" i="26"/>
  <c r="D127" i="26" l="1"/>
  <c r="D129" i="25"/>
  <c r="D130" i="25" l="1"/>
  <c r="D128" i="26"/>
  <c r="D131" i="25" l="1"/>
  <c r="D129" i="26"/>
  <c r="D130" i="26" l="1"/>
  <c r="D132" i="25"/>
  <c r="D133" i="25" l="1"/>
  <c r="D131" i="26"/>
  <c r="D134" i="25" l="1"/>
  <c r="D132" i="26"/>
  <c r="D133" i="26" l="1"/>
  <c r="D135" i="25"/>
  <c r="D134" i="26" l="1"/>
  <c r="D136" i="25"/>
  <c r="D135" i="26" l="1"/>
  <c r="D137" i="25"/>
  <c r="D136" i="26" l="1"/>
  <c r="D138" i="25"/>
  <c r="D137" i="26" l="1"/>
  <c r="D139" i="25"/>
  <c r="D138" i="26" l="1"/>
  <c r="D140" i="25"/>
  <c r="D141" i="25" l="1"/>
  <c r="D139" i="26"/>
  <c r="D142" i="25" l="1"/>
  <c r="D140" i="26"/>
  <c r="D141" i="26" l="1"/>
  <c r="D143" i="25"/>
  <c r="D142" i="26" l="1"/>
  <c r="D144" i="25"/>
  <c r="D56" i="8"/>
  <c r="D58" i="1"/>
  <c r="D57" i="8" l="1"/>
  <c r="D59" i="1"/>
  <c r="D58" i="8" s="1"/>
  <c r="D145" i="25"/>
  <c r="D143" i="26"/>
  <c r="D144" i="26" l="1"/>
  <c r="D146" i="25"/>
  <c r="D145" i="26" l="1"/>
  <c r="D147" i="25"/>
  <c r="D146" i="26" l="1"/>
  <c r="D148" i="25"/>
  <c r="D149" i="25" l="1"/>
  <c r="D147" i="26"/>
  <c r="D150" i="25" l="1"/>
  <c r="D148" i="26"/>
  <c r="D149" i="26" l="1"/>
  <c r="D151" i="25"/>
  <c r="D150" i="26" s="1"/>
  <c r="I20" i="37" l="1"/>
  <c r="I21" i="37"/>
  <c r="J15" i="37" l="1"/>
  <c r="B33" i="36" l="1"/>
  <c r="I15" i="37"/>
  <c r="G17" i="37" s="1"/>
  <c r="K62" i="35"/>
  <c r="I87" i="35" l="1"/>
  <c r="I89" i="35" s="1"/>
  <c r="H87" i="35"/>
  <c r="H89" i="35" s="1"/>
  <c r="F87" i="35"/>
  <c r="F88" i="35" s="1"/>
  <c r="G87" i="35"/>
  <c r="G89" i="35" s="1"/>
  <c r="C84" i="35"/>
  <c r="F93" i="35" l="1"/>
  <c r="F95" i="35" s="1"/>
  <c r="F89" i="35"/>
  <c r="F90" i="35" s="1"/>
  <c r="G90" i="35" s="1"/>
  <c r="H90" i="35" s="1"/>
  <c r="I90" i="35" s="1"/>
  <c r="G88" i="35"/>
  <c r="H88" i="35" s="1"/>
  <c r="I88" i="35" s="1"/>
  <c r="K87" i="35"/>
  <c r="B34" i="36"/>
  <c r="F92" i="35" l="1"/>
  <c r="G93" i="35" s="1"/>
  <c r="G95" i="35" s="1"/>
  <c r="G96" i="35" s="1"/>
  <c r="F96" i="35"/>
  <c r="K90" i="35"/>
  <c r="G92" i="35" l="1"/>
  <c r="H93" i="35" s="1"/>
  <c r="H95" i="35" s="1"/>
  <c r="H96" i="35" s="1"/>
  <c r="H92" i="35" l="1"/>
  <c r="I93" i="35"/>
  <c r="I95" i="35" s="1"/>
  <c r="I92" i="35" l="1"/>
  <c r="I96" i="35"/>
</calcChain>
</file>

<file path=xl/sharedStrings.xml><?xml version="1.0" encoding="utf-8"?>
<sst xmlns="http://schemas.openxmlformats.org/spreadsheetml/2006/main" count="2472" uniqueCount="594">
  <si>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</si>
  <si>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</si>
  <si>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</si>
  <si>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</si>
  <si>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</si>
  <si>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</si>
  <si>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</si>
  <si>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</si>
  <si>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</si>
  <si>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</si>
  <si>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</si>
  <si>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</si>
  <si>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</si>
  <si>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</si>
  <si>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</si>
  <si>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</si>
  <si>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</si>
  <si>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</si>
  <si>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</si>
  <si>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</si>
  <si>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</si>
  <si>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</si>
  <si>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</si>
  <si>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</si>
  <si>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</si>
  <si>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</si>
  <si>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</si>
  <si>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</si>
  <si>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</si>
  <si>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</si>
  <si>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</si>
  <si>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</si>
  <si>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</si>
  <si>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</si>
  <si>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</si>
  <si>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</si>
  <si>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</si>
  <si>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</si>
  <si>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</si>
  <si>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</si>
  <si>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</si>
  <si>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</si>
  <si>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</si>
  <si>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</si>
  <si>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</si>
  <si>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</si>
  <si>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</si>
  <si>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</si>
  <si>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</si>
  <si>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</si>
  <si>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</si>
  <si>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</si>
  <si>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</si>
  <si>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</si>
  <si>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</si>
  <si>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</si>
  <si>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</si>
  <si>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</si>
  <si>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</si>
  <si>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</si>
  <si>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</si>
  <si>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</si>
  <si>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</si>
  <si>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</si>
  <si>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</si>
  <si>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</si>
  <si>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</si>
  <si>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</si>
  <si>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</si>
  <si>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</si>
  <si>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</si>
  <si>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</si>
  <si>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</si>
  <si>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</si>
  <si>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</si>
  <si>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</si>
  <si>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</si>
  <si>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</si>
  <si>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</si>
  <si>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</si>
  <si>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</si>
  <si>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</si>
  <si>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</si>
  <si>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</si>
  <si>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</si>
  <si>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</si>
  <si>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</si>
  <si>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</si>
  <si>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</si>
  <si>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</si>
  <si>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</si>
  <si>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</si>
  <si>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</si>
  <si>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</si>
  <si>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</si>
  <si>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</si>
  <si>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</si>
  <si>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</si>
  <si>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</si>
  <si>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</si>
  <si>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</si>
  <si>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</si>
  <si>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</si>
  <si>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</si>
  <si>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</si>
  <si>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</si>
  <si>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</si>
  <si>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</si>
  <si>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</si>
  <si>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</si>
  <si>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</si>
  <si>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</si>
  <si>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</si>
  <si>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</si>
  <si>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</si>
  <si>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</si>
  <si>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</si>
  <si>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</si>
  <si>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</si>
  <si>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</si>
  <si>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</si>
  <si>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</si>
  <si>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</si>
  <si>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</si>
  <si>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</si>
  <si>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</si>
  <si>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</si>
  <si>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</si>
  <si>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</si>
  <si>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</si>
  <si>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</si>
  <si>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</si>
  <si>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</si>
  <si>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</si>
  <si>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</si>
  <si>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</si>
  <si>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</si>
  <si>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</si>
  <si>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</si>
  <si>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</si>
  <si>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</si>
  <si>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</si>
  <si>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</si>
  <si>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</si>
  <si>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</si>
  <si>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</si>
  <si>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</si>
  <si>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</si>
  <si>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</si>
  <si>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</si>
  <si>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</si>
  <si>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</si>
  <si>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</si>
  <si>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</si>
  <si>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</si>
  <si>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</si>
  <si>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</si>
  <si>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</si>
  <si>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Assets</t>
  </si>
  <si>
    <t>Rates and charges</t>
  </si>
  <si>
    <t>Breakdown of expenditure</t>
  </si>
  <si>
    <t>Infastructure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</si>
  <si>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</si>
  <si>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</si>
  <si>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</si>
  <si>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</si>
  <si>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</si>
  <si>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</si>
  <si>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</si>
  <si>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</si>
  <si>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</si>
  <si>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</si>
  <si>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</si>
  <si>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</si>
  <si>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</si>
  <si>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</si>
  <si>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</si>
  <si>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</si>
  <si>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</si>
  <si>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</si>
  <si>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</si>
  <si>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</si>
  <si>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</si>
  <si>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</si>
  <si>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Variation Analysis</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</si>
  <si>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</si>
  <si>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</si>
  <si>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</si>
  <si>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</si>
  <si>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</si>
  <si>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</si>
  <si>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</si>
  <si>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</si>
  <si>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</si>
  <si>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</si>
  <si>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</si>
  <si>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</si>
  <si>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</si>
  <si>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</si>
  <si>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</si>
  <si>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</si>
  <si>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</si>
  <si>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</si>
  <si>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</si>
  <si>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</si>
  <si>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</si>
  <si>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</si>
  <si>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The following coloured cells give a summary of the information to be collected through the budget baseline information template</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</si>
  <si>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</si>
  <si>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</si>
  <si>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</si>
  <si>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</si>
  <si>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</si>
  <si>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</si>
  <si>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</si>
  <si>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</si>
  <si>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</si>
  <si>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</si>
  <si>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</si>
  <si>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</si>
  <si>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Signed:</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</si>
  <si>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</si>
  <si>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</si>
  <si>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</si>
  <si>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</si>
  <si>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I confirm that this is public data, and that I have no objection to the Essential Services Commission using and publishing this data for the purposes of the Fair Go Rates System.</t>
  </si>
  <si>
    <t>Contact Name</t>
  </si>
  <si>
    <t>Title</t>
  </si>
  <si>
    <t>Phone number</t>
  </si>
  <si>
    <t>Email</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</si>
  <si>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</si>
  <si>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</si>
  <si>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</si>
  <si>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</si>
  <si>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</si>
  <si>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</si>
  <si>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</si>
  <si>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</si>
  <si>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</si>
  <si>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</si>
  <si>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</si>
  <si>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</si>
  <si>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</si>
  <si>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</si>
  <si>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</si>
  <si>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</si>
  <si>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</si>
  <si>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</si>
  <si>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</si>
  <si>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</si>
  <si>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</si>
  <si>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</si>
  <si>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</si>
  <si>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</si>
  <si>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</si>
  <si>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</si>
  <si>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</si>
  <si>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</si>
  <si>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</si>
  <si>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</si>
  <si>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</si>
  <si>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</si>
  <si>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</si>
  <si>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</si>
  <si>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RATES COUNCIL IS APPLYING FOR</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</si>
  <si>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</si>
  <si>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</si>
  <si>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</si>
  <si>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</si>
  <si>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</si>
  <si>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</si>
  <si>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</si>
  <si>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</si>
  <si>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</si>
  <si>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</si>
  <si>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</si>
  <si>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</si>
  <si>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</si>
  <si>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</si>
  <si>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</si>
  <si>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</si>
  <si>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</si>
  <si>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</si>
  <si>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</si>
  <si>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</si>
  <si>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</si>
  <si>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</si>
  <si>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</si>
  <si>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</si>
  <si>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</si>
  <si>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</si>
  <si>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</si>
  <si>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</si>
  <si>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</si>
  <si>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</si>
  <si>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</si>
  <si>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</si>
  <si>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</si>
  <si>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</si>
  <si>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</si>
  <si>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</si>
  <si>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</si>
  <si>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</si>
  <si>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</si>
  <si>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</si>
  <si>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</si>
  <si>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</si>
  <si>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</si>
  <si>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</si>
  <si>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</si>
  <si>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</si>
  <si>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</si>
  <si>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</si>
  <si>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</si>
  <si>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</si>
  <si>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</si>
  <si>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</si>
  <si>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</si>
  <si>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</si>
  <si>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</si>
  <si>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</si>
  <si>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</si>
  <si>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</si>
  <si>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</si>
  <si>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</si>
  <si>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</si>
  <si>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</si>
  <si>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</si>
  <si>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Opearting (recurrent)</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</si>
  <si>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</si>
  <si>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</si>
  <si>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</si>
  <si>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</si>
  <si>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</si>
  <si>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</si>
  <si>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</si>
  <si>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</si>
  <si>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Borrwing costs</t>
  </si>
  <si>
    <t>Net loss on disposal of assets</t>
  </si>
  <si>
    <t>Opearting (non-recurrent)</t>
  </si>
  <si>
    <t>Capital
(recurrent)</t>
  </si>
  <si>
    <t>Revenue and expenditure - Budget year WHC vs NHC</t>
  </si>
  <si>
    <t>Assets - Budget year WHC vs NHC</t>
  </si>
  <si>
    <t>Revenue and expenditure - Base year vs WHC</t>
  </si>
  <si>
    <t>Assets - Base year vs WHC</t>
  </si>
  <si>
    <t>Base</t>
  </si>
  <si>
    <t xml:space="preserve">COUNCILS 2016-17 ADOPTED BUDGET </t>
  </si>
  <si>
    <t>Number of assessments as at end of FY (30 June)</t>
  </si>
  <si>
    <t>Number of assessments as at start of FY (1 July)</t>
  </si>
  <si>
    <t>2014-15</t>
  </si>
  <si>
    <t>Total Expenditure</t>
  </si>
  <si>
    <t>Total Capital expenditure</t>
  </si>
  <si>
    <t>2017-18 with higher cap</t>
  </si>
  <si>
    <t>2017-18 without higher cap</t>
  </si>
  <si>
    <t>ASSUMPTIONS USED TO POPULATE THE SRP AND LTFP WITH HIGHER CAP</t>
  </si>
  <si>
    <t>Increase in employee costs due to EBA growth</t>
  </si>
  <si>
    <t>Assumed rate of forecast CPI</t>
  </si>
  <si>
    <t>Increase in employee costs assumed for progression</t>
  </si>
  <si>
    <t>Total over LTFP (10 years)</t>
  </si>
  <si>
    <t>Total over SRP (4 years)</t>
  </si>
  <si>
    <t>Rate Revenue</t>
  </si>
  <si>
    <t>Select council</t>
  </si>
  <si>
    <t>Services - Base year</t>
  </si>
  <si>
    <t>Revenue - Base year</t>
  </si>
  <si>
    <t>Expenditure - Base year</t>
  </si>
  <si>
    <t>Assets - Base year</t>
  </si>
  <si>
    <t>(Total General rates and municipal charges)</t>
  </si>
  <si>
    <t>Assumed population growth</t>
  </si>
  <si>
    <t>[enter other assumptions used to populate the SRP and LTFP]</t>
  </si>
  <si>
    <t>Forecast base average rates</t>
  </si>
  <si>
    <t>Forecast capped average rates</t>
  </si>
  <si>
    <t>Note the rates and charges data from 2017-18 to 2020-21 has been copied over from the SRP and LTFP sheet</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</si>
  <si>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</si>
  <si>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</si>
  <si>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</si>
  <si>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</si>
  <si>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</si>
  <si>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</si>
  <si>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</si>
  <si>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</si>
  <si>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If higher caps were linearised, this is the rates council could apply for, given:</t>
  </si>
  <si>
    <t>Higher rate cap(s) applied for</t>
  </si>
  <si>
    <t>The total accumulated rate increase applied for (based off original figures) is</t>
  </si>
  <si>
    <t>Council is applying for the following years of higher rates</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</si>
  <si>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</si>
  <si>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</si>
  <si>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</si>
  <si>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</si>
  <si>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</si>
  <si>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</si>
  <si>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</si>
  <si>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</si>
  <si>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</si>
  <si>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</si>
  <si>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</si>
  <si>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</si>
  <si>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</si>
  <si>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</si>
  <si>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</si>
  <si>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</si>
  <si>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</si>
  <si>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</si>
  <si>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</si>
  <si>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</si>
  <si>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ANNUALISED SUPPLEMENTRAY REVENUE AND RATEABLE ASSESSMENT FORECASTS</t>
  </si>
  <si>
    <t>Total linearised general rates and municipal charges</t>
  </si>
  <si>
    <t>Higher rate cap or caps applied for</t>
  </si>
  <si>
    <t>Linearising multi-year higher caps tool</t>
  </si>
  <si>
    <t>Council:</t>
  </si>
  <si>
    <t>LGPRF indicatpors</t>
  </si>
  <si>
    <t xml:space="preserve">Summary page - Budget Baseline Information Template </t>
  </si>
  <si>
    <t>Total over the LTFP (10 years)</t>
  </si>
  <si>
    <t>Total Expenditure and revenue</t>
  </si>
  <si>
    <t>Number of years of higher caps cocunil is applying for:</t>
  </si>
  <si>
    <t>Adjusted underlying result (%)</t>
  </si>
  <si>
    <t>Unrestricted cash (%)</t>
  </si>
  <si>
    <t>Working capital (%)</t>
  </si>
  <si>
    <t>Loans and borrowings (%)</t>
  </si>
  <si>
    <t>Indebtedness (%)</t>
  </si>
  <si>
    <t>Total accumualtive increase in rate base:</t>
  </si>
  <si>
    <t>Higher cap(s) council is applyoing for:</t>
  </si>
  <si>
    <t>Additional rates revenue from higher cap:</t>
  </si>
  <si>
    <t>Forecast capped average rates:</t>
  </si>
  <si>
    <t>Forecast base average rates:</t>
  </si>
  <si>
    <t>Total over the SRP   (4 years)</t>
  </si>
  <si>
    <t>Total Revenue:</t>
  </si>
  <si>
    <t>Total Expenditure:</t>
  </si>
  <si>
    <t>Surplus/defiect:</t>
  </si>
  <si>
    <t>Total Capital expenditure:</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</si>
  <si>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</si>
  <si>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</si>
  <si>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</si>
  <si>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</si>
  <si>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</si>
  <si>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</si>
  <si>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</si>
  <si>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</si>
  <si>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</si>
  <si>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</si>
  <si>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</si>
  <si>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</si>
  <si>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</si>
  <si>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HIGHER RATE CAP APPLIED FOR</t>
  </si>
  <si>
    <t>The model key shows what cells council is to input information into throughout the template, what cells contain formulas and where errors need to be checked.</t>
  </si>
  <si>
    <t/>
  </si>
  <si>
    <t>Please select</t>
  </si>
  <si>
    <t>Gerneral services in template</t>
  </si>
  <si>
    <t>Total general rates and municipal charges</t>
  </si>
  <si>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2016-17.
- 'Revenue NHC' and 'Revenue WHC' are to report the budget year scenarios for 2017-18,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the Council inputs its own revenues for services.
- All revenue categories are to be reported on as per the annual report comprehensive income statement except for grants. 
- Grants are to be reported on per capital/operating recurrent/non recurrent categorisation.          
- Total rates and charges is to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E160 to E172 and the value of the revenue item(s) from F160 to F172. Ensure that the F177 shows 'OK', which will show any difference between the other revenues reported in F174 and the other revenue in V152. 
- Council should endeavour to allocate all revenues by service where possible.
</t>
    </r>
    <r>
      <rPr>
        <b/>
        <sz val="10"/>
        <rFont val="Verdana"/>
        <family val="2"/>
      </rPr>
      <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</si>
  <si>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2016-17.
- For both 'Expenditure NHC' and 'Expenditure WHC', council is to report what the budget expenditures by service for the 2017-18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</si>
  <si>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t>
    </r>
    <r>
      <rPr>
        <sz val="10"/>
        <rFont val="Verdana"/>
        <family val="2"/>
      </rPr>
      <t xml:space="preserve">
- Insert the 10 major capital projects the council undertook in the 2016-17 base year in the 'Assets - base year' sheet, and the 10 major capital projects the council plans to undertake in the 2017-18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</si>
  <si>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</si>
  <si>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</si>
  <si>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</si>
  <si>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</si>
  <si>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</si>
  <si>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</si>
  <si>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</si>
  <si>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from 2017-18 to 2019-20, and they wish to lineraise their higher caps using this tool, and the 'difference between the lineraised general rates and municipal charges' (row 96), showed $359,020 for 2017-18 (cell F96), -$203,044 for 2018-19 (cell G96) and $2,305 for 2019-20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</si>
  <si>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t xml:space="preserve">How many years of higher caps is council applying for?   </t>
  </si>
  <si>
    <t>Difference between 'linearised rates' and originally input general rates and municipal charges</t>
  </si>
  <si>
    <t>[Discuss the assumptions council used to forecast future annualised supplementary rates revenue]</t>
  </si>
  <si>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for 2017-18, 2018-19 and 2019-20, and they wish to lineraise their higher caps using this tool, and the 'difference between the lineraised general rates and municipal charges' (row 96), showed $359,020 for 2017-18 (cell F96), -$203,044 for 2018-19 (cell G96) and $2,305 for 2019-20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</si>
  <si>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r>
      <t xml:space="preserve">- Only councils seeking a higher cap or higher caps should complete this template </t>
    </r>
    <r>
      <rPr>
        <sz val="10"/>
        <rFont val="Verdana"/>
        <family val="2"/>
      </rPr>
      <t xml:space="preserve">
- For information on why the Commission requires councils applying for a higher cap or caps to complete this template, refer to the </t>
    </r>
    <r>
      <rPr>
        <i/>
        <sz val="10"/>
        <rFont val="Verdana"/>
        <family val="2"/>
      </rPr>
      <t>Commission's Guidance for Councils 2017-18</t>
    </r>
    <r>
      <rPr>
        <sz val="10"/>
        <rFont val="Verdana"/>
        <family val="2"/>
      </rPr>
      <t xml:space="preserve">, chapter 2.
- Before starting, ensure you have selected your council and base year in the above blue drop down boxes &lt;[Select council]&gt;, &lt;[Select base year]&gt; and that contact information has been provided. For higher rate cap(s) applications for 2017-18 (and onwards), 2016-17 will be the base year.
- In this Budget Baseline Information template, councils are expected to input service, revenue, expenditure and asset information for:
        - 2016-17 forecast actuals - for the base year (blue work sheet tabs),
        - 2017-18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These will show the budget forecasts with the higher cap or caps over the Strategic Resource Plan (SRP) and Long Term Financial Plan (if council has this information available). Note, council is required to provide at least the full four year SRP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</si>
  <si>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t xml:space="preserve">- Only councils seeking a higher cap or caps should complete this template </t>
    </r>
    <r>
      <rPr>
        <sz val="10"/>
        <rFont val="Verdana"/>
        <family val="2"/>
      </rPr>
      <t xml:space="preserve">
- For information on why the Commission requires councils applying for a higher cap or caps to complete this template, refer to the </t>
    </r>
    <r>
      <rPr>
        <i/>
        <sz val="10"/>
        <rFont val="Verdana"/>
        <family val="2"/>
      </rPr>
      <t>Commission's Guidance for Councils 2017-18</t>
    </r>
    <r>
      <rPr>
        <sz val="10"/>
        <rFont val="Verdana"/>
        <family val="2"/>
      </rPr>
      <t xml:space="preserve">, chapter 2.
- Before starting, ensure you have selected your council and base year in the 'instructions' sheet blue drop down boxes &lt;[Select council]&gt;, &lt;[Select base year]&gt; and that contact information has been provided. For higher rate cap(s) applications for 2017-18 (and onwards), 2016-17 will be the base year.
- In this Budget Baseline Information template, councils are expected to input service, revenue, expenditure and asset information for:
        - 2016-17 forecast actuals - for the base year (blue work sheet tabs),
        - 2017-18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These will show the budget forecasts with the higher cap or caps over the Strategic Resource Plan (SRP) and Long Term Financial Plan (if council has this information available). Note, council is required to provide at least the full four year SRP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</si>
  <si>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SERVICES SHEETS
'Services - Base year', 'Services - NHC' and 'Services - WHC" sheets</t>
    </r>
    <r>
      <rPr>
        <sz val="10"/>
        <rFont val="Verdana"/>
        <family val="2"/>
      </rPr>
      <t xml:space="preserve">
-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t>
    </r>
    <r>
      <rPr>
        <i/>
        <sz val="10"/>
        <rFont val="Verdana"/>
        <family val="2"/>
      </rPr>
      <t>Local Government Act 1989</t>
    </r>
    <r>
      <rPr>
        <sz val="10"/>
        <rFont val="Verdana"/>
        <family val="2"/>
      </rPr>
      <t>,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</si>
  <si>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4</t>
    </r>
    <r>
      <rPr>
        <b/>
        <sz val="10"/>
        <rFont val="Verdana"/>
        <family val="2"/>
      </rPr>
      <t xml:space="preserve"> </t>
    </r>
    <r>
      <rPr>
        <i/>
        <sz val="10"/>
        <rFont val="Verdana"/>
        <family val="2"/>
      </rPr>
      <t>ESC's guidance for councils 2017-18</t>
    </r>
    <r>
      <rPr>
        <sz val="10"/>
        <rFont val="Verdana"/>
        <family val="2"/>
      </rPr>
      <t xml:space="preserve">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Insert the council's </t>
    </r>
    <r>
      <rPr>
        <u/>
        <sz val="10"/>
        <rFont val="Verdana"/>
        <family val="2"/>
      </rPr>
      <t>budgeted</t>
    </r>
    <r>
      <rPr>
        <sz val="10"/>
        <rFont val="Verdana"/>
        <family val="2"/>
      </rPr>
      <t xml:space="preserve"> rates and charges for the budget year from cell E18 to E26. Note this differs from the forecast actual 2016-17 rates and charges information asked for in previous sections of the template.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2016), to the end of the base year (30 June 2017).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section 4.3 </t>
    </r>
    <r>
      <rPr>
        <i/>
        <sz val="10"/>
        <rFont val="Verdana"/>
        <family val="2"/>
      </rPr>
      <t>ESC's guidance for councils 2017-18</t>
    </r>
    <r>
      <rPr>
        <sz val="10"/>
        <rFont val="Verdana"/>
        <family val="2"/>
      </rPr>
      <t>.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though to make the most credible forecasts of this growth. Council is to explain in C47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</si>
  <si>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t>
    </r>
    <r>
      <rPr>
        <b/>
        <sz val="10"/>
        <rFont val="Verdana"/>
        <family val="2"/>
      </rPr>
      <t>STRATEGIC RESOURCE PLAN (SRP) AND LONG-TERM FINACNIAL PLAN (LTFP)
'SRP and LTFP' sheet</t>
    </r>
    <r>
      <rPr>
        <sz val="10"/>
        <rFont val="Verdana"/>
        <family val="2"/>
      </rPr>
      <t xml:space="preserve">
- Council is required to provide its updated SRP based on the with higher cap scenario, from C11 to M109. This includes the income statement, balance sheet and capital works statement. Council is also encouraged to provide LTFP forecasts of this information beyond the SRP four years, if it has a long term financial plan. But this is optional for councils.
- Even if a council is applying for a higher cap for only one year (the budget year), they are still required to populate the full SRP information for the four forecast years (and LTFP information if available).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LTFP information if available) on the no higher cap scenario for the budget year (based on a rates increase of the Minister's average rate cap) from C115 to D213. Again, much of this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</si>
  <si>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t>Strategice resource Plan (SRP) and Longterm Financial Plan (LTFP)</t>
  </si>
  <si>
    <t>Monica Revell</t>
  </si>
  <si>
    <t>03 53914430</t>
  </si>
  <si>
    <t>mrevell@hindmarsh.vic.gov.au</t>
  </si>
  <si>
    <t>Council Operations</t>
  </si>
  <si>
    <t xml:space="preserve">Mayor, Councillors, Senior Management Team etc
</t>
  </si>
  <si>
    <t>Public Order &amp; Safety</t>
  </si>
  <si>
    <t>Local laws, animal control, health inspections, etc</t>
  </si>
  <si>
    <t>Financial &amp; Fiscal Affairs</t>
  </si>
  <si>
    <t>Rating, accounting, payroll, audit, insurance, etc</t>
  </si>
  <si>
    <t>General Administration</t>
  </si>
  <si>
    <t xml:space="preserve">Human resources management, records management, customer services, public relations, etc
</t>
  </si>
  <si>
    <t>Families &amp; Children</t>
  </si>
  <si>
    <t>Family day Care</t>
  </si>
  <si>
    <t>Community Health</t>
  </si>
  <si>
    <t>Maternal &amp; Child Health Centres, immunisation, etc</t>
  </si>
  <si>
    <t>Community Welfare Services</t>
  </si>
  <si>
    <t>Youth services, community bus, etc</t>
  </si>
  <si>
    <t>Education</t>
  </si>
  <si>
    <t>Kindergartens</t>
  </si>
  <si>
    <t>Family &amp; Community services Administration</t>
  </si>
  <si>
    <t>Community Care Services</t>
  </si>
  <si>
    <t>Provision of services to the aged and disabled to assist them to live at home longer</t>
  </si>
  <si>
    <t>Facilities</t>
  </si>
  <si>
    <t>Senior Citizens Centres</t>
  </si>
  <si>
    <t>Sports Grounds &amp; Facilities</t>
  </si>
  <si>
    <t xml:space="preserve">Outdoor sporting complexes, swimming pools , etc
</t>
  </si>
  <si>
    <t>Parks &amp; Reserves</t>
  </si>
  <si>
    <t xml:space="preserve">Parks, gardens, reserves, land for public open space, etc
</t>
  </si>
  <si>
    <t>Waterways, Lakes &amp; Beaches</t>
  </si>
  <si>
    <t>Waterways, lakes &amp; beaches, etc</t>
  </si>
  <si>
    <t>Museums and Cultural Heritage</t>
  </si>
  <si>
    <t>Museums and Cultural heritage buildings</t>
  </si>
  <si>
    <t>Libraries</t>
  </si>
  <si>
    <t>Public Centres &amp; Halls</t>
  </si>
  <si>
    <t>Public Halls &amp; Community Centres</t>
  </si>
  <si>
    <t>Programs</t>
  </si>
  <si>
    <t>Festivals and cultural events</t>
  </si>
  <si>
    <t>Recreation &amp; Culture Administration</t>
  </si>
  <si>
    <t>Administration of Sports Ground, Parks &amp; Reserves, Waterways, Libraries, Public Halls, Festivals</t>
  </si>
  <si>
    <t>Residential - General Waste</t>
  </si>
  <si>
    <t>General Waste - kerbside collection, transfer stations, etc</t>
  </si>
  <si>
    <t>Residential - Recycled Waste</t>
  </si>
  <si>
    <t>Recycled Waste - kerbside collection, transfer stations, etc</t>
  </si>
  <si>
    <t>Commercial Waste Disposal</t>
  </si>
  <si>
    <t>Commercial Waste - collection and disposal</t>
  </si>
  <si>
    <t>Waste Administration</t>
  </si>
  <si>
    <t>Administration of General Waste, General Recycling, Commercial Waste Disposal and transfer station operations</t>
  </si>
  <si>
    <t>Footpaths</t>
  </si>
  <si>
    <t>Traffic Control</t>
  </si>
  <si>
    <t xml:space="preserve">Guide posts, road signs, street name signs, road lane markings, speed humps, etc
</t>
  </si>
  <si>
    <t>Street Enhancements</t>
  </si>
  <si>
    <t xml:space="preserve">Streetscapes, street beautification, street furniture, bus shelters, etc
</t>
  </si>
  <si>
    <t>Street Lighting</t>
  </si>
  <si>
    <t>Street Cleaning</t>
  </si>
  <si>
    <t>Street Sweeping</t>
  </si>
  <si>
    <t>Traffic &amp; Street Management Administration</t>
  </si>
  <si>
    <t>Administration of Traffic &amp; Street Management</t>
  </si>
  <si>
    <t>Protection of Biodiversity &amp; Habitat</t>
  </si>
  <si>
    <t>Flood mitigation, native vegetation, roadside vegetation, climate change, etc</t>
  </si>
  <si>
    <t>Fire Protection</t>
  </si>
  <si>
    <t xml:space="preserve">Fire access tracks, fire plugs, eradication of fire hazards, etc
</t>
  </si>
  <si>
    <t xml:space="preserve">Stormwater drainage, underground drains and pits, bore maintenance, etc
</t>
  </si>
  <si>
    <t>Agricultural Services</t>
  </si>
  <si>
    <t>Chemical drum collection</t>
  </si>
  <si>
    <t>Environment Administration</t>
  </si>
  <si>
    <t>Administration of Fire Protection, Drainage &amp; Agricultural Services</t>
  </si>
  <si>
    <t>Community Development &amp; Planning</t>
  </si>
  <si>
    <t xml:space="preserve">Town planning, urban renewal, rural renewal, subdivisions, etc
</t>
  </si>
  <si>
    <t>Building Control</t>
  </si>
  <si>
    <t>Tourism &amp; Area Promotion</t>
  </si>
  <si>
    <t>Tourist information centres, tourist officers, caravan parks, etc</t>
  </si>
  <si>
    <t>Community Amenities</t>
  </si>
  <si>
    <t>Public conveniences &amp; rest centres</t>
  </si>
  <si>
    <t>Air Transport</t>
  </si>
  <si>
    <t>Markets &amp; Saleyards</t>
  </si>
  <si>
    <t>Saleyards</t>
  </si>
  <si>
    <t>Economic Affairs</t>
  </si>
  <si>
    <t>Economic Development</t>
  </si>
  <si>
    <t>Business &amp; Economic Services Administration</t>
  </si>
  <si>
    <t>Administration of Business &amp; Economic Services</t>
  </si>
  <si>
    <t>Local Roads &amp; Bridges works</t>
  </si>
  <si>
    <t>Local Roads &amp; Bridges maintenance</t>
  </si>
  <si>
    <t>Asset Management</t>
  </si>
  <si>
    <t>Management of Councils Assets</t>
  </si>
  <si>
    <t>Nhill Integrated Early Years Hub</t>
  </si>
  <si>
    <t>Construction of a new building to house child care, kindergarten and maternal child health programs at the one site.</t>
  </si>
  <si>
    <t>Albacutya Bridge</t>
  </si>
  <si>
    <t>Construction of a new bridge to replace the existing bridge which has become unpassable by any vehicle exceeding 4.5 Tonnes.  Works to commence in 2017/18</t>
  </si>
  <si>
    <t>Riverside Holiday Park Cabins</t>
  </si>
  <si>
    <t>Construction and installation of five new cabins at Riverside Holiday Park Dimboola</t>
  </si>
  <si>
    <t>Motor Vehicle Purchases</t>
  </si>
  <si>
    <t>Replacement of traded-in vehicles including works utilities</t>
  </si>
  <si>
    <t>Plant Replacement</t>
  </si>
  <si>
    <t>Replacement of traded-in plant</t>
  </si>
  <si>
    <t>Rainbow Recreation Reserve Community Pavillion</t>
  </si>
  <si>
    <t>Refurbishment of existing deteriorated building</t>
  </si>
  <si>
    <t>Lorquon East Road</t>
  </si>
  <si>
    <t>Sealed Road construction</t>
  </si>
  <si>
    <t>Drainage Dimboola Overflow Path</t>
  </si>
  <si>
    <t>Drainage works for flood mitigation</t>
  </si>
  <si>
    <t xml:space="preserve">Lorquon Station Road </t>
  </si>
  <si>
    <t>Skate Park Facilities</t>
  </si>
  <si>
    <t>Construction of Skate Park in Dimboola</t>
  </si>
  <si>
    <t>na</t>
  </si>
  <si>
    <t>Dimboola Civic Precinct</t>
  </si>
  <si>
    <t>Design and Construction of New Dimboola Civic Precinct which will incorporate the library, Council Customer Service Centre, Visitor Information Centre, meeting rooms and general internal and external community space.</t>
  </si>
  <si>
    <t>Sealed Road Renewal</t>
  </si>
  <si>
    <t>Construction of Skate Park in Rainbow</t>
  </si>
  <si>
    <t xml:space="preserve">Ellerman Street Dimboola </t>
  </si>
  <si>
    <t>Kerb &amp; Channel</t>
  </si>
  <si>
    <t>Netherby Baker Road</t>
  </si>
  <si>
    <t>Sealed Road Construction</t>
  </si>
  <si>
    <t>Yanac South Road</t>
  </si>
  <si>
    <t>Unsealed Road Resheet</t>
  </si>
  <si>
    <t>Victoria Street Dimboola</t>
  </si>
  <si>
    <t>Replace Kerb &amp; Channel</t>
  </si>
  <si>
    <t>Hazeldene Road</t>
  </si>
  <si>
    <t>Gravel road construction</t>
  </si>
  <si>
    <t>Assumed rate of growth in grants - Operating Recurrent only</t>
  </si>
  <si>
    <t>User Charges</t>
  </si>
  <si>
    <t>Materials &amp; Other Operating Expenses</t>
  </si>
  <si>
    <t xml:space="preserve">Council do not budget for supplementary valuations as the additional income is small. </t>
  </si>
  <si>
    <t>HINDMARSH SHIRE COUNCIL</t>
  </si>
  <si>
    <t>GREGORY WOOD</t>
  </si>
  <si>
    <t>Assumed 5 additional properties each year, population slowing declining, farms combining, minimal subdivisions.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</si>
</sst>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0.000000"/>
    <numFmt numFmtId="168" formatCode="_(#,##0.00_);\(#,##0.00\);_(&quot;-&quot;_)"/>
    <numFmt numFmtId="169" formatCode="_(#,##0.0_);\(#,##0.0\);_(&quot;-&quot;_)"/>
    <numFmt numFmtId="170" formatCode="_(&quot;$&quot;#,##0.0_);\(&quot;$&quot;#,##0.0\);_(&quot;-&quot;_)"/>
    <numFmt numFmtId="171" formatCode="_(#,##0.0\x_);\(#,##0.0\x\);_(&quot;-&quot;_)"/>
    <numFmt numFmtId="172" formatCode="_(#,##0.0%_);\(#,##0.0%\);_(&quot;-&quot;_)"/>
    <numFmt numFmtId="173" formatCode="_(###0_);\(###0\);_(###0_)"/>
    <numFmt numFmtId="174" formatCode="_)d\-mmm\-yy_)"/>
    <numFmt numFmtId="175" formatCode="_(#,##0_);\(#,##0\);_(&quot;-&quot;_)"/>
    <numFmt numFmtId="176" formatCode="mmmm\-yy"/>
    <numFmt numFmtId="177" formatCode="_-* #,##0_-;\-* #,##0_-;_-* &quot;-&quot;??_-;_-@_-"/>
    <numFmt numFmtId="178" formatCode="0.0"/>
    <numFmt numFmtId="179" formatCode="_-&quot;$&quot;* #,##0_-;\-&quot;$&quot;* #,##0_-;_-&quot;$&quot;* &quot;-&quot;??_-;_-@_-"/>
    <numFmt numFmtId="180" formatCode="0.0%"/>
    <numFmt numFmtId="181" formatCode="_(&quot;$&quot;* #,##0_);_(&quot;$&quot;* \(#,##0\);_(&quot;$&quot;* &quot;-&quot;??_);_(@_)"/>
    <numFmt numFmtId="182" formatCode="[$$-C09]#,##0.00;[Red]&quot;-&quot;[$$-C09]#,##0.00"/>
    <numFmt numFmtId="183" formatCode="&quot;$&quot;#,##0"/>
    <numFmt numFmtId="184" formatCode="0.0000%"/>
    <numFmt numFmtId="185" formatCode="0.00000000%"/>
    <numFmt numFmtId="186" formatCode="0.000000000%"/>
    <numFmt numFmtId="187" formatCode="&quot;$&quot;#,##0.00"/>
  </numFmts>
  <fonts count="99" x14ac:knownFonts="1">
    <font>
      <sz val="8"/>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8"/>
      <color theme="0" tint="-0.499984740745262"/>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u/>
      <sz val="10"/>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s>
  <fills count="4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FF00"/>
        <bgColor indexed="64"/>
      </patternFill>
    </fill>
    <fill>
      <patternFill patternType="solid">
        <fgColor rgb="FFFA62EF"/>
        <bgColor indexed="64"/>
      </patternFill>
    </fill>
  </fills>
  <borders count="358">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medium">
        <color indexed="18"/>
      </left>
      <right style="medium">
        <color indexed="18"/>
      </right>
      <top style="medium">
        <color indexed="18"/>
      </top>
      <bottom style="medium">
        <color indexed="18"/>
      </bottom>
      <diagonal/>
    </border>
    <border>
      <left style="thin">
        <color theme="0" tint="-0.24994659260841701"/>
      </left>
      <right/>
      <top style="thin">
        <color theme="0" tint="-0.24994659260841701"/>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theme="0" tint="-0.24994659260841701"/>
      </right>
      <top style="thin">
        <color auto="1"/>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34998626667073579"/>
      </left>
      <right/>
      <top style="thin">
        <color auto="1"/>
      </top>
      <bottom/>
      <diagonal/>
    </border>
    <border>
      <left style="thin">
        <color auto="1"/>
      </left>
      <right style="thin">
        <color theme="0" tint="-0.34998626667073579"/>
      </right>
      <top style="thin">
        <color auto="1"/>
      </top>
      <bottom/>
      <diagonal/>
    </border>
    <border>
      <left style="double">
        <color indexed="63"/>
      </left>
      <right style="double">
        <color indexed="63"/>
      </right>
      <top style="double">
        <color indexed="63"/>
      </top>
      <bottom style="double">
        <color indexed="63"/>
      </bottom>
      <diagonal/>
    </border>
    <border>
      <left/>
      <right style="thin">
        <color theme="0" tint="-0.24994659260841701"/>
      </right>
      <top style="thin">
        <color auto="1"/>
      </top>
      <bottom style="thin">
        <color theme="0" tint="-0.3499862666707357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24994659260841701"/>
      </left>
      <right style="thin">
        <color theme="0" tint="-0.24994659260841701"/>
      </right>
      <top style="thin">
        <color auto="1"/>
      </top>
      <bottom/>
      <diagonal/>
    </border>
    <border>
      <left style="double">
        <color indexed="63"/>
      </left>
      <right style="double">
        <color indexed="63"/>
      </right>
      <top style="double">
        <color indexed="63"/>
      </top>
      <bottom style="double">
        <color indexed="63"/>
      </bottom>
      <diagonal/>
    </border>
    <border>
      <left/>
      <right style="thin">
        <color theme="0" tint="-0.24994659260841701"/>
      </right>
      <top style="thin">
        <color auto="1"/>
      </top>
      <bottom style="thin">
        <color theme="0" tint="-0.34998626667073579"/>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tint="-0.24994659260841701"/>
      </right>
      <top style="thin">
        <color auto="1"/>
      </top>
      <bottom style="thin">
        <color theme="0" tint="-0.34998626667073579"/>
      </bottom>
      <diagonal/>
    </border>
    <border>
      <left style="double">
        <color indexed="63"/>
      </left>
      <right style="double">
        <color indexed="63"/>
      </right>
      <top style="double">
        <color indexed="63"/>
      </top>
      <bottom style="double">
        <color indexed="63"/>
      </bottom>
      <diagonal/>
    </border>
    <border>
      <left style="thin">
        <color auto="1"/>
      </left>
      <right style="thin">
        <color theme="0" tint="-0.34998626667073579"/>
      </right>
      <top style="thin">
        <color auto="1"/>
      </top>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auto="1"/>
      </right>
      <top style="thin">
        <color auto="1"/>
      </top>
      <bottom style="thin">
        <color theme="0" tint="-0.3499862666707357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theme="0" tint="-0.24994659260841701"/>
      </left>
      <right style="thin">
        <color theme="0" tint="-0.24994659260841701"/>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theme="0" tint="-0.34998626667073579"/>
      </left>
      <right/>
      <top style="thin">
        <color auto="1"/>
      </top>
      <bottom/>
      <diagonal/>
    </border>
    <border>
      <left/>
      <right style="thin">
        <color theme="0" tint="-0.24994659260841701"/>
      </right>
      <top style="thin">
        <color auto="1"/>
      </top>
      <bottom style="thin">
        <color theme="0" tint="-0.3499862666707357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142">
    <xf numFmtId="0" fontId="0" fillId="0" borderId="0"/>
    <xf numFmtId="0" fontId="11" fillId="0" borderId="0" applyFill="0" applyBorder="0">
      <alignment vertical="center"/>
    </xf>
    <xf numFmtId="0" fontId="4" fillId="0" borderId="1" applyNumberFormat="0" applyFill="0" applyAlignment="0" applyProtection="0"/>
    <xf numFmtId="0" fontId="6" fillId="0" borderId="0" applyFill="0" applyBorder="0">
      <alignment horizontal="left" vertical="center"/>
    </xf>
    <xf numFmtId="0" fontId="7" fillId="0" borderId="0" applyFill="0" applyBorder="0">
      <alignment horizontal="left" vertical="center"/>
    </xf>
    <xf numFmtId="0" fontId="8" fillId="0" borderId="0" applyFill="0" applyBorder="0">
      <alignment horizontal="left" vertical="center"/>
      <protection locked="0"/>
    </xf>
    <xf numFmtId="0" fontId="9" fillId="0" borderId="0" applyFill="0" applyBorder="0">
      <alignment horizontal="center" vertical="center"/>
      <protection locked="0"/>
    </xf>
    <xf numFmtId="0" fontId="10" fillId="0" borderId="0" applyFill="0" applyBorder="0">
      <alignment vertical="center"/>
    </xf>
    <xf numFmtId="174" fontId="5" fillId="0" borderId="0" applyFill="0" applyBorder="0">
      <alignment horizontal="right" vertical="center"/>
    </xf>
    <xf numFmtId="174" fontId="5" fillId="0" borderId="0" applyFill="0" applyBorder="0">
      <alignment horizontal="right" vertical="center"/>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170" fontId="5" fillId="0" borderId="20">
      <alignment horizontal="center" vertical="center"/>
      <protection locked="0"/>
    </xf>
    <xf numFmtId="170" fontId="5" fillId="0" borderId="20">
      <alignment horizontal="center" vertical="center"/>
      <protection locked="0"/>
    </xf>
    <xf numFmtId="15" fontId="5" fillId="0" borderId="20">
      <alignment horizontal="center" vertical="center"/>
      <protection locked="0"/>
    </xf>
    <xf numFmtId="15" fontId="5" fillId="0" borderId="20">
      <alignment horizontal="center" vertical="center"/>
      <protection locked="0"/>
    </xf>
    <xf numFmtId="171" fontId="5" fillId="0" borderId="20">
      <alignment horizontal="center" vertical="center"/>
      <protection locked="0"/>
    </xf>
    <xf numFmtId="171" fontId="5" fillId="0" borderId="20">
      <alignment horizontal="center" vertical="center"/>
      <protection locked="0"/>
    </xf>
    <xf numFmtId="169" fontId="5" fillId="0" borderId="20">
      <alignment horizontal="center" vertical="center"/>
      <protection locked="0"/>
    </xf>
    <xf numFmtId="169" fontId="5" fillId="0" borderId="20">
      <alignment horizontal="center" vertical="center"/>
      <protection locked="0"/>
    </xf>
    <xf numFmtId="172" fontId="5" fillId="0" borderId="20">
      <alignment horizontal="center" vertical="center"/>
      <protection locked="0"/>
    </xf>
    <xf numFmtId="172" fontId="5" fillId="0" borderId="20">
      <alignment horizontal="center" vertical="center"/>
      <protection locked="0"/>
    </xf>
    <xf numFmtId="173" fontId="5" fillId="0" borderId="20">
      <alignment horizontal="center" vertical="center"/>
      <protection locked="0"/>
    </xf>
    <xf numFmtId="173" fontId="5" fillId="0" borderId="20">
      <alignment horizontal="center" vertical="center"/>
      <protection locked="0"/>
    </xf>
    <xf numFmtId="0" fontId="5" fillId="0" borderId="20">
      <alignment vertical="center"/>
      <protection locked="0"/>
    </xf>
    <xf numFmtId="0" fontId="5" fillId="0" borderId="20">
      <alignment vertical="center"/>
      <protection locked="0"/>
    </xf>
    <xf numFmtId="170" fontId="5" fillId="0" borderId="20">
      <alignment horizontal="right" vertical="center"/>
      <protection locked="0"/>
    </xf>
    <xf numFmtId="170" fontId="5" fillId="0" borderId="20">
      <alignment horizontal="right" vertical="center"/>
      <protection locked="0"/>
    </xf>
    <xf numFmtId="174" fontId="5" fillId="0" borderId="20">
      <alignment horizontal="right" vertical="center"/>
      <protection locked="0"/>
    </xf>
    <xf numFmtId="174" fontId="5" fillId="0" borderId="20">
      <alignment horizontal="right" vertical="center"/>
      <protection locked="0"/>
    </xf>
    <xf numFmtId="171" fontId="5" fillId="0" borderId="20">
      <alignment horizontal="right" vertical="center"/>
      <protection locked="0"/>
    </xf>
    <xf numFmtId="171" fontId="5" fillId="0" borderId="20">
      <alignment horizontal="right" vertical="center"/>
      <protection locked="0"/>
    </xf>
    <xf numFmtId="169" fontId="5" fillId="0" borderId="20">
      <alignment horizontal="right" vertical="center"/>
      <protection locked="0"/>
    </xf>
    <xf numFmtId="169" fontId="5" fillId="0" borderId="20">
      <alignment horizontal="right" vertical="center"/>
      <protection locked="0"/>
    </xf>
    <xf numFmtId="172" fontId="5" fillId="0" borderId="20">
      <alignment horizontal="right" vertical="center"/>
      <protection locked="0"/>
    </xf>
    <xf numFmtId="172" fontId="5" fillId="0" borderId="20">
      <alignment horizontal="right" vertical="center"/>
      <protection locked="0"/>
    </xf>
    <xf numFmtId="173" fontId="5" fillId="0" borderId="20">
      <alignment horizontal="right" vertical="center"/>
      <protection locked="0"/>
    </xf>
    <xf numFmtId="173" fontId="5" fillId="0" borderId="20">
      <alignment horizontal="right" vertical="center"/>
      <protection locked="0"/>
    </xf>
    <xf numFmtId="0" fontId="14" fillId="4" borderId="0" applyNumberFormat="0" applyBorder="0" applyAlignment="0" applyProtection="0"/>
    <xf numFmtId="0" fontId="15" fillId="21" borderId="21" applyNumberFormat="0" applyAlignment="0" applyProtection="0"/>
    <xf numFmtId="0" fontId="5" fillId="0" borderId="0" applyNumberFormat="0" applyFont="0" applyFill="0" applyBorder="0">
      <alignment horizontal="center" vertical="center"/>
      <protection locked="0"/>
    </xf>
    <xf numFmtId="0" fontId="5" fillId="0" borderId="0" applyNumberFormat="0" applyFont="0" applyFill="0" applyBorder="0">
      <alignment horizontal="center" vertical="center"/>
      <protection locked="0"/>
    </xf>
    <xf numFmtId="170" fontId="5" fillId="0" borderId="0" applyFill="0" applyBorder="0">
      <alignment horizontal="center" vertical="center"/>
    </xf>
    <xf numFmtId="170" fontId="5" fillId="0" borderId="0" applyFill="0" applyBorder="0">
      <alignment horizontal="center" vertical="center"/>
    </xf>
    <xf numFmtId="15" fontId="5" fillId="0" borderId="0" applyFill="0" applyBorder="0">
      <alignment horizontal="center" vertical="center"/>
    </xf>
    <xf numFmtId="15" fontId="5" fillId="0" borderId="0" applyFill="0" applyBorder="0">
      <alignment horizontal="center" vertical="center"/>
    </xf>
    <xf numFmtId="171" fontId="5" fillId="0" borderId="0" applyFill="0" applyBorder="0">
      <alignment horizontal="center" vertical="center"/>
    </xf>
    <xf numFmtId="171" fontId="5" fillId="0" borderId="0" applyFill="0" applyBorder="0">
      <alignment horizontal="center" vertical="center"/>
    </xf>
    <xf numFmtId="169" fontId="5" fillId="0" borderId="0" applyFill="0" applyBorder="0">
      <alignment horizontal="center" vertical="center"/>
    </xf>
    <xf numFmtId="169" fontId="5" fillId="0" borderId="0" applyFill="0" applyBorder="0">
      <alignment horizontal="center" vertical="center"/>
    </xf>
    <xf numFmtId="172" fontId="5" fillId="0" borderId="0" applyFill="0" applyBorder="0">
      <alignment horizontal="center" vertical="center"/>
    </xf>
    <xf numFmtId="172" fontId="5" fillId="0" borderId="0" applyFill="0" applyBorder="0">
      <alignment horizontal="center" vertical="center"/>
    </xf>
    <xf numFmtId="173" fontId="5" fillId="0" borderId="0" applyFill="0" applyBorder="0">
      <alignment horizontal="center" vertical="center"/>
    </xf>
    <xf numFmtId="173" fontId="5" fillId="0" borderId="0" applyFill="0" applyBorder="0">
      <alignment horizontal="center" vertical="center"/>
    </xf>
    <xf numFmtId="0" fontId="16" fillId="22" borderId="22" applyNumberFormat="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23"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0" applyNumberFormat="0" applyFill="0" applyBorder="0" applyAlignment="0" applyProtection="0"/>
    <xf numFmtId="0" fontId="9" fillId="0" borderId="0" applyFill="0" applyBorder="0">
      <alignment horizontal="center" vertical="center"/>
      <protection locked="0"/>
    </xf>
    <xf numFmtId="0" fontId="8" fillId="0" borderId="0" applyFill="0" applyBorder="0">
      <alignment horizontal="left" vertical="center"/>
      <protection locked="0"/>
    </xf>
    <xf numFmtId="0" fontId="8" fillId="0" borderId="0" applyFill="0" applyBorder="0">
      <alignment horizontal="left" vertical="center"/>
      <protection locked="0"/>
    </xf>
    <xf numFmtId="0" fontId="22" fillId="8" borderId="21" applyNumberFormat="0" applyAlignment="0" applyProtection="0"/>
    <xf numFmtId="0" fontId="23" fillId="0" borderId="26" applyNumberFormat="0" applyFill="0" applyAlignment="0" applyProtection="0"/>
    <xf numFmtId="0" fontId="10" fillId="0" borderId="27" applyFill="0">
      <alignment horizontal="center" vertical="center"/>
    </xf>
    <xf numFmtId="0" fontId="10" fillId="0" borderId="27" applyFill="0">
      <alignment horizontal="center" vertical="center"/>
    </xf>
    <xf numFmtId="0" fontId="5" fillId="0" borderId="27" applyFill="0">
      <alignment horizontal="center" vertical="center"/>
    </xf>
    <xf numFmtId="0" fontId="5" fillId="0" borderId="27" applyFill="0">
      <alignment horizontal="center" vertical="center"/>
    </xf>
    <xf numFmtId="175" fontId="5" fillId="0" borderId="27" applyFill="0">
      <alignment horizontal="center" vertical="center"/>
    </xf>
    <xf numFmtId="175" fontId="5" fillId="0" borderId="27" applyFill="0">
      <alignment horizontal="center" vertical="center"/>
    </xf>
    <xf numFmtId="0" fontId="7" fillId="0" borderId="0" applyFill="0" applyBorder="0">
      <alignment horizontal="left" vertical="center"/>
    </xf>
    <xf numFmtId="0" fontId="7" fillId="0" borderId="0" applyFill="0" applyBorder="0">
      <alignment horizontal="left" vertical="center"/>
    </xf>
    <xf numFmtId="0" fontId="24" fillId="23" borderId="0" applyNumberFormat="0" applyBorder="0" applyAlignment="0" applyProtection="0"/>
    <xf numFmtId="0" fontId="5" fillId="0" borderId="0"/>
    <xf numFmtId="0" fontId="5" fillId="0" borderId="0"/>
    <xf numFmtId="0" fontId="12" fillId="24" borderId="28" applyNumberFormat="0" applyFont="0" applyAlignment="0" applyProtection="0"/>
    <xf numFmtId="0" fontId="25" fillId="21" borderId="29" applyNumberFormat="0" applyAlignment="0" applyProtection="0"/>
    <xf numFmtId="9" fontId="5" fillId="0" borderId="0" applyFont="0" applyFill="0" applyBorder="0" applyAlignment="0" applyProtection="0"/>
    <xf numFmtId="0" fontId="10" fillId="0" borderId="0" applyFill="0" applyBorder="0">
      <alignment vertical="center"/>
    </xf>
    <xf numFmtId="170" fontId="5" fillId="0" borderId="0" applyFill="0" applyBorder="0">
      <alignment horizontal="right" vertical="center"/>
    </xf>
    <xf numFmtId="170" fontId="5" fillId="0" borderId="0" applyFill="0" applyBorder="0">
      <alignment horizontal="right" vertical="center"/>
    </xf>
    <xf numFmtId="174" fontId="5" fillId="0" borderId="0" applyFill="0" applyBorder="0">
      <alignment horizontal="right" vertical="center"/>
    </xf>
    <xf numFmtId="174" fontId="5" fillId="0" borderId="0" applyFill="0" applyBorder="0">
      <alignment horizontal="right" vertical="center"/>
    </xf>
    <xf numFmtId="171" fontId="5" fillId="0" borderId="0" applyFill="0" applyBorder="0">
      <alignment horizontal="right" vertical="center"/>
    </xf>
    <xf numFmtId="171" fontId="5" fillId="0" borderId="0" applyFill="0" applyBorder="0">
      <alignment horizontal="right" vertical="center"/>
    </xf>
    <xf numFmtId="169" fontId="5" fillId="0" borderId="0" applyFill="0" applyBorder="0">
      <alignment horizontal="right" vertical="center"/>
    </xf>
    <xf numFmtId="169" fontId="5" fillId="0" borderId="0" applyFill="0" applyBorder="0">
      <alignment horizontal="right" vertical="center"/>
    </xf>
    <xf numFmtId="172" fontId="5" fillId="0" borderId="0" applyFill="0" applyBorder="0">
      <alignment horizontal="right" vertical="center"/>
    </xf>
    <xf numFmtId="172" fontId="5" fillId="0" borderId="0" applyFill="0" applyBorder="0">
      <alignment horizontal="right" vertical="center"/>
    </xf>
    <xf numFmtId="173" fontId="5" fillId="0" borderId="0" applyFill="0" applyBorder="0">
      <alignment horizontal="right" vertical="center"/>
    </xf>
    <xf numFmtId="173" fontId="5" fillId="0" borderId="0" applyFill="0" applyBorder="0">
      <alignment horizontal="right" vertical="center"/>
    </xf>
    <xf numFmtId="0" fontId="26" fillId="0" borderId="0" applyFill="0" applyBorder="0">
      <alignment horizontal="left" vertical="center"/>
    </xf>
    <xf numFmtId="0" fontId="26" fillId="0" borderId="0" applyFill="0" applyBorder="0">
      <alignment horizontal="left" vertical="center"/>
    </xf>
    <xf numFmtId="0" fontId="6" fillId="0" borderId="0" applyFill="0" applyBorder="0">
      <alignment horizontal="left" vertical="center"/>
    </xf>
    <xf numFmtId="0" fontId="6" fillId="0" borderId="0" applyFill="0" applyBorder="0">
      <alignment horizontal="left" vertical="center"/>
    </xf>
    <xf numFmtId="0" fontId="27" fillId="0" borderId="0">
      <alignment vertical="top"/>
    </xf>
    <xf numFmtId="0" fontId="28" fillId="0" borderId="0" applyNumberFormat="0" applyFill="0" applyBorder="0" applyAlignment="0" applyProtection="0"/>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0" applyFill="0" applyBorder="0">
      <alignment horizontal="left" vertical="center"/>
      <protection locked="0"/>
    </xf>
    <xf numFmtId="0" fontId="30" fillId="0" borderId="0" applyFill="0" applyBorder="0">
      <alignment horizontal="left" vertical="center"/>
      <protection locked="0"/>
    </xf>
    <xf numFmtId="0" fontId="8" fillId="0" borderId="0" applyFill="0" applyBorder="0">
      <alignment horizontal="left" vertical="center"/>
      <protection locked="0"/>
    </xf>
    <xf numFmtId="0" fontId="8" fillId="0" borderId="0" applyFill="0" applyBorder="0">
      <alignment horizontal="left" vertical="center"/>
      <protection locked="0"/>
    </xf>
    <xf numFmtId="0" fontId="31" fillId="0" borderId="0" applyFill="0" applyBorder="0">
      <alignment horizontal="left" vertical="center"/>
      <protection locked="0"/>
    </xf>
    <xf numFmtId="0" fontId="31" fillId="0" borderId="0" applyFill="0" applyBorder="0">
      <alignment horizontal="left" vertical="center"/>
      <protection locked="0"/>
    </xf>
    <xf numFmtId="0" fontId="32" fillId="0" borderId="30" applyNumberFormat="0" applyFill="0" applyAlignment="0" applyProtection="0"/>
    <xf numFmtId="0" fontId="33" fillId="0" borderId="0" applyNumberFormat="0" applyFill="0" applyBorder="0" applyAlignment="0" applyProtection="0"/>
    <xf numFmtId="166" fontId="5" fillId="0" borderId="0" applyFont="0" applyFill="0" applyBorder="0" applyAlignment="0" applyProtection="0"/>
    <xf numFmtId="0" fontId="48" fillId="29" borderId="0" applyNumberFormat="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5" fillId="21" borderId="132" applyNumberFormat="0" applyAlignment="0" applyProtection="0"/>
    <xf numFmtId="0" fontId="12" fillId="24" borderId="131" applyNumberFormat="0" applyFont="0" applyAlignment="0" applyProtection="0"/>
    <xf numFmtId="175" fontId="5" fillId="0" borderId="130" applyFill="0">
      <alignment horizontal="center" vertical="center"/>
    </xf>
    <xf numFmtId="175" fontId="5" fillId="0" borderId="130" applyFill="0">
      <alignment horizontal="center" vertical="center"/>
    </xf>
    <xf numFmtId="0" fontId="5" fillId="0" borderId="130" applyFill="0">
      <alignment horizontal="center" vertical="center"/>
    </xf>
    <xf numFmtId="0" fontId="5" fillId="0" borderId="130" applyFill="0">
      <alignment horizontal="center" vertical="center"/>
    </xf>
    <xf numFmtId="0" fontId="10" fillId="0" borderId="130" applyFill="0">
      <alignment horizontal="center" vertical="center"/>
    </xf>
    <xf numFmtId="0" fontId="10" fillId="0" borderId="130" applyFill="0">
      <alignment horizontal="center" vertical="center"/>
    </xf>
    <xf numFmtId="0" fontId="22" fillId="8" borderId="129" applyNumberFormat="0" applyAlignment="0" applyProtection="0"/>
    <xf numFmtId="0" fontId="15" fillId="21" borderId="129" applyNumberFormat="0" applyAlignment="0" applyProtection="0"/>
    <xf numFmtId="0" fontId="15" fillId="21" borderId="129" applyNumberFormat="0" applyAlignment="0" applyProtection="0"/>
    <xf numFmtId="0" fontId="22" fillId="8" borderId="129" applyNumberFormat="0" applyAlignment="0" applyProtection="0"/>
    <xf numFmtId="0" fontId="10" fillId="0" borderId="130" applyFill="0">
      <alignment horizontal="center" vertical="center"/>
    </xf>
    <xf numFmtId="0" fontId="10" fillId="0" borderId="130" applyFill="0">
      <alignment horizontal="center" vertical="center"/>
    </xf>
    <xf numFmtId="0" fontId="5" fillId="0" borderId="130" applyFill="0">
      <alignment horizontal="center" vertical="center"/>
    </xf>
    <xf numFmtId="0" fontId="5" fillId="0" borderId="130" applyFill="0">
      <alignment horizontal="center" vertical="center"/>
    </xf>
    <xf numFmtId="175" fontId="5" fillId="0" borderId="130" applyFill="0">
      <alignment horizontal="center" vertical="center"/>
    </xf>
    <xf numFmtId="175" fontId="5" fillId="0" borderId="130" applyFill="0">
      <alignment horizontal="center" vertical="center"/>
    </xf>
    <xf numFmtId="0" fontId="12" fillId="24" borderId="131" applyNumberFormat="0" applyFont="0" applyAlignment="0" applyProtection="0"/>
    <xf numFmtId="0" fontId="25" fillId="21" borderId="132" applyNumberFormat="0" applyAlignment="0" applyProtection="0"/>
    <xf numFmtId="0" fontId="32" fillId="0" borderId="133" applyNumberFormat="0" applyFill="0" applyAlignment="0" applyProtection="0"/>
    <xf numFmtId="0" fontId="3" fillId="0" borderId="0"/>
    <xf numFmtId="164" fontId="7" fillId="0" borderId="0" applyFill="0" applyBorder="0">
      <protection locked="0"/>
    </xf>
    <xf numFmtId="164" fontId="7" fillId="0" borderId="0" applyFill="0" applyBorder="0">
      <protection locked="0"/>
    </xf>
    <xf numFmtId="164" fontId="7" fillId="34" borderId="0" applyBorder="0"/>
    <xf numFmtId="0" fontId="7" fillId="34" borderId="0" applyFill="0" applyBorder="0">
      <alignment horizontal="left"/>
    </xf>
    <xf numFmtId="0" fontId="7" fillId="35" borderId="0" applyBorder="0"/>
    <xf numFmtId="0" fontId="61" fillId="0" borderId="0">
      <alignment horizontal="center"/>
    </xf>
    <xf numFmtId="0" fontId="62" fillId="0" borderId="0" applyNumberFormat="0" applyFill="0" applyBorder="0" applyProtection="0">
      <alignment horizontal="center"/>
    </xf>
    <xf numFmtId="0" fontId="62" fillId="0" borderId="0" applyNumberFormat="0" applyFill="0" applyBorder="0" applyProtection="0">
      <alignment horizontal="center" textRotation="90"/>
    </xf>
    <xf numFmtId="0" fontId="61" fillId="0" borderId="0">
      <alignment horizontal="center" textRotation="90"/>
    </xf>
    <xf numFmtId="181" fontId="7" fillId="36" borderId="0"/>
    <xf numFmtId="0" fontId="63" fillId="0" borderId="0" applyNumberFormat="0" applyFill="0" applyBorder="0" applyAlignment="0" applyProtection="0"/>
    <xf numFmtId="0" fontId="64" fillId="0" borderId="0"/>
    <xf numFmtId="182" fontId="63" fillId="0" borderId="0" applyFill="0" applyBorder="0" applyAlignment="0" applyProtection="0"/>
    <xf numFmtId="182" fontId="64" fillId="0" borderId="0"/>
    <xf numFmtId="0" fontId="55" fillId="0" borderId="0"/>
    <xf numFmtId="166" fontId="55" fillId="0" borderId="0" applyFont="0" applyFill="0" applyBorder="0" applyAlignment="0" applyProtection="0"/>
    <xf numFmtId="0" fontId="65" fillId="0" borderId="0">
      <alignment horizontal="justify" vertical="top" wrapText="1"/>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2" fillId="0" borderId="133"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 fillId="0" borderId="137">
      <alignment vertical="center"/>
      <protection locked="0"/>
    </xf>
    <xf numFmtId="0" fontId="71" fillId="41" borderId="0" applyNumberFormat="0" applyBorder="0" applyAlignment="0" applyProtection="0"/>
    <xf numFmtId="0" fontId="56" fillId="0" borderId="0" applyNumberFormat="0" applyFill="0" applyBorder="0" applyAlignment="0" applyProtection="0"/>
    <xf numFmtId="170" fontId="5" fillId="0" borderId="180">
      <alignment horizontal="center" vertical="center"/>
      <protection locked="0"/>
    </xf>
    <xf numFmtId="170" fontId="5" fillId="0" borderId="180">
      <alignment horizontal="center" vertical="center"/>
      <protection locked="0"/>
    </xf>
    <xf numFmtId="15" fontId="5" fillId="0" borderId="180">
      <alignment horizontal="center" vertical="center"/>
      <protection locked="0"/>
    </xf>
    <xf numFmtId="15" fontId="5" fillId="0" borderId="180">
      <alignment horizontal="center" vertical="center"/>
      <protection locked="0"/>
    </xf>
    <xf numFmtId="171" fontId="5" fillId="0" borderId="180">
      <alignment horizontal="center" vertical="center"/>
      <protection locked="0"/>
    </xf>
    <xf numFmtId="171" fontId="5" fillId="0" borderId="180">
      <alignment horizontal="center" vertical="center"/>
      <protection locked="0"/>
    </xf>
    <xf numFmtId="169" fontId="5" fillId="0" borderId="180">
      <alignment horizontal="center" vertical="center"/>
      <protection locked="0"/>
    </xf>
    <xf numFmtId="169" fontId="5" fillId="0" borderId="180">
      <alignment horizontal="center" vertical="center"/>
      <protection locked="0"/>
    </xf>
    <xf numFmtId="172" fontId="5" fillId="0" borderId="180">
      <alignment horizontal="center" vertical="center"/>
      <protection locked="0"/>
    </xf>
    <xf numFmtId="172" fontId="5" fillId="0" borderId="180">
      <alignment horizontal="center" vertical="center"/>
      <protection locked="0"/>
    </xf>
    <xf numFmtId="173" fontId="5" fillId="0" borderId="180">
      <alignment horizontal="center" vertical="center"/>
      <protection locked="0"/>
    </xf>
    <xf numFmtId="173" fontId="5" fillId="0" borderId="180">
      <alignment horizontal="center" vertical="center"/>
      <protection locked="0"/>
    </xf>
    <xf numFmtId="0" fontId="5" fillId="0" borderId="180">
      <alignment vertical="center"/>
      <protection locked="0"/>
    </xf>
    <xf numFmtId="0" fontId="5" fillId="0" borderId="180">
      <alignment vertical="center"/>
      <protection locked="0"/>
    </xf>
    <xf numFmtId="170" fontId="5" fillId="0" borderId="180">
      <alignment horizontal="right" vertical="center"/>
      <protection locked="0"/>
    </xf>
    <xf numFmtId="170" fontId="5" fillId="0" borderId="180">
      <alignment horizontal="right" vertical="center"/>
      <protection locked="0"/>
    </xf>
    <xf numFmtId="174" fontId="5" fillId="0" borderId="180">
      <alignment horizontal="right" vertical="center"/>
      <protection locked="0"/>
    </xf>
    <xf numFmtId="174" fontId="5" fillId="0" borderId="180">
      <alignment horizontal="right" vertical="center"/>
      <protection locked="0"/>
    </xf>
    <xf numFmtId="171" fontId="5" fillId="0" borderId="180">
      <alignment horizontal="right" vertical="center"/>
      <protection locked="0"/>
    </xf>
    <xf numFmtId="171" fontId="5" fillId="0" borderId="180">
      <alignment horizontal="right" vertical="center"/>
      <protection locked="0"/>
    </xf>
    <xf numFmtId="169" fontId="5" fillId="0" borderId="180">
      <alignment horizontal="right" vertical="center"/>
      <protection locked="0"/>
    </xf>
    <xf numFmtId="169" fontId="5" fillId="0" borderId="180">
      <alignment horizontal="right" vertical="center"/>
      <protection locked="0"/>
    </xf>
    <xf numFmtId="172" fontId="5" fillId="0" borderId="180">
      <alignment horizontal="right" vertical="center"/>
      <protection locked="0"/>
    </xf>
    <xf numFmtId="172" fontId="5" fillId="0" borderId="180">
      <alignment horizontal="right" vertical="center"/>
      <protection locked="0"/>
    </xf>
    <xf numFmtId="173" fontId="5" fillId="0" borderId="180">
      <alignment horizontal="right" vertical="center"/>
      <protection locked="0"/>
    </xf>
    <xf numFmtId="173" fontId="5" fillId="0" borderId="180">
      <alignment horizontal="right" vertical="center"/>
      <protection locked="0"/>
    </xf>
    <xf numFmtId="43" fontId="5" fillId="0" borderId="0" applyFont="0" applyFill="0" applyBorder="0" applyAlignment="0" applyProtection="0"/>
    <xf numFmtId="0" fontId="2" fillId="0" borderId="0"/>
    <xf numFmtId="41" fontId="7" fillId="0" borderId="0" applyFill="0" applyBorder="0">
      <protection locked="0"/>
    </xf>
    <xf numFmtId="41" fontId="7" fillId="0" borderId="0" applyFill="0" applyBorder="0">
      <protection locked="0"/>
    </xf>
    <xf numFmtId="41" fontId="7" fillId="34" borderId="0" applyBorder="0"/>
    <xf numFmtId="43" fontId="55" fillId="0" borderId="0" applyFont="0" applyFill="0" applyBorder="0" applyAlignment="0" applyProtection="0"/>
    <xf numFmtId="0" fontId="10" fillId="0" borderId="146" applyFill="0">
      <alignment horizontal="center" vertical="center"/>
    </xf>
    <xf numFmtId="0" fontId="10" fillId="0" borderId="146" applyFill="0">
      <alignment horizontal="center" vertical="center"/>
    </xf>
    <xf numFmtId="0" fontId="10" fillId="0" borderId="146" applyFill="0">
      <alignment horizontal="center" vertical="center"/>
    </xf>
    <xf numFmtId="0" fontId="10" fillId="0" borderId="146" applyFill="0">
      <alignment horizontal="center" vertical="center"/>
    </xf>
    <xf numFmtId="0" fontId="5" fillId="0" borderId="146" applyFill="0">
      <alignment horizontal="center" vertical="center"/>
    </xf>
    <xf numFmtId="0" fontId="5" fillId="0" borderId="146" applyFill="0">
      <alignment horizontal="center" vertical="center"/>
    </xf>
    <xf numFmtId="0" fontId="5" fillId="0" borderId="146" applyFill="0">
      <alignment horizontal="center" vertical="center"/>
    </xf>
    <xf numFmtId="0" fontId="5" fillId="0" borderId="146" applyFill="0">
      <alignment horizontal="center" vertical="center"/>
    </xf>
    <xf numFmtId="175" fontId="5" fillId="0" borderId="146" applyFill="0">
      <alignment horizontal="center" vertical="center"/>
    </xf>
    <xf numFmtId="175" fontId="5" fillId="0" borderId="146" applyFill="0">
      <alignment horizontal="center" vertical="center"/>
    </xf>
    <xf numFmtId="175" fontId="5" fillId="0" borderId="146" applyFill="0">
      <alignment horizontal="center" vertical="center"/>
    </xf>
    <xf numFmtId="175" fontId="5" fillId="0" borderId="146" applyFill="0">
      <alignment horizontal="center" vertical="center"/>
    </xf>
    <xf numFmtId="44" fontId="5" fillId="0" borderId="0" applyFont="0" applyFill="0" applyBorder="0" applyAlignment="0" applyProtection="0"/>
    <xf numFmtId="0" fontId="2" fillId="0" borderId="0"/>
    <xf numFmtId="41" fontId="7" fillId="0" borderId="0" applyFill="0" applyBorder="0">
      <protection locked="0"/>
    </xf>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2" fillId="8" borderId="182" applyNumberFormat="0" applyAlignment="0" applyProtection="0"/>
    <xf numFmtId="0" fontId="5" fillId="0" borderId="183" applyFill="0">
      <alignment horizontal="center" vertical="center"/>
    </xf>
    <xf numFmtId="175" fontId="5" fillId="0" borderId="183" applyFill="0">
      <alignment horizontal="center" vertical="center"/>
    </xf>
    <xf numFmtId="0" fontId="12" fillId="24" borderId="184" applyNumberFormat="0" applyFont="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15" fillId="21" borderId="182" applyNumberFormat="0" applyAlignment="0" applyProtection="0"/>
    <xf numFmtId="0" fontId="15" fillId="21" borderId="182" applyNumberFormat="0" applyAlignment="0" applyProtection="0"/>
    <xf numFmtId="0" fontId="10" fillId="0" borderId="183" applyFill="0">
      <alignment horizontal="center" vertical="center"/>
    </xf>
    <xf numFmtId="0" fontId="15" fillId="21" borderId="182" applyNumberFormat="0" applyAlignment="0" applyProtection="0"/>
    <xf numFmtId="0" fontId="32" fillId="0" borderId="186" applyNumberFormat="0" applyFill="0" applyAlignment="0" applyProtection="0"/>
    <xf numFmtId="0" fontId="22" fillId="8" borderId="182" applyNumberFormat="0" applyAlignment="0" applyProtection="0"/>
    <xf numFmtId="0" fontId="5"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15" fillId="21" borderId="182" applyNumberFormat="0" applyAlignment="0" applyProtection="0"/>
    <xf numFmtId="0" fontId="10"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0" fontId="10" fillId="0" borderId="183" applyFill="0">
      <alignment horizontal="center" vertical="center"/>
    </xf>
    <xf numFmtId="0" fontId="12" fillId="24" borderId="184" applyNumberFormat="0" applyFont="0" applyAlignment="0" applyProtection="0"/>
    <xf numFmtId="0" fontId="12" fillId="24" borderId="184" applyNumberFormat="0" applyFont="0" applyAlignment="0" applyProtection="0"/>
    <xf numFmtId="0" fontId="22" fillId="8" borderId="182" applyNumberFormat="0" applyAlignment="0" applyProtection="0"/>
    <xf numFmtId="175" fontId="5"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32" fillId="0" borderId="186" applyNumberFormat="0" applyFill="0" applyAlignment="0" applyProtection="0"/>
    <xf numFmtId="175" fontId="5" fillId="0" borderId="183" applyFill="0">
      <alignment horizontal="center" vertical="center"/>
    </xf>
    <xf numFmtId="0" fontId="15" fillId="21" borderId="182" applyNumberFormat="0" applyAlignment="0" applyProtection="0"/>
    <xf numFmtId="0" fontId="22" fillId="8" borderId="182" applyNumberFormat="0" applyAlignment="0" applyProtection="0"/>
    <xf numFmtId="0" fontId="10" fillId="0" borderId="183" applyFill="0">
      <alignment horizontal="center" vertical="center"/>
    </xf>
    <xf numFmtId="175" fontId="5" fillId="0" borderId="183" applyFill="0">
      <alignment horizontal="center" vertical="center"/>
    </xf>
    <xf numFmtId="0" fontId="10" fillId="0" borderId="183" applyFill="0">
      <alignment horizontal="center" vertical="center"/>
    </xf>
    <xf numFmtId="0" fontId="12" fillId="24" borderId="184" applyNumberFormat="0" applyFont="0" applyAlignment="0" applyProtection="0"/>
    <xf numFmtId="0" fontId="10"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0" fontId="22" fillId="8" borderId="182" applyNumberFormat="0" applyAlignment="0" applyProtection="0"/>
    <xf numFmtId="0" fontId="10" fillId="0" borderId="183" applyFill="0">
      <alignment horizontal="center" vertical="center"/>
    </xf>
    <xf numFmtId="0" fontId="10" fillId="0" borderId="183" applyFill="0">
      <alignment horizontal="center" vertical="center"/>
    </xf>
    <xf numFmtId="0" fontId="12" fillId="24" borderId="184" applyNumberFormat="0" applyFont="0" applyAlignment="0" applyProtection="0"/>
    <xf numFmtId="0" fontId="15" fillId="21" borderId="182" applyNumberFormat="0" applyAlignment="0" applyProtection="0"/>
    <xf numFmtId="0" fontId="15" fillId="21" borderId="182" applyNumberFormat="0" applyAlignment="0" applyProtection="0"/>
    <xf numFmtId="0" fontId="10" fillId="0" borderId="183" applyFill="0">
      <alignment horizontal="center" vertical="center"/>
    </xf>
    <xf numFmtId="0" fontId="15" fillId="21" borderId="182" applyNumberFormat="0" applyAlignment="0" applyProtection="0"/>
    <xf numFmtId="0" fontId="32" fillId="0" borderId="186" applyNumberFormat="0" applyFill="0" applyAlignment="0" applyProtection="0"/>
    <xf numFmtId="0" fontId="15" fillId="21" borderId="182" applyNumberFormat="0" applyAlignment="0" applyProtection="0"/>
    <xf numFmtId="0" fontId="25" fillId="21" borderId="185" applyNumberFormat="0" applyAlignment="0" applyProtection="0"/>
    <xf numFmtId="0" fontId="22" fillId="8" borderId="182" applyNumberFormat="0" applyAlignment="0" applyProtection="0"/>
    <xf numFmtId="0" fontId="32" fillId="0" borderId="186" applyNumberFormat="0" applyFill="0" applyAlignment="0" applyProtection="0"/>
    <xf numFmtId="0" fontId="25" fillId="21" borderId="185" applyNumberFormat="0" applyAlignment="0" applyProtection="0"/>
    <xf numFmtId="0" fontId="25" fillId="21" borderId="185" applyNumberFormat="0" applyAlignment="0" applyProtection="0"/>
    <xf numFmtId="0" fontId="12" fillId="24" borderId="184" applyNumberFormat="0" applyFont="0" applyAlignment="0" applyProtection="0"/>
    <xf numFmtId="0" fontId="25" fillId="21" borderId="185" applyNumberFormat="0" applyAlignment="0" applyProtection="0"/>
    <xf numFmtId="0" fontId="15" fillId="21" borderId="182" applyNumberFormat="0" applyAlignment="0" applyProtection="0"/>
    <xf numFmtId="0" fontId="5" fillId="0" borderId="183" applyFill="0">
      <alignment horizontal="center" vertical="center"/>
    </xf>
    <xf numFmtId="0" fontId="32" fillId="0" borderId="186" applyNumberFormat="0" applyFill="0" applyAlignment="0" applyProtection="0"/>
    <xf numFmtId="0" fontId="22" fillId="8" borderId="182" applyNumberFormat="0" applyAlignment="0" applyProtection="0"/>
    <xf numFmtId="175" fontId="5" fillId="0" borderId="183" applyFill="0">
      <alignment horizontal="center" vertical="center"/>
    </xf>
    <xf numFmtId="175"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175" fontId="5" fillId="0" borderId="183" applyFill="0">
      <alignment horizontal="center" vertical="center"/>
    </xf>
    <xf numFmtId="0" fontId="22" fillId="8" borderId="182" applyNumberFormat="0" applyAlignment="0" applyProtection="0"/>
    <xf numFmtId="0" fontId="32" fillId="0" borderId="186" applyNumberFormat="0" applyFill="0" applyAlignment="0" applyProtection="0"/>
    <xf numFmtId="0" fontId="15" fillId="21" borderId="182" applyNumberFormat="0" applyAlignment="0" applyProtection="0"/>
    <xf numFmtId="0" fontId="10" fillId="0" borderId="183" applyFill="0">
      <alignment horizontal="center" vertical="center"/>
    </xf>
    <xf numFmtId="175"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0" fontId="22" fillId="8" borderId="182" applyNumberFormat="0" applyAlignment="0" applyProtection="0"/>
    <xf numFmtId="0" fontId="22" fillId="8" borderId="182" applyNumberFormat="0" applyAlignment="0" applyProtection="0"/>
    <xf numFmtId="0" fontId="12" fillId="24" borderId="184" applyNumberFormat="0" applyFont="0" applyAlignment="0" applyProtection="0"/>
    <xf numFmtId="0" fontId="15" fillId="21" borderId="182" applyNumberFormat="0" applyAlignment="0" applyProtection="0"/>
    <xf numFmtId="0" fontId="22" fillId="8" borderId="182" applyNumberFormat="0" applyAlignment="0" applyProtection="0"/>
    <xf numFmtId="0" fontId="12" fillId="24" borderId="184" applyNumberFormat="0" applyFont="0" applyAlignment="0" applyProtection="0"/>
    <xf numFmtId="0" fontId="10"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0" fontId="15" fillId="21" borderId="182" applyNumberFormat="0" applyAlignment="0" applyProtection="0"/>
    <xf numFmtId="0" fontId="22" fillId="8" borderId="182" applyNumberFormat="0" applyAlignment="0" applyProtection="0"/>
    <xf numFmtId="0" fontId="12" fillId="24" borderId="184" applyNumberFormat="0" applyFont="0" applyAlignment="0" applyProtection="0"/>
    <xf numFmtId="0" fontId="25" fillId="21" borderId="185" applyNumberFormat="0" applyAlignment="0" applyProtection="0"/>
    <xf numFmtId="0" fontId="12" fillId="24" borderId="184" applyNumberFormat="0" applyFont="0" applyAlignment="0" applyProtection="0"/>
    <xf numFmtId="0" fontId="15" fillId="21" borderId="182" applyNumberFormat="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12" fillId="24" borderId="184" applyNumberFormat="0" applyFont="0" applyAlignment="0" applyProtection="0"/>
    <xf numFmtId="0" fontId="22" fillId="8" borderId="182" applyNumberFormat="0" applyAlignment="0" applyProtection="0"/>
    <xf numFmtId="0" fontId="10" fillId="0" borderId="183" applyFill="0">
      <alignment horizontal="center" vertical="center"/>
    </xf>
    <xf numFmtId="175" fontId="5" fillId="0" borderId="183" applyFill="0">
      <alignment horizontal="center" vertical="center"/>
    </xf>
    <xf numFmtId="0" fontId="10" fillId="0" borderId="183" applyFill="0">
      <alignment horizontal="center" vertical="center"/>
    </xf>
    <xf numFmtId="175" fontId="5"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0" fontId="22" fillId="8" borderId="182" applyNumberFormat="0" applyAlignment="0" applyProtection="0"/>
    <xf numFmtId="0" fontId="5" fillId="0" borderId="183" applyFill="0">
      <alignment horizontal="center" vertical="center"/>
    </xf>
    <xf numFmtId="0" fontId="15" fillId="21" borderId="182" applyNumberFormat="0" applyAlignment="0" applyProtection="0"/>
    <xf numFmtId="0" fontId="12" fillId="24" borderId="184" applyNumberFormat="0" applyFont="0" applyAlignment="0" applyProtection="0"/>
    <xf numFmtId="0" fontId="5" fillId="0" borderId="183" applyFill="0">
      <alignment horizontal="center" vertical="center"/>
    </xf>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43" fontId="5" fillId="0" borderId="0" applyFont="0" applyFill="0" applyBorder="0" applyAlignment="0" applyProtection="0"/>
    <xf numFmtId="0" fontId="22" fillId="8" borderId="182" applyNumberFormat="0" applyAlignment="0" applyProtection="0"/>
    <xf numFmtId="0" fontId="25" fillId="21" borderId="185" applyNumberFormat="0" applyAlignment="0" applyProtection="0"/>
    <xf numFmtId="0" fontId="2" fillId="0" borderId="0"/>
    <xf numFmtId="175" fontId="5" fillId="0" borderId="183" applyFill="0">
      <alignment horizontal="center" vertical="center"/>
    </xf>
    <xf numFmtId="41" fontId="7" fillId="0" borderId="0" applyFill="0" applyBorder="0">
      <protection locked="0"/>
    </xf>
    <xf numFmtId="175" fontId="5" fillId="0" borderId="183" applyFill="0">
      <alignment horizontal="center" vertical="center"/>
    </xf>
    <xf numFmtId="0" fontId="22" fillId="8" borderId="182" applyNumberFormat="0" applyAlignment="0" applyProtection="0"/>
    <xf numFmtId="0" fontId="10" fillId="0" borderId="183" applyFill="0">
      <alignment horizontal="center" vertical="center"/>
    </xf>
    <xf numFmtId="0" fontId="22" fillId="8" borderId="182" applyNumberFormat="0" applyAlignment="0" applyProtection="0"/>
    <xf numFmtId="0" fontId="10" fillId="0" borderId="183" applyFill="0">
      <alignment horizontal="center" vertical="center"/>
    </xf>
    <xf numFmtId="0" fontId="5" fillId="0" borderId="183" applyFill="0">
      <alignment horizontal="center" vertical="center"/>
    </xf>
    <xf numFmtId="0" fontId="12" fillId="24" borderId="184" applyNumberFormat="0" applyFont="0" applyAlignment="0" applyProtection="0"/>
    <xf numFmtId="0" fontId="22" fillId="8" borderId="182" applyNumberFormat="0" applyAlignment="0" applyProtection="0"/>
    <xf numFmtId="0" fontId="10" fillId="0" borderId="183" applyFill="0">
      <alignment horizontal="center" vertical="center"/>
    </xf>
    <xf numFmtId="0" fontId="15" fillId="21" borderId="182" applyNumberFormat="0" applyAlignment="0" applyProtection="0"/>
    <xf numFmtId="0" fontId="15" fillId="21" borderId="182" applyNumberFormat="0" applyAlignment="0" applyProtection="0"/>
    <xf numFmtId="0" fontId="10" fillId="0" borderId="183" applyFill="0">
      <alignment horizontal="center" vertical="center"/>
    </xf>
    <xf numFmtId="43" fontId="55" fillId="0" borderId="0" applyFont="0" applyFill="0" applyBorder="0" applyAlignment="0" applyProtection="0"/>
    <xf numFmtId="0" fontId="15" fillId="21" borderId="182" applyNumberFormat="0" applyAlignment="0" applyProtection="0"/>
    <xf numFmtId="0" fontId="5" fillId="0" borderId="183" applyFill="0">
      <alignment horizontal="center" vertical="center"/>
    </xf>
    <xf numFmtId="0" fontId="15" fillId="21" borderId="182" applyNumberFormat="0" applyAlignment="0" applyProtection="0"/>
    <xf numFmtId="0" fontId="12" fillId="24" borderId="184" applyNumberFormat="0" applyFont="0" applyAlignment="0" applyProtection="0"/>
    <xf numFmtId="0" fontId="15" fillId="21" borderId="182" applyNumberFormat="0" applyAlignment="0" applyProtection="0"/>
    <xf numFmtId="175" fontId="5" fillId="0" borderId="183" applyFill="0">
      <alignment horizontal="center" vertical="center"/>
    </xf>
    <xf numFmtId="175" fontId="5" fillId="0" borderId="183" applyFill="0">
      <alignment horizontal="center" vertical="center"/>
    </xf>
    <xf numFmtId="0" fontId="15" fillId="21" borderId="182" applyNumberFormat="0" applyAlignment="0" applyProtection="0"/>
    <xf numFmtId="175" fontId="5" fillId="0" borderId="183" applyFill="0">
      <alignment horizontal="center" vertical="center"/>
    </xf>
    <xf numFmtId="175" fontId="5" fillId="0" borderId="183" applyFill="0">
      <alignment horizontal="center" vertical="center"/>
    </xf>
    <xf numFmtId="0" fontId="12" fillId="24" borderId="184" applyNumberFormat="0" applyFont="0" applyAlignment="0" applyProtection="0"/>
    <xf numFmtId="0" fontId="15" fillId="21" borderId="182" applyNumberFormat="0" applyAlignment="0" applyProtection="0"/>
    <xf numFmtId="0" fontId="15" fillId="21" borderId="182" applyNumberFormat="0" applyAlignment="0" applyProtection="0"/>
    <xf numFmtId="0" fontId="22" fillId="8" borderId="182" applyNumberFormat="0" applyAlignment="0" applyProtection="0"/>
    <xf numFmtId="0" fontId="22" fillId="8" borderId="182" applyNumberFormat="0" applyAlignment="0" applyProtection="0"/>
    <xf numFmtId="0" fontId="10" fillId="0" borderId="146" applyFill="0">
      <alignment horizontal="center" vertical="center"/>
    </xf>
    <xf numFmtId="0" fontId="10" fillId="0" borderId="146" applyFill="0">
      <alignment horizontal="center" vertical="center"/>
    </xf>
    <xf numFmtId="0" fontId="10" fillId="0" borderId="146" applyFill="0">
      <alignment horizontal="center" vertical="center"/>
    </xf>
    <xf numFmtId="0" fontId="10" fillId="0" borderId="146" applyFill="0">
      <alignment horizontal="center" vertical="center"/>
    </xf>
    <xf numFmtId="0" fontId="5" fillId="0" borderId="146" applyFill="0">
      <alignment horizontal="center" vertical="center"/>
    </xf>
    <xf numFmtId="0" fontId="5" fillId="0" borderId="146" applyFill="0">
      <alignment horizontal="center" vertical="center"/>
    </xf>
    <xf numFmtId="0" fontId="5" fillId="0" borderId="146" applyFill="0">
      <alignment horizontal="center" vertical="center"/>
    </xf>
    <xf numFmtId="0" fontId="5" fillId="0" borderId="146" applyFill="0">
      <alignment horizontal="center" vertical="center"/>
    </xf>
    <xf numFmtId="175" fontId="5" fillId="0" borderId="146" applyFill="0">
      <alignment horizontal="center" vertical="center"/>
    </xf>
    <xf numFmtId="175" fontId="5" fillId="0" borderId="146" applyFill="0">
      <alignment horizontal="center" vertical="center"/>
    </xf>
    <xf numFmtId="175" fontId="5" fillId="0" borderId="146" applyFill="0">
      <alignment horizontal="center" vertical="center"/>
    </xf>
    <xf numFmtId="175" fontId="5" fillId="0" borderId="146" applyFill="0">
      <alignment horizontal="center" vertical="center"/>
    </xf>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44" fontId="5" fillId="0" borderId="0" applyFont="0" applyFill="0" applyBorder="0" applyAlignment="0" applyProtection="0"/>
    <xf numFmtId="0" fontId="15" fillId="21" borderId="182" applyNumberFormat="0" applyAlignment="0" applyProtection="0"/>
    <xf numFmtId="0" fontId="15" fillId="21" borderId="182" applyNumberFormat="0" applyAlignment="0" applyProtection="0"/>
    <xf numFmtId="0" fontId="5" fillId="0" borderId="183" applyFill="0">
      <alignment horizontal="center" vertical="center"/>
    </xf>
    <xf numFmtId="0" fontId="5" fillId="0" borderId="183" applyFill="0">
      <alignment horizontal="center" vertical="center"/>
    </xf>
    <xf numFmtId="0" fontId="15" fillId="21" borderId="182" applyNumberFormat="0" applyAlignment="0" applyProtection="0"/>
    <xf numFmtId="175" fontId="5" fillId="0" borderId="183" applyFill="0">
      <alignment horizontal="center" vertical="center"/>
    </xf>
    <xf numFmtId="175" fontId="5" fillId="0" borderId="183" applyFill="0">
      <alignment horizontal="center" vertical="center"/>
    </xf>
    <xf numFmtId="0" fontId="15" fillId="21" borderId="182" applyNumberFormat="0" applyAlignment="0" applyProtection="0"/>
    <xf numFmtId="0" fontId="5" fillId="0" borderId="183" applyFill="0">
      <alignment horizontal="center" vertical="center"/>
    </xf>
    <xf numFmtId="175"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10" fillId="0" borderId="183" applyFill="0">
      <alignment horizontal="center" vertical="center"/>
    </xf>
    <xf numFmtId="0" fontId="25" fillId="21" borderId="185" applyNumberFormat="0" applyAlignment="0" applyProtection="0"/>
    <xf numFmtId="0" fontId="15" fillId="21" borderId="182" applyNumberFormat="0" applyAlignment="0" applyProtection="0"/>
    <xf numFmtId="0" fontId="15" fillId="21" borderId="182" applyNumberFormat="0" applyAlignment="0" applyProtection="0"/>
    <xf numFmtId="0" fontId="22" fillId="8" borderId="182" applyNumberFormat="0" applyAlignment="0" applyProtection="0"/>
    <xf numFmtId="0" fontId="22" fillId="8" borderId="182" applyNumberFormat="0" applyAlignment="0" applyProtection="0"/>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22" fillId="8" borderId="182" applyNumberFormat="0" applyAlignment="0" applyProtection="0"/>
    <xf numFmtId="0" fontId="12" fillId="24" borderId="184" applyNumberFormat="0" applyFont="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22" fillId="8" borderId="182" applyNumberFormat="0" applyAlignment="0" applyProtection="0"/>
    <xf numFmtId="0" fontId="5" fillId="0" borderId="183" applyFill="0">
      <alignment horizontal="center" vertical="center"/>
    </xf>
    <xf numFmtId="175" fontId="5" fillId="0" borderId="183" applyFill="0">
      <alignment horizontal="center" vertical="center"/>
    </xf>
    <xf numFmtId="0" fontId="32" fillId="0" borderId="186" applyNumberFormat="0" applyFill="0" applyAlignment="0" applyProtection="0"/>
    <xf numFmtId="0" fontId="15" fillId="21" borderId="182" applyNumberFormat="0" applyAlignment="0" applyProtection="0"/>
    <xf numFmtId="0" fontId="15" fillId="21" borderId="182" applyNumberFormat="0" applyAlignment="0" applyProtection="0"/>
    <xf numFmtId="0" fontId="22" fillId="8" borderId="182" applyNumberFormat="0" applyAlignment="0" applyProtection="0"/>
    <xf numFmtId="0" fontId="22" fillId="8" borderId="182" applyNumberFormat="0" applyAlignment="0" applyProtection="0"/>
    <xf numFmtId="0" fontId="5" fillId="0" borderId="183" applyFill="0">
      <alignment horizontal="center" vertical="center"/>
    </xf>
    <xf numFmtId="175" fontId="5"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32" fillId="0" borderId="186" applyNumberFormat="0" applyFill="0" applyAlignment="0" applyProtection="0"/>
    <xf numFmtId="0" fontId="25" fillId="21" borderId="185" applyNumberFormat="0" applyAlignment="0" applyProtection="0"/>
    <xf numFmtId="175" fontId="5" fillId="0" borderId="183" applyFill="0">
      <alignment horizontal="center" vertical="center"/>
    </xf>
    <xf numFmtId="0" fontId="10" fillId="0" borderId="183" applyFill="0">
      <alignment horizontal="center" vertical="center"/>
    </xf>
    <xf numFmtId="0" fontId="15" fillId="21" borderId="182" applyNumberFormat="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10" fillId="0" borderId="183" applyFill="0">
      <alignment horizontal="center" vertical="center"/>
    </xf>
    <xf numFmtId="175" fontId="5"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22" fillId="8" borderId="182" applyNumberFormat="0" applyAlignment="0" applyProtection="0"/>
    <xf numFmtId="0" fontId="15" fillId="21" borderId="182" applyNumberFormat="0" applyAlignment="0" applyProtection="0"/>
    <xf numFmtId="0" fontId="5" fillId="0" borderId="183" applyFill="0">
      <alignment horizontal="center" vertical="center"/>
    </xf>
    <xf numFmtId="0" fontId="15" fillId="21" borderId="182" applyNumberFormat="0" applyAlignment="0" applyProtection="0"/>
    <xf numFmtId="0" fontId="25" fillId="21" borderId="185" applyNumberFormat="0" applyAlignment="0" applyProtection="0"/>
    <xf numFmtId="175" fontId="5" fillId="0" borderId="183" applyFill="0">
      <alignment horizontal="center" vertical="center"/>
    </xf>
    <xf numFmtId="0" fontId="5" fillId="0" borderId="183" applyFill="0">
      <alignment horizontal="center" vertical="center"/>
    </xf>
    <xf numFmtId="0" fontId="22" fillId="8" borderId="182" applyNumberFormat="0" applyAlignment="0" applyProtection="0"/>
    <xf numFmtId="175" fontId="5" fillId="0" borderId="183" applyFill="0">
      <alignment horizontal="center" vertical="center"/>
    </xf>
    <xf numFmtId="0" fontId="10" fillId="0" borderId="183" applyFill="0">
      <alignment horizontal="center" vertical="center"/>
    </xf>
    <xf numFmtId="175" fontId="5" fillId="0" borderId="183" applyFill="0">
      <alignment horizontal="center" vertical="center"/>
    </xf>
    <xf numFmtId="0" fontId="5" fillId="0" borderId="183" applyFill="0">
      <alignment horizontal="center" vertical="center"/>
    </xf>
    <xf numFmtId="0" fontId="15" fillId="21" borderId="182" applyNumberFormat="0" applyAlignment="0" applyProtection="0"/>
    <xf numFmtId="0" fontId="22" fillId="8" borderId="182" applyNumberFormat="0" applyAlignment="0" applyProtection="0"/>
    <xf numFmtId="0" fontId="5" fillId="0" borderId="183" applyFill="0">
      <alignment horizontal="center" vertical="center"/>
    </xf>
    <xf numFmtId="0" fontId="22" fillId="8" borderId="182" applyNumberFormat="0" applyAlignment="0" applyProtection="0"/>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22" fillId="8" borderId="182" applyNumberFormat="0" applyAlignment="0" applyProtection="0"/>
    <xf numFmtId="0" fontId="5" fillId="0" borderId="183" applyFill="0">
      <alignment horizontal="center" vertical="center"/>
    </xf>
    <xf numFmtId="175" fontId="5" fillId="0" borderId="183" applyFill="0">
      <alignment horizontal="center" vertical="center"/>
    </xf>
    <xf numFmtId="0" fontId="5" fillId="0" borderId="183" applyFill="0">
      <alignment horizontal="center" vertical="center"/>
    </xf>
    <xf numFmtId="0" fontId="32" fillId="0" borderId="186" applyNumberFormat="0" applyFill="0" applyAlignment="0" applyProtection="0"/>
    <xf numFmtId="0" fontId="10" fillId="0" borderId="183" applyFill="0">
      <alignment horizontal="center" vertical="center"/>
    </xf>
    <xf numFmtId="0" fontId="32" fillId="0" borderId="186" applyNumberFormat="0" applyFill="0" applyAlignment="0" applyProtection="0"/>
    <xf numFmtId="0" fontId="10" fillId="0" borderId="183" applyFill="0">
      <alignment horizontal="center" vertical="center"/>
    </xf>
    <xf numFmtId="0" fontId="15" fillId="21" borderId="182" applyNumberFormat="0" applyAlignment="0" applyProtection="0"/>
    <xf numFmtId="0" fontId="15" fillId="21" borderId="182" applyNumberFormat="0" applyAlignment="0" applyProtection="0"/>
    <xf numFmtId="0" fontId="22" fillId="8" borderId="182" applyNumberFormat="0" applyAlignment="0" applyProtection="0"/>
    <xf numFmtId="0" fontId="22" fillId="8" borderId="182" applyNumberFormat="0" applyAlignment="0" applyProtection="0"/>
    <xf numFmtId="175" fontId="5" fillId="0" borderId="183" applyFill="0">
      <alignment horizontal="center" vertical="center"/>
    </xf>
    <xf numFmtId="0" fontId="22" fillId="8" borderId="182" applyNumberFormat="0" applyAlignment="0" applyProtection="0"/>
    <xf numFmtId="0" fontId="15" fillId="21" borderId="182" applyNumberFormat="0" applyAlignment="0" applyProtection="0"/>
    <xf numFmtId="0" fontId="25" fillId="21" borderId="185" applyNumberFormat="0" applyAlignment="0" applyProtection="0"/>
    <xf numFmtId="0" fontId="15" fillId="21" borderId="182" applyNumberFormat="0" applyAlignment="0" applyProtection="0"/>
    <xf numFmtId="0" fontId="32" fillId="0" borderId="186" applyNumberFormat="0" applyFill="0" applyAlignment="0" applyProtection="0"/>
    <xf numFmtId="0" fontId="12" fillId="24" borderId="184" applyNumberFormat="0" applyFont="0" applyAlignment="0" applyProtection="0"/>
    <xf numFmtId="0" fontId="15" fillId="21" borderId="182" applyNumberFormat="0" applyAlignment="0" applyProtection="0"/>
    <xf numFmtId="0" fontId="5" fillId="0" borderId="183" applyFill="0">
      <alignment horizontal="center" vertical="center"/>
    </xf>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5" fillId="0" borderId="183" applyFill="0">
      <alignment horizontal="center" vertical="center"/>
    </xf>
    <xf numFmtId="0" fontId="32" fillId="0" borderId="186" applyNumberFormat="0" applyFill="0" applyAlignment="0" applyProtection="0"/>
    <xf numFmtId="0" fontId="22" fillId="8" borderId="182" applyNumberFormat="0" applyAlignment="0" applyProtection="0"/>
    <xf numFmtId="0" fontId="10" fillId="0" borderId="183" applyFill="0">
      <alignment horizontal="center" vertical="center"/>
    </xf>
    <xf numFmtId="175" fontId="5" fillId="0" borderId="183" applyFill="0">
      <alignment horizontal="center" vertical="center"/>
    </xf>
    <xf numFmtId="0" fontId="22" fillId="8" borderId="182" applyNumberFormat="0" applyAlignment="0" applyProtection="0"/>
    <xf numFmtId="0" fontId="12" fillId="24" borderId="184" applyNumberFormat="0" applyFont="0" applyAlignment="0" applyProtection="0"/>
    <xf numFmtId="0" fontId="22" fillId="8" borderId="182" applyNumberFormat="0" applyAlignment="0" applyProtection="0"/>
    <xf numFmtId="0" fontId="5" fillId="0" borderId="183" applyFill="0">
      <alignment horizontal="center" vertical="center"/>
    </xf>
    <xf numFmtId="0" fontId="5"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0" fontId="5" fillId="0" borderId="183" applyFill="0">
      <alignment horizontal="center" vertical="center"/>
    </xf>
    <xf numFmtId="0" fontId="12" fillId="24" borderId="184" applyNumberFormat="0" applyFont="0" applyAlignment="0" applyProtection="0"/>
    <xf numFmtId="0" fontId="15" fillId="21" borderId="182" applyNumberFormat="0" applyAlignment="0" applyProtection="0"/>
    <xf numFmtId="0" fontId="22" fillId="8" borderId="182" applyNumberFormat="0" applyAlignment="0" applyProtection="0"/>
    <xf numFmtId="0" fontId="5"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22" fillId="8" borderId="182" applyNumberForma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32" fillId="0" borderId="186" applyNumberFormat="0" applyFill="0" applyAlignment="0" applyProtection="0"/>
    <xf numFmtId="175" fontId="5" fillId="0" borderId="183" applyFill="0">
      <alignment horizontal="center" vertical="center"/>
    </xf>
    <xf numFmtId="0" fontId="15" fillId="21" borderId="182" applyNumberFormat="0" applyAlignment="0" applyProtection="0"/>
    <xf numFmtId="0" fontId="10" fillId="0" borderId="183" applyFill="0">
      <alignment horizontal="center" vertical="center"/>
    </xf>
    <xf numFmtId="0" fontId="15" fillId="21" borderId="182" applyNumberFormat="0" applyAlignment="0" applyProtection="0"/>
    <xf numFmtId="0" fontId="15" fillId="21" borderId="182" applyNumberFormat="0" applyAlignment="0" applyProtection="0"/>
    <xf numFmtId="0" fontId="22" fillId="8" borderId="182" applyNumberFormat="0" applyAlignment="0" applyProtection="0"/>
    <xf numFmtId="0" fontId="22" fillId="8" borderId="182" applyNumberFormat="0" applyAlignment="0" applyProtection="0"/>
    <xf numFmtId="0" fontId="10" fillId="0" borderId="183" applyFill="0">
      <alignment horizontal="center" vertical="center"/>
    </xf>
    <xf numFmtId="0" fontId="5"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0" fontId="5" fillId="0" borderId="183" applyFill="0">
      <alignment horizontal="center" vertical="center"/>
    </xf>
    <xf numFmtId="0" fontId="25" fillId="21" borderId="185" applyNumberFormat="0" applyAlignment="0" applyProtection="0"/>
    <xf numFmtId="0" fontId="22" fillId="8" borderId="182" applyNumberFormat="0" applyAlignment="0" applyProtection="0"/>
    <xf numFmtId="0" fontId="15" fillId="21" borderId="182" applyNumberFormat="0" applyAlignment="0" applyProtection="0"/>
    <xf numFmtId="0" fontId="5" fillId="0" borderId="183" applyFill="0">
      <alignment horizontal="center" vertical="center"/>
    </xf>
    <xf numFmtId="0" fontId="32" fillId="0" borderId="186" applyNumberFormat="0" applyFill="0" applyAlignment="0" applyProtection="0"/>
    <xf numFmtId="175"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25" fillId="21" borderId="185" applyNumberFormat="0" applyAlignment="0" applyProtection="0"/>
    <xf numFmtId="0" fontId="10" fillId="0" borderId="183" applyFill="0">
      <alignment horizontal="center" vertical="center"/>
    </xf>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175" fontId="5" fillId="0" borderId="183" applyFill="0">
      <alignment horizontal="center" vertical="center"/>
    </xf>
    <xf numFmtId="0" fontId="12" fillId="24" borderId="184" applyNumberFormat="0" applyFont="0" applyAlignment="0" applyProtection="0"/>
    <xf numFmtId="0" fontId="5" fillId="0" borderId="183" applyFill="0">
      <alignment horizontal="center" vertical="center"/>
    </xf>
    <xf numFmtId="0" fontId="5" fillId="0" borderId="183" applyFill="0">
      <alignment horizontal="center" vertical="center"/>
    </xf>
    <xf numFmtId="0" fontId="25" fillId="21" borderId="185" applyNumberFormat="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12" fillId="24" borderId="184" applyNumberFormat="0" applyFont="0" applyAlignment="0" applyProtection="0"/>
    <xf numFmtId="0" fontId="10" fillId="0" borderId="183" applyFill="0">
      <alignment horizontal="center" vertical="center"/>
    </xf>
    <xf numFmtId="0" fontId="15" fillId="21" borderId="182" applyNumberFormat="0" applyAlignment="0" applyProtection="0"/>
    <xf numFmtId="175" fontId="5"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32" fillId="0" borderId="186" applyNumberFormat="0" applyFill="0" applyAlignment="0" applyProtection="0"/>
    <xf numFmtId="0" fontId="32" fillId="0" borderId="186" applyNumberFormat="0" applyFill="0" applyAlignment="0" applyProtection="0"/>
    <xf numFmtId="175" fontId="5" fillId="0" borderId="183" applyFill="0">
      <alignment horizontal="center" vertical="center"/>
    </xf>
    <xf numFmtId="0" fontId="22" fillId="8" borderId="182" applyNumberFormat="0" applyAlignment="0" applyProtection="0"/>
    <xf numFmtId="0" fontId="22" fillId="8" borderId="182"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12" fillId="24" borderId="184" applyNumberFormat="0" applyFont="0" applyAlignment="0" applyProtection="0"/>
    <xf numFmtId="0" fontId="5" fillId="0" borderId="183" applyFill="0">
      <alignment horizontal="center" vertical="center"/>
    </xf>
    <xf numFmtId="0" fontId="25" fillId="21" borderId="185" applyNumberFormat="0" applyAlignment="0" applyProtection="0"/>
    <xf numFmtId="0" fontId="32" fillId="0" borderId="186" applyNumberFormat="0" applyFill="0" applyAlignment="0" applyProtection="0"/>
    <xf numFmtId="0" fontId="10" fillId="0" borderId="183" applyFill="0">
      <alignment horizontal="center" vertical="center"/>
    </xf>
    <xf numFmtId="0" fontId="5" fillId="0" borderId="183" applyFill="0">
      <alignment horizontal="center" vertical="center"/>
    </xf>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5" fillId="0" borderId="183" applyFill="0">
      <alignment horizontal="center" vertical="center"/>
    </xf>
    <xf numFmtId="0" fontId="5" fillId="0" borderId="183" applyFill="0">
      <alignment horizontal="center" vertical="center"/>
    </xf>
    <xf numFmtId="0" fontId="10" fillId="0" borderId="183" applyFill="0">
      <alignment horizontal="center" vertical="center"/>
    </xf>
    <xf numFmtId="0" fontId="12" fillId="24" borderId="184" applyNumberFormat="0" applyFont="0" applyAlignment="0" applyProtection="0"/>
    <xf numFmtId="0" fontId="22" fillId="8" borderId="182" applyNumberFormat="0" applyAlignment="0" applyProtection="0"/>
    <xf numFmtId="175" fontId="5" fillId="0" borderId="183" applyFill="0">
      <alignment horizontal="center" vertical="center"/>
    </xf>
    <xf numFmtId="175" fontId="5" fillId="0" borderId="183" applyFill="0">
      <alignment horizontal="center" vertical="center"/>
    </xf>
    <xf numFmtId="0" fontId="10" fillId="0" borderId="183" applyFill="0">
      <alignment horizontal="center" vertical="center"/>
    </xf>
    <xf numFmtId="0" fontId="12" fillId="24" borderId="184" applyNumberFormat="0" applyFont="0" applyAlignment="0" applyProtection="0"/>
    <xf numFmtId="0" fontId="5" fillId="0" borderId="183" applyFill="0">
      <alignment horizontal="center" vertical="center"/>
    </xf>
    <xf numFmtId="0" fontId="12" fillId="24" borderId="184" applyNumberFormat="0" applyFont="0" applyAlignment="0" applyProtection="0"/>
    <xf numFmtId="0" fontId="15" fillId="21" borderId="182" applyNumberFormat="0" applyAlignment="0" applyProtection="0"/>
    <xf numFmtId="0" fontId="15" fillId="21" borderId="182" applyNumberFormat="0" applyAlignment="0" applyProtection="0"/>
    <xf numFmtId="0" fontId="5" fillId="0" borderId="183" applyFill="0">
      <alignment horizontal="center" vertical="center"/>
    </xf>
    <xf numFmtId="0" fontId="32" fillId="0" borderId="186" applyNumberFormat="0" applyFill="0" applyAlignment="0" applyProtection="0"/>
    <xf numFmtId="0" fontId="22" fillId="8" borderId="182" applyNumberFormat="0" applyAlignment="0" applyProtection="0"/>
    <xf numFmtId="175" fontId="5"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25" fillId="21" borderId="185" applyNumberFormat="0" applyAlignment="0" applyProtection="0"/>
    <xf numFmtId="0" fontId="25" fillId="21" borderId="185" applyNumberFormat="0" applyAlignment="0" applyProtection="0"/>
    <xf numFmtId="175" fontId="5" fillId="0" borderId="183" applyFill="0">
      <alignment horizontal="center" vertical="center"/>
    </xf>
    <xf numFmtId="175" fontId="5" fillId="0" borderId="183" applyFill="0">
      <alignment horizontal="center" vertical="center"/>
    </xf>
    <xf numFmtId="0" fontId="10" fillId="0" borderId="183" applyFill="0">
      <alignment horizontal="center" vertical="center"/>
    </xf>
    <xf numFmtId="0" fontId="25" fillId="21" borderId="185" applyNumberFormat="0" applyAlignment="0" applyProtection="0"/>
    <xf numFmtId="0" fontId="10"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0" fontId="32" fillId="0" borderId="186" applyNumberFormat="0" applyFill="0" applyAlignment="0" applyProtection="0"/>
    <xf numFmtId="0" fontId="5" fillId="0" borderId="183" applyFill="0">
      <alignment horizontal="center" vertical="center"/>
    </xf>
    <xf numFmtId="175" fontId="5" fillId="0" borderId="183" applyFill="0">
      <alignment horizontal="center" vertical="center"/>
    </xf>
    <xf numFmtId="0" fontId="32" fillId="0" borderId="186" applyNumberFormat="0" applyFill="0" applyAlignment="0" applyProtection="0"/>
    <xf numFmtId="0" fontId="25" fillId="21" borderId="185" applyNumberFormat="0" applyAlignment="0" applyProtection="0"/>
    <xf numFmtId="0" fontId="15" fillId="21" borderId="182" applyNumberFormat="0" applyAlignment="0" applyProtection="0"/>
    <xf numFmtId="0" fontId="5" fillId="0" borderId="183" applyFill="0">
      <alignment horizontal="center" vertical="center"/>
    </xf>
    <xf numFmtId="0" fontId="5" fillId="0" borderId="183" applyFill="0">
      <alignment horizontal="center" vertical="center"/>
    </xf>
    <xf numFmtId="0" fontId="15" fillId="21" borderId="182" applyNumberFormat="0" applyAlignment="0" applyProtection="0"/>
    <xf numFmtId="0" fontId="22" fillId="8" borderId="182" applyNumberFormat="0" applyAlignment="0" applyProtection="0"/>
    <xf numFmtId="0" fontId="15" fillId="21" borderId="182" applyNumberFormat="0" applyAlignment="0" applyProtection="0"/>
    <xf numFmtId="0" fontId="5" fillId="0" borderId="183" applyFill="0">
      <alignment horizontal="center" vertical="center"/>
    </xf>
    <xf numFmtId="175" fontId="5" fillId="0" borderId="183" applyFill="0">
      <alignment horizontal="center" vertical="center"/>
    </xf>
    <xf numFmtId="0" fontId="15" fillId="21" borderId="182" applyNumberFormat="0" applyAlignment="0" applyProtection="0"/>
    <xf numFmtId="0" fontId="15" fillId="21" borderId="182" applyNumberFormat="0" applyAlignment="0" applyProtection="0"/>
    <xf numFmtId="0" fontId="22" fillId="8" borderId="182" applyNumberFormat="0" applyAlignment="0" applyProtection="0"/>
    <xf numFmtId="0" fontId="22" fillId="8" borderId="182" applyNumberFormat="0" applyAlignment="0" applyProtection="0"/>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22" fillId="8" borderId="182" applyNumberFormat="0" applyAlignment="0" applyProtection="0"/>
    <xf numFmtId="0" fontId="5" fillId="0" borderId="183" applyFill="0">
      <alignment horizontal="center" vertical="center"/>
    </xf>
    <xf numFmtId="0" fontId="22" fillId="8" borderId="182" applyNumberFormat="0" applyAlignment="0" applyProtection="0"/>
    <xf numFmtId="0" fontId="10" fillId="0" borderId="183" applyFill="0">
      <alignment horizontal="center" vertical="center"/>
    </xf>
    <xf numFmtId="0" fontId="22" fillId="8" borderId="182" applyNumberFormat="0" applyAlignment="0" applyProtection="0"/>
    <xf numFmtId="0" fontId="15" fillId="21" borderId="182" applyNumberFormat="0" applyAlignment="0" applyProtection="0"/>
    <xf numFmtId="0" fontId="15" fillId="21" borderId="182" applyNumberFormat="0" applyAlignment="0" applyProtection="0"/>
    <xf numFmtId="0" fontId="22" fillId="8" borderId="182" applyNumberFormat="0" applyAlignment="0" applyProtection="0"/>
    <xf numFmtId="0" fontId="22" fillId="8" borderId="182" applyNumberFormat="0" applyAlignment="0" applyProtection="0"/>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22" fillId="8" borderId="182" applyNumberFormat="0" applyAlignment="0" applyProtection="0"/>
    <xf numFmtId="0" fontId="12" fillId="24" borderId="184" applyNumberFormat="0" applyFont="0" applyAlignment="0" applyProtection="0"/>
    <xf numFmtId="175" fontId="5" fillId="0" borderId="183" applyFill="0">
      <alignment horizontal="center" vertical="center"/>
    </xf>
    <xf numFmtId="0" fontId="15" fillId="21" borderId="182" applyNumberFormat="0" applyAlignment="0" applyProtection="0"/>
    <xf numFmtId="0" fontId="10" fillId="0" borderId="183" applyFill="0">
      <alignment horizontal="center" vertical="center"/>
    </xf>
    <xf numFmtId="175" fontId="5" fillId="0" borderId="183" applyFill="0">
      <alignment horizontal="center" vertical="center"/>
    </xf>
    <xf numFmtId="0" fontId="22" fillId="8" borderId="182" applyNumberFormat="0" applyAlignment="0" applyProtection="0"/>
    <xf numFmtId="0" fontId="10" fillId="0" borderId="183" applyFill="0">
      <alignment horizontal="center" vertical="center"/>
    </xf>
    <xf numFmtId="0" fontId="15" fillId="21" borderId="182" applyNumberFormat="0" applyAlignment="0" applyProtection="0"/>
    <xf numFmtId="0" fontId="15" fillId="21" borderId="182" applyNumberFormat="0" applyAlignment="0" applyProtection="0"/>
    <xf numFmtId="0" fontId="22" fillId="8" borderId="182" applyNumberFormat="0" applyAlignment="0" applyProtection="0"/>
    <xf numFmtId="0" fontId="22" fillId="8" borderId="182" applyNumberFormat="0" applyAlignment="0" applyProtection="0"/>
    <xf numFmtId="175" fontId="5" fillId="0" borderId="183" applyFill="0">
      <alignment horizontal="center" vertical="center"/>
    </xf>
    <xf numFmtId="175" fontId="5" fillId="0" borderId="183" applyFill="0">
      <alignment horizontal="center" vertical="center"/>
    </xf>
    <xf numFmtId="0" fontId="15" fillId="21" borderId="182" applyNumberFormat="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10" fillId="0" borderId="183" applyFill="0">
      <alignment horizontal="center" vertical="center"/>
    </xf>
    <xf numFmtId="0" fontId="22" fillId="8" borderId="182" applyNumberFormat="0" applyAlignment="0" applyProtection="0"/>
    <xf numFmtId="0" fontId="25" fillId="21" borderId="185" applyNumberFormat="0" applyAlignment="0" applyProtection="0"/>
    <xf numFmtId="0" fontId="12" fillId="24" borderId="184" applyNumberFormat="0" applyFont="0" applyAlignment="0" applyProtection="0"/>
    <xf numFmtId="0" fontId="10" fillId="0" borderId="183" applyFill="0">
      <alignment horizontal="center" vertical="center"/>
    </xf>
    <xf numFmtId="0" fontId="22" fillId="8" borderId="182" applyNumberFormat="0" applyAlignment="0" applyProtection="0"/>
    <xf numFmtId="0" fontId="32" fillId="0" borderId="186" applyNumberFormat="0" applyFill="0" applyAlignment="0" applyProtection="0"/>
    <xf numFmtId="0" fontId="5" fillId="0" borderId="183" applyFill="0">
      <alignment horizontal="center" vertical="center"/>
    </xf>
    <xf numFmtId="0" fontId="15" fillId="21" borderId="182" applyNumberFormat="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22" fillId="8" borderId="182" applyNumberFormat="0" applyAlignment="0" applyProtection="0"/>
    <xf numFmtId="0" fontId="10" fillId="0" borderId="183" applyFill="0">
      <alignment horizontal="center" vertical="center"/>
    </xf>
    <xf numFmtId="0" fontId="22" fillId="8" borderId="182" applyNumberFormat="0" applyAlignment="0" applyProtection="0"/>
    <xf numFmtId="0" fontId="10" fillId="0" borderId="183" applyFill="0">
      <alignment horizontal="center" vertical="center"/>
    </xf>
    <xf numFmtId="0" fontId="15" fillId="21" borderId="182" applyNumberFormat="0" applyAlignment="0" applyProtection="0"/>
    <xf numFmtId="0" fontId="15" fillId="21" borderId="182" applyNumberFormat="0" applyAlignment="0" applyProtection="0"/>
    <xf numFmtId="0" fontId="10" fillId="0" borderId="183" applyFill="0">
      <alignment horizontal="center" vertical="center"/>
    </xf>
    <xf numFmtId="0" fontId="10" fillId="0" borderId="183" applyFill="0">
      <alignment horizontal="center" vertical="center"/>
    </xf>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12" fillId="24" borderId="184" applyNumberFormat="0" applyFont="0" applyAlignment="0" applyProtection="0"/>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0" fontId="32" fillId="0" borderId="186" applyNumberFormat="0" applyFill="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22" fillId="8" borderId="182" applyNumberFormat="0" applyAlignment="0" applyProtection="0"/>
    <xf numFmtId="0" fontId="15" fillId="21" borderId="182" applyNumberFormat="0" applyAlignment="0" applyProtection="0"/>
    <xf numFmtId="0" fontId="10" fillId="0" borderId="183" applyFill="0">
      <alignment horizontal="center" vertical="center"/>
    </xf>
    <xf numFmtId="0" fontId="10" fillId="0" borderId="183" applyFill="0">
      <alignment horizontal="center" vertical="center"/>
    </xf>
    <xf numFmtId="0" fontId="15" fillId="21" borderId="182" applyNumberFormat="0" applyAlignment="0" applyProtection="0"/>
    <xf numFmtId="0" fontId="15" fillId="21" borderId="182" applyNumberFormat="0" applyAlignment="0" applyProtection="0"/>
    <xf numFmtId="0" fontId="22" fillId="8" borderId="182" applyNumberFormat="0" applyAlignment="0" applyProtection="0"/>
    <xf numFmtId="0" fontId="22" fillId="8" borderId="182" applyNumberFormat="0" applyAlignment="0" applyProtection="0"/>
    <xf numFmtId="175" fontId="5" fillId="0" borderId="183" applyFill="0">
      <alignment horizontal="center" vertical="center"/>
    </xf>
    <xf numFmtId="0" fontId="5" fillId="0" borderId="183" applyFill="0">
      <alignment horizontal="center" vertical="center"/>
    </xf>
    <xf numFmtId="0" fontId="15" fillId="21" borderId="182" applyNumberFormat="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22" fillId="8" borderId="182" applyNumberFormat="0" applyAlignment="0" applyProtection="0"/>
    <xf numFmtId="0" fontId="22" fillId="8" borderId="182" applyNumberFormat="0" applyAlignment="0" applyProtection="0"/>
    <xf numFmtId="0" fontId="15" fillId="21" borderId="182" applyNumberFormat="0" applyAlignment="0" applyProtection="0"/>
    <xf numFmtId="0" fontId="15" fillId="21" borderId="182" applyNumberFormat="0" applyAlignment="0" applyProtection="0"/>
    <xf numFmtId="0" fontId="22" fillId="8" borderId="182" applyNumberFormat="0" applyAlignment="0" applyProtection="0"/>
    <xf numFmtId="0" fontId="22" fillId="8" borderId="182" applyNumberFormat="0" applyAlignment="0" applyProtection="0"/>
    <xf numFmtId="0" fontId="12" fillId="24" borderId="184" applyNumberFormat="0" applyFont="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5" fillId="0" borderId="183" applyFill="0">
      <alignment horizontal="center" vertical="center"/>
    </xf>
    <xf numFmtId="175" fontId="5" fillId="0" borderId="183" applyFill="0">
      <alignment horizontal="center" vertical="center"/>
    </xf>
    <xf numFmtId="0" fontId="12" fillId="24" borderId="184" applyNumberFormat="0" applyFont="0" applyAlignment="0" applyProtection="0"/>
    <xf numFmtId="0" fontId="25" fillId="21" borderId="185" applyNumberFormat="0" applyAlignment="0" applyProtection="0"/>
    <xf numFmtId="0" fontId="15" fillId="21" borderId="182" applyNumberForma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12" fillId="24" borderId="184" applyNumberFormat="0" applyFont="0" applyAlignment="0" applyProtection="0"/>
    <xf numFmtId="0" fontId="25" fillId="21" borderId="185" applyNumberFormat="0" applyAlignment="0" applyProtection="0"/>
    <xf numFmtId="0" fontId="25" fillId="21" borderId="185" applyNumberFormat="0" applyAlignment="0" applyProtection="0"/>
    <xf numFmtId="0" fontId="32" fillId="0" borderId="186" applyNumberFormat="0" applyFill="0" applyAlignment="0" applyProtection="0"/>
    <xf numFmtId="0" fontId="32" fillId="0" borderId="186" applyNumberFormat="0" applyFill="0" applyAlignment="0" applyProtection="0"/>
    <xf numFmtId="0" fontId="25" fillId="21" borderId="217" applyNumberFormat="0" applyAlignment="0" applyProtection="0"/>
    <xf numFmtId="0" fontId="25" fillId="21" borderId="211" applyNumberFormat="0" applyAlignment="0" applyProtection="0"/>
    <xf numFmtId="0" fontId="32" fillId="0" borderId="212" applyNumberFormat="0" applyFill="0" applyAlignment="0" applyProtection="0"/>
    <xf numFmtId="175" fontId="5" fillId="0" borderId="215" applyFill="0">
      <alignment horizontal="center" vertical="center"/>
    </xf>
    <xf numFmtId="0" fontId="12" fillId="24" borderId="216" applyNumberFormat="0" applyFont="0" applyAlignment="0" applyProtection="0"/>
    <xf numFmtId="0" fontId="32" fillId="0" borderId="218" applyNumberFormat="0" applyFill="0" applyAlignment="0" applyProtection="0"/>
    <xf numFmtId="0" fontId="25" fillId="21" borderId="211" applyNumberFormat="0" applyAlignment="0" applyProtection="0"/>
    <xf numFmtId="0" fontId="32" fillId="0" borderId="218" applyNumberFormat="0" applyFill="0" applyAlignment="0" applyProtection="0"/>
    <xf numFmtId="0" fontId="25" fillId="21" borderId="217" applyNumberFormat="0" applyAlignment="0" applyProtection="0"/>
    <xf numFmtId="0" fontId="5" fillId="0" borderId="215" applyFill="0">
      <alignment horizontal="center" vertical="center"/>
    </xf>
    <xf numFmtId="0" fontId="10" fillId="0" borderId="215" applyFill="0">
      <alignment horizontal="center" vertical="center"/>
    </xf>
    <xf numFmtId="0" fontId="32" fillId="0" borderId="226" applyNumberFormat="0" applyFill="0" applyAlignment="0" applyProtection="0"/>
    <xf numFmtId="0" fontId="12" fillId="24" borderId="216" applyNumberFormat="0" applyFont="0" applyAlignment="0" applyProtection="0"/>
    <xf numFmtId="0" fontId="32" fillId="0" borderId="218" applyNumberFormat="0" applyFill="0" applyAlignment="0" applyProtection="0"/>
    <xf numFmtId="0" fontId="25" fillId="21" borderId="211" applyNumberFormat="0" applyAlignment="0" applyProtection="0"/>
    <xf numFmtId="0" fontId="15" fillId="21" borderId="222" applyNumberFormat="0" applyAlignment="0" applyProtection="0"/>
    <xf numFmtId="0" fontId="25" fillId="21" borderId="225" applyNumberFormat="0" applyAlignment="0" applyProtection="0"/>
    <xf numFmtId="0" fontId="5" fillId="0" borderId="215" applyFill="0">
      <alignment horizontal="center" vertical="center"/>
    </xf>
    <xf numFmtId="0" fontId="22" fillId="8" borderId="214" applyNumberFormat="0" applyAlignment="0" applyProtection="0"/>
    <xf numFmtId="0" fontId="22" fillId="8" borderId="214" applyNumberFormat="0" applyAlignment="0" applyProtection="0"/>
    <xf numFmtId="175" fontId="5" fillId="0" borderId="215" applyFill="0">
      <alignment horizontal="center" vertical="center"/>
    </xf>
    <xf numFmtId="0" fontId="15" fillId="21" borderId="214" applyNumberFormat="0" applyAlignment="0" applyProtection="0"/>
    <xf numFmtId="0" fontId="12" fillId="24" borderId="216" applyNumberFormat="0" applyFont="0" applyAlignment="0" applyProtection="0"/>
    <xf numFmtId="0" fontId="25" fillId="21" borderId="211" applyNumberFormat="0" applyAlignment="0" applyProtection="0"/>
    <xf numFmtId="0" fontId="10" fillId="0" borderId="215" applyFill="0">
      <alignment horizontal="center" vertical="center"/>
    </xf>
    <xf numFmtId="0" fontId="15" fillId="21" borderId="222" applyNumberFormat="0" applyAlignment="0" applyProtection="0"/>
    <xf numFmtId="0" fontId="32" fillId="0" borderId="212" applyNumberFormat="0" applyFill="0" applyAlignment="0" applyProtection="0"/>
    <xf numFmtId="0" fontId="5" fillId="0" borderId="215" applyFill="0">
      <alignment horizontal="center" vertical="center"/>
    </xf>
    <xf numFmtId="0" fontId="15" fillId="21" borderId="222" applyNumberFormat="0" applyAlignment="0" applyProtection="0"/>
    <xf numFmtId="0" fontId="25" fillId="21" borderId="217" applyNumberFormat="0" applyAlignment="0" applyProtection="0"/>
    <xf numFmtId="175" fontId="5" fillId="0" borderId="223" applyFill="0">
      <alignment horizontal="center" vertical="center"/>
    </xf>
    <xf numFmtId="0" fontId="25" fillId="21" borderId="225" applyNumberFormat="0" applyAlignment="0" applyProtection="0"/>
    <xf numFmtId="0" fontId="32" fillId="0" borderId="236" applyNumberFormat="0" applyFill="0" applyAlignment="0" applyProtection="0"/>
    <xf numFmtId="0" fontId="32" fillId="0" borderId="218" applyNumberFormat="0" applyFill="0" applyAlignment="0" applyProtection="0"/>
    <xf numFmtId="0" fontId="25" fillId="21" borderId="235" applyNumberFormat="0" applyAlignment="0" applyProtection="0"/>
    <xf numFmtId="0" fontId="25" fillId="21" borderId="211" applyNumberFormat="0" applyAlignment="0" applyProtection="0"/>
    <xf numFmtId="0" fontId="12" fillId="24" borderId="216" applyNumberFormat="0" applyFont="0" applyAlignment="0" applyProtection="0"/>
    <xf numFmtId="0" fontId="16" fillId="22" borderId="209" applyNumberFormat="0" applyAlignment="0" applyProtection="0"/>
    <xf numFmtId="0" fontId="25" fillId="21" borderId="225" applyNumberFormat="0" applyAlignment="0" applyProtection="0"/>
    <xf numFmtId="0" fontId="25" fillId="21" borderId="249" applyNumberFormat="0" applyAlignment="0" applyProtection="0"/>
    <xf numFmtId="0" fontId="25" fillId="21" borderId="235" applyNumberFormat="0" applyAlignment="0" applyProtection="0"/>
    <xf numFmtId="175" fontId="5" fillId="0" borderId="223" applyFill="0">
      <alignment horizontal="center" vertical="center"/>
    </xf>
    <xf numFmtId="0" fontId="15" fillId="21" borderId="214" applyNumberFormat="0" applyAlignment="0" applyProtection="0"/>
    <xf numFmtId="0" fontId="32" fillId="0" borderId="218" applyNumberFormat="0" applyFill="0" applyAlignment="0" applyProtection="0"/>
    <xf numFmtId="0" fontId="15" fillId="21" borderId="214" applyNumberFormat="0" applyAlignment="0" applyProtection="0"/>
    <xf numFmtId="0" fontId="25" fillId="21" borderId="225" applyNumberFormat="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5" fillId="0" borderId="215" applyFill="0">
      <alignment horizontal="center" vertical="center"/>
    </xf>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7" applyNumberFormat="0" applyAlignment="0" applyProtection="0"/>
    <xf numFmtId="0" fontId="12" fillId="24" borderId="216" applyNumberFormat="0" applyFont="0" applyAlignment="0" applyProtection="0"/>
    <xf numFmtId="0" fontId="32" fillId="0" borderId="226"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25" fillId="21" borderId="211" applyNumberFormat="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32" fillId="0" borderId="236"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7" applyNumberFormat="0" applyAlignment="0" applyProtection="0"/>
    <xf numFmtId="0" fontId="10" fillId="0" borderId="233" applyFill="0">
      <alignment horizontal="center" vertical="center"/>
    </xf>
    <xf numFmtId="0" fontId="25" fillId="21" borderId="211" applyNumberFormat="0" applyAlignment="0" applyProtection="0"/>
    <xf numFmtId="0" fontId="32" fillId="0" borderId="218" applyNumberFormat="0" applyFill="0" applyAlignment="0" applyProtection="0"/>
    <xf numFmtId="0" fontId="10" fillId="0" borderId="215" applyFill="0">
      <alignment horizontal="center" vertical="center"/>
    </xf>
    <xf numFmtId="0" fontId="5" fillId="0" borderId="215" applyFill="0">
      <alignment horizontal="center" vertical="center"/>
    </xf>
    <xf numFmtId="0" fontId="32" fillId="0" borderId="212" applyNumberFormat="0" applyFill="0" applyAlignment="0" applyProtection="0"/>
    <xf numFmtId="0" fontId="12" fillId="24" borderId="216" applyNumberFormat="0" applyFont="0" applyAlignment="0" applyProtection="0"/>
    <xf numFmtId="0" fontId="25" fillId="21" borderId="217" applyNumberFormat="0" applyAlignment="0" applyProtection="0"/>
    <xf numFmtId="0" fontId="15" fillId="21" borderId="214" applyNumberFormat="0" applyAlignment="0" applyProtection="0"/>
    <xf numFmtId="0" fontId="25" fillId="21" borderId="217" applyNumberFormat="0" applyAlignment="0" applyProtection="0"/>
    <xf numFmtId="0" fontId="25" fillId="21" borderId="217" applyNumberFormat="0" applyAlignment="0" applyProtection="0"/>
    <xf numFmtId="0" fontId="32" fillId="0" borderId="218" applyNumberFormat="0" applyFill="0" applyAlignment="0" applyProtection="0"/>
    <xf numFmtId="0" fontId="32" fillId="0" borderId="218" applyNumberFormat="0" applyFill="0" applyAlignment="0" applyProtection="0"/>
    <xf numFmtId="0" fontId="25" fillId="21" borderId="217" applyNumberFormat="0" applyAlignment="0" applyProtection="0"/>
    <xf numFmtId="0" fontId="32" fillId="0" borderId="218" applyNumberFormat="0" applyFill="0" applyAlignment="0" applyProtection="0"/>
    <xf numFmtId="0" fontId="15" fillId="21" borderId="214" applyNumberFormat="0" applyAlignment="0" applyProtection="0"/>
    <xf numFmtId="0" fontId="32" fillId="0" borderId="218" applyNumberFormat="0" applyFill="0" applyAlignment="0" applyProtection="0"/>
    <xf numFmtId="0" fontId="25" fillId="21" borderId="217" applyNumberFormat="0" applyAlignment="0" applyProtection="0"/>
    <xf numFmtId="0" fontId="10" fillId="0" borderId="215" applyFill="0">
      <alignment horizontal="center" vertical="center"/>
    </xf>
    <xf numFmtId="0" fontId="25" fillId="21" borderId="217" applyNumberFormat="0" applyAlignment="0" applyProtection="0"/>
    <xf numFmtId="0" fontId="5" fillId="0" borderId="215" applyFill="0">
      <alignment horizontal="center" vertical="center"/>
    </xf>
    <xf numFmtId="0" fontId="25" fillId="21" borderId="217" applyNumberFormat="0" applyAlignment="0" applyProtection="0"/>
    <xf numFmtId="0" fontId="22" fillId="8" borderId="214" applyNumberFormat="0" applyAlignment="0" applyProtection="0"/>
    <xf numFmtId="0" fontId="32" fillId="0" borderId="218" applyNumberFormat="0" applyFill="0" applyAlignment="0" applyProtection="0"/>
    <xf numFmtId="0" fontId="15" fillId="21" borderId="214" applyNumberFormat="0" applyAlignment="0" applyProtection="0"/>
    <xf numFmtId="0" fontId="10" fillId="0" borderId="215" applyFill="0">
      <alignment horizontal="center" vertical="center"/>
    </xf>
    <xf numFmtId="0" fontId="32" fillId="0" borderId="218" applyNumberFormat="0" applyFill="0" applyAlignment="0" applyProtection="0"/>
    <xf numFmtId="0" fontId="32" fillId="0" borderId="212" applyNumberFormat="0" applyFill="0" applyAlignment="0" applyProtection="0"/>
    <xf numFmtId="0" fontId="5" fillId="0" borderId="183" applyFill="0">
      <alignment horizontal="center" vertical="center"/>
    </xf>
    <xf numFmtId="0" fontId="32" fillId="0" borderId="218" applyNumberFormat="0" applyFill="0" applyAlignment="0" applyProtection="0"/>
    <xf numFmtId="0" fontId="32" fillId="0" borderId="212" applyNumberFormat="0" applyFill="0" applyAlignment="0" applyProtection="0"/>
    <xf numFmtId="0" fontId="5" fillId="0" borderId="223" applyFill="0">
      <alignment horizontal="center" vertical="center"/>
    </xf>
    <xf numFmtId="0" fontId="10" fillId="0" borderId="223" applyFill="0">
      <alignment horizontal="center" vertical="center"/>
    </xf>
    <xf numFmtId="0" fontId="16" fillId="22" borderId="201" applyNumberFormat="0" applyAlignment="0" applyProtection="0"/>
    <xf numFmtId="0" fontId="12" fillId="24" borderId="216" applyNumberFormat="0" applyFont="0" applyAlignment="0" applyProtection="0"/>
    <xf numFmtId="0" fontId="25" fillId="21" borderId="217" applyNumberFormat="0" applyAlignment="0" applyProtection="0"/>
    <xf numFmtId="0" fontId="32" fillId="0" borderId="218" applyNumberFormat="0" applyFill="0" applyAlignment="0" applyProtection="0"/>
    <xf numFmtId="0" fontId="15" fillId="21" borderId="214" applyNumberFormat="0" applyAlignment="0" applyProtection="0"/>
    <xf numFmtId="0" fontId="25" fillId="21" borderId="217" applyNumberFormat="0" applyAlignment="0" applyProtection="0"/>
    <xf numFmtId="0" fontId="25" fillId="21" borderId="217" applyNumberFormat="0" applyAlignment="0" applyProtection="0"/>
    <xf numFmtId="0" fontId="15" fillId="21" borderId="214" applyNumberFormat="0" applyAlignment="0" applyProtection="0"/>
    <xf numFmtId="0" fontId="22" fillId="8" borderId="214" applyNumberFormat="0" applyAlignment="0" applyProtection="0"/>
    <xf numFmtId="0" fontId="25" fillId="21" borderId="217" applyNumberFormat="0" applyAlignment="0" applyProtection="0"/>
    <xf numFmtId="166" fontId="5" fillId="0" borderId="0" applyFont="0" applyFill="0" applyBorder="0" applyAlignment="0" applyProtection="0"/>
    <xf numFmtId="0" fontId="25" fillId="21" borderId="211" applyNumberFormat="0" applyAlignment="0" applyProtection="0"/>
    <xf numFmtId="0" fontId="10" fillId="0" borderId="223" applyFill="0">
      <alignment horizontal="center" vertical="center"/>
    </xf>
    <xf numFmtId="165" fontId="5" fillId="0" borderId="0" applyFont="0" applyFill="0" applyBorder="0" applyAlignment="0" applyProtection="0"/>
    <xf numFmtId="0" fontId="25" fillId="21" borderId="217" applyNumberFormat="0" applyAlignment="0" applyProtection="0"/>
    <xf numFmtId="0" fontId="10" fillId="0" borderId="215" applyFill="0">
      <alignment horizontal="center" vertical="center"/>
    </xf>
    <xf numFmtId="0" fontId="32" fillId="0" borderId="218" applyNumberFormat="0" applyFill="0" applyAlignment="0" applyProtection="0"/>
    <xf numFmtId="0" fontId="25" fillId="21" borderId="217" applyNumberFormat="0" applyAlignment="0" applyProtection="0"/>
    <xf numFmtId="0" fontId="10" fillId="0" borderId="215" applyFill="0">
      <alignment horizontal="center" vertical="center"/>
    </xf>
    <xf numFmtId="0" fontId="10" fillId="0" borderId="215" applyFill="0">
      <alignment horizontal="center" vertical="center"/>
    </xf>
    <xf numFmtId="0" fontId="5" fillId="0" borderId="215" applyFill="0">
      <alignment horizontal="center" vertical="center"/>
    </xf>
    <xf numFmtId="175" fontId="5" fillId="0" borderId="215" applyFill="0">
      <alignment horizontal="center" vertical="center"/>
    </xf>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25" fillId="21" borderId="211" applyNumberFormat="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25" fillId="21" borderId="235" applyNumberFormat="0" applyAlignment="0" applyProtection="0"/>
    <xf numFmtId="0" fontId="10" fillId="0" borderId="215" applyFill="0">
      <alignment horizontal="center" vertical="center"/>
    </xf>
    <xf numFmtId="0" fontId="32" fillId="0" borderId="212" applyNumberFormat="0" applyFill="0" applyAlignment="0" applyProtection="0"/>
    <xf numFmtId="0" fontId="15" fillId="21" borderId="214" applyNumberFormat="0" applyAlignment="0" applyProtection="0"/>
    <xf numFmtId="0" fontId="32" fillId="0" borderId="212" applyNumberFormat="0" applyFill="0" applyAlignment="0" applyProtection="0"/>
    <xf numFmtId="175" fontId="5" fillId="0" borderId="215" applyFill="0">
      <alignment horizontal="center" vertical="center"/>
    </xf>
    <xf numFmtId="0" fontId="15" fillId="21" borderId="214"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8" applyNumberFormat="0" applyFill="0" applyAlignment="0" applyProtection="0"/>
    <xf numFmtId="175" fontId="5" fillId="0" borderId="215" applyFill="0">
      <alignment horizontal="center" vertical="center"/>
    </xf>
    <xf numFmtId="0" fontId="32" fillId="0" borderId="212" applyNumberFormat="0" applyFill="0" applyAlignment="0" applyProtection="0"/>
    <xf numFmtId="0" fontId="25" fillId="21" borderId="217" applyNumberFormat="0" applyAlignment="0" applyProtection="0"/>
    <xf numFmtId="0" fontId="22" fillId="8" borderId="214" applyNumberFormat="0" applyAlignment="0" applyProtection="0"/>
    <xf numFmtId="0" fontId="25" fillId="21" borderId="217" applyNumberFormat="0" applyAlignment="0" applyProtection="0"/>
    <xf numFmtId="0" fontId="22" fillId="8" borderId="214" applyNumberFormat="0" applyAlignment="0" applyProtection="0"/>
    <xf numFmtId="0" fontId="25" fillId="21" borderId="211" applyNumberFormat="0" applyAlignment="0" applyProtection="0"/>
    <xf numFmtId="0" fontId="25" fillId="21" borderId="225" applyNumberFormat="0" applyAlignment="0" applyProtection="0"/>
    <xf numFmtId="0" fontId="10" fillId="0" borderId="215" applyFill="0">
      <alignment horizontal="center" vertical="center"/>
    </xf>
    <xf numFmtId="0" fontId="22" fillId="8" borderId="214" applyNumberFormat="0" applyAlignment="0" applyProtection="0"/>
    <xf numFmtId="0" fontId="32" fillId="0" borderId="218" applyNumberFormat="0" applyFill="0" applyAlignment="0" applyProtection="0"/>
    <xf numFmtId="0" fontId="32" fillId="0" borderId="218" applyNumberFormat="0" applyFill="0" applyAlignment="0" applyProtection="0"/>
    <xf numFmtId="0" fontId="15" fillId="21" borderId="232" applyNumberFormat="0" applyAlignment="0" applyProtection="0"/>
    <xf numFmtId="0" fontId="32" fillId="0" borderId="212" applyNumberFormat="0" applyFill="0" applyAlignment="0" applyProtection="0"/>
    <xf numFmtId="0" fontId="25" fillId="21" borderId="211" applyNumberFormat="0" applyAlignment="0" applyProtection="0"/>
    <xf numFmtId="0" fontId="12" fillId="24" borderId="234" applyNumberFormat="0" applyFont="0" applyAlignment="0" applyProtection="0"/>
    <xf numFmtId="0" fontId="25" fillId="21" borderId="211" applyNumberFormat="0" applyAlignment="0" applyProtection="0"/>
    <xf numFmtId="0" fontId="25" fillId="21" borderId="217" applyNumberFormat="0" applyAlignment="0" applyProtection="0"/>
    <xf numFmtId="0" fontId="22" fillId="8" borderId="214" applyNumberFormat="0" applyAlignment="0" applyProtection="0"/>
    <xf numFmtId="0" fontId="25" fillId="21" borderId="211" applyNumberFormat="0" applyAlignment="0" applyProtection="0"/>
    <xf numFmtId="0" fontId="12" fillId="24" borderId="224" applyNumberFormat="0" applyFont="0" applyAlignment="0" applyProtection="0"/>
    <xf numFmtId="0" fontId="25" fillId="21" borderId="211" applyNumberFormat="0" applyAlignment="0" applyProtection="0"/>
    <xf numFmtId="0" fontId="32" fillId="0" borderId="212" applyNumberFormat="0" applyFill="0" applyAlignment="0" applyProtection="0"/>
    <xf numFmtId="0" fontId="15" fillId="21" borderId="214" applyNumberFormat="0" applyAlignment="0" applyProtection="0"/>
    <xf numFmtId="0" fontId="32" fillId="0" borderId="218" applyNumberFormat="0" applyFill="0" applyAlignment="0" applyProtection="0"/>
    <xf numFmtId="0" fontId="32" fillId="0" borderId="218" applyNumberFormat="0" applyFill="0" applyAlignment="0" applyProtection="0"/>
    <xf numFmtId="0" fontId="12" fillId="24" borderId="216" applyNumberFormat="0" applyFont="0" applyAlignment="0" applyProtection="0"/>
    <xf numFmtId="0" fontId="12" fillId="24" borderId="216" applyNumberFormat="0" applyFont="0" applyAlignment="0" applyProtection="0"/>
    <xf numFmtId="0" fontId="25" fillId="21" borderId="211" applyNumberFormat="0" applyAlignment="0" applyProtection="0"/>
    <xf numFmtId="175" fontId="5" fillId="0" borderId="215" applyFill="0">
      <alignment horizontal="center" vertical="center"/>
    </xf>
    <xf numFmtId="0" fontId="25" fillId="21" borderId="190" applyNumberFormat="0" applyAlignment="0" applyProtection="0"/>
    <xf numFmtId="0" fontId="12" fillId="24" borderId="189" applyNumberFormat="0" applyFont="0" applyAlignment="0" applyProtection="0"/>
    <xf numFmtId="175" fontId="5" fillId="0" borderId="188" applyFill="0">
      <alignment horizontal="center" vertical="center"/>
    </xf>
    <xf numFmtId="175" fontId="5" fillId="0" borderId="188" applyFill="0">
      <alignment horizontal="center" vertical="center"/>
    </xf>
    <xf numFmtId="0" fontId="5" fillId="0" borderId="188" applyFill="0">
      <alignment horizontal="center" vertical="center"/>
    </xf>
    <xf numFmtId="0" fontId="5" fillId="0" borderId="188" applyFill="0">
      <alignment horizontal="center" vertical="center"/>
    </xf>
    <xf numFmtId="0" fontId="10" fillId="0" borderId="188" applyFill="0">
      <alignment horizontal="center" vertical="center"/>
    </xf>
    <xf numFmtId="0" fontId="10" fillId="0" borderId="188" applyFill="0">
      <alignment horizontal="center" vertical="center"/>
    </xf>
    <xf numFmtId="0" fontId="22" fillId="8" borderId="187" applyNumberFormat="0" applyAlignment="0" applyProtection="0"/>
    <xf numFmtId="0" fontId="15" fillId="21" borderId="187" applyNumberFormat="0" applyAlignment="0" applyProtection="0"/>
    <xf numFmtId="0" fontId="15" fillId="21" borderId="187" applyNumberFormat="0" applyAlignment="0" applyProtection="0"/>
    <xf numFmtId="0" fontId="22" fillId="8" borderId="187" applyNumberFormat="0" applyAlignment="0" applyProtection="0"/>
    <xf numFmtId="0" fontId="10" fillId="0" borderId="188" applyFill="0">
      <alignment horizontal="center" vertical="center"/>
    </xf>
    <xf numFmtId="0" fontId="10" fillId="0" borderId="188" applyFill="0">
      <alignment horizontal="center" vertical="center"/>
    </xf>
    <xf numFmtId="0" fontId="5" fillId="0" borderId="188" applyFill="0">
      <alignment horizontal="center" vertical="center"/>
    </xf>
    <xf numFmtId="0" fontId="5" fillId="0" borderId="188" applyFill="0">
      <alignment horizontal="center" vertical="center"/>
    </xf>
    <xf numFmtId="175" fontId="5" fillId="0" borderId="188" applyFill="0">
      <alignment horizontal="center" vertical="center"/>
    </xf>
    <xf numFmtId="175" fontId="5" fillId="0" borderId="188" applyFill="0">
      <alignment horizontal="center" vertical="center"/>
    </xf>
    <xf numFmtId="0" fontId="12" fillId="24" borderId="189" applyNumberFormat="0" applyFont="0" applyAlignment="0" applyProtection="0"/>
    <xf numFmtId="0" fontId="25" fillId="21" borderId="190" applyNumberFormat="0" applyAlignment="0" applyProtection="0"/>
    <xf numFmtId="0" fontId="32" fillId="0" borderId="191" applyNumberFormat="0" applyFill="0" applyAlignment="0" applyProtection="0"/>
    <xf numFmtId="0" fontId="1" fillId="0" borderId="0"/>
    <xf numFmtId="164" fontId="7" fillId="0" borderId="0" applyFill="0" applyBorder="0">
      <protection locked="0"/>
    </xf>
    <xf numFmtId="164" fontId="7" fillId="0" borderId="0" applyFill="0" applyBorder="0">
      <protection locked="0"/>
    </xf>
    <xf numFmtId="164" fontId="7" fillId="34" borderId="0" applyBorder="0"/>
    <xf numFmtId="0" fontId="32" fillId="0" borderId="212"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25" fillId="21" borderId="217" applyNumberFormat="0" applyAlignment="0" applyProtection="0"/>
    <xf numFmtId="0" fontId="15" fillId="21" borderId="222" applyNumberFormat="0" applyAlignment="0" applyProtection="0"/>
    <xf numFmtId="0" fontId="15" fillId="21" borderId="214" applyNumberFormat="0" applyAlignment="0" applyProtection="0"/>
    <xf numFmtId="0" fontId="32" fillId="0" borderId="218" applyNumberFormat="0" applyFill="0" applyAlignment="0" applyProtection="0"/>
    <xf numFmtId="0" fontId="22" fillId="8" borderId="222" applyNumberFormat="0" applyAlignment="0" applyProtection="0"/>
    <xf numFmtId="0" fontId="5" fillId="0" borderId="215" applyFill="0">
      <alignment horizontal="center" vertical="center"/>
    </xf>
    <xf numFmtId="0" fontId="5" fillId="0" borderId="215" applyFill="0">
      <alignment horizontal="center" vertical="center"/>
    </xf>
    <xf numFmtId="0" fontId="5" fillId="0" borderId="215" applyFill="0">
      <alignment horizontal="center" vertical="center"/>
    </xf>
    <xf numFmtId="0" fontId="22" fillId="8" borderId="222" applyNumberFormat="0" applyAlignment="0" applyProtection="0"/>
    <xf numFmtId="166" fontId="55" fillId="0" borderId="0" applyFont="0" applyFill="0" applyBorder="0" applyAlignment="0" applyProtection="0"/>
    <xf numFmtId="0" fontId="32" fillId="0" borderId="212" applyNumberFormat="0" applyFill="0" applyAlignment="0" applyProtection="0"/>
    <xf numFmtId="175" fontId="5" fillId="0" borderId="215" applyFill="0">
      <alignment horizontal="center" vertical="center"/>
    </xf>
    <xf numFmtId="0" fontId="32" fillId="0" borderId="226" applyNumberFormat="0" applyFill="0" applyAlignment="0" applyProtection="0"/>
    <xf numFmtId="0" fontId="25" fillId="21" borderId="211" applyNumberFormat="0" applyAlignment="0" applyProtection="0"/>
    <xf numFmtId="0" fontId="32" fillId="0" borderId="226" applyNumberFormat="0" applyFill="0" applyAlignment="0" applyProtection="0"/>
    <xf numFmtId="175" fontId="5" fillId="0" borderId="215" applyFill="0">
      <alignment horizontal="center" vertical="center"/>
    </xf>
    <xf numFmtId="0" fontId="32" fillId="0" borderId="191" applyNumberFormat="0" applyFill="0" applyAlignment="0" applyProtection="0"/>
    <xf numFmtId="0" fontId="5" fillId="0" borderId="180">
      <alignment vertical="center"/>
      <protection locked="0"/>
    </xf>
    <xf numFmtId="0" fontId="32" fillId="0" borderId="212" applyNumberFormat="0" applyFill="0" applyAlignment="0" applyProtection="0"/>
    <xf numFmtId="0" fontId="12" fillId="24" borderId="216" applyNumberFormat="0" applyFont="0" applyAlignment="0" applyProtection="0"/>
    <xf numFmtId="0" fontId="22" fillId="8" borderId="214" applyNumberFormat="0" applyAlignment="0" applyProtection="0"/>
    <xf numFmtId="0" fontId="32" fillId="0" borderId="218" applyNumberFormat="0" applyFill="0" applyAlignment="0" applyProtection="0"/>
    <xf numFmtId="0" fontId="22" fillId="8" borderId="222" applyNumberFormat="0" applyAlignment="0" applyProtection="0"/>
    <xf numFmtId="175" fontId="5" fillId="0" borderId="215" applyFill="0">
      <alignment horizontal="center" vertical="center"/>
    </xf>
    <xf numFmtId="175" fontId="5" fillId="0" borderId="215" applyFill="0">
      <alignment horizontal="center" vertical="center"/>
    </xf>
    <xf numFmtId="0" fontId="22" fillId="8" borderId="214" applyNumberFormat="0" applyAlignment="0" applyProtection="0"/>
    <xf numFmtId="0" fontId="25" fillId="21" borderId="217" applyNumberFormat="0" applyAlignment="0" applyProtection="0"/>
    <xf numFmtId="0" fontId="10" fillId="0" borderId="215" applyFill="0">
      <alignment horizontal="center" vertical="center"/>
    </xf>
    <xf numFmtId="175" fontId="5" fillId="0" borderId="223" applyFill="0">
      <alignment horizontal="center" vertical="center"/>
    </xf>
    <xf numFmtId="0" fontId="32" fillId="0" borderId="212" applyNumberFormat="0" applyFill="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166" fontId="5" fillId="0" borderId="0" applyFont="0" applyFill="0" applyBorder="0" applyAlignment="0" applyProtection="0"/>
    <xf numFmtId="0" fontId="1" fillId="0" borderId="0"/>
    <xf numFmtId="164" fontId="7" fillId="0" borderId="0" applyFill="0" applyBorder="0">
      <protection locked="0"/>
    </xf>
    <xf numFmtId="164" fontId="7" fillId="0" borderId="0" applyFill="0" applyBorder="0">
      <protection locked="0"/>
    </xf>
    <xf numFmtId="164" fontId="7" fillId="34" borderId="0" applyBorder="0"/>
    <xf numFmtId="166" fontId="55" fillId="0" borderId="0" applyFont="0" applyFill="0" applyBorder="0" applyAlignment="0" applyProtection="0"/>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65" fontId="5" fillId="0" borderId="0" applyFont="0" applyFill="0" applyBorder="0" applyAlignment="0" applyProtection="0"/>
    <xf numFmtId="0" fontId="1" fillId="0" borderId="0"/>
    <xf numFmtId="164" fontId="7" fillId="0" borderId="0" applyFill="0" applyBorder="0">
      <protection locked="0"/>
    </xf>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8" borderId="194" applyNumberFormat="0" applyAlignment="0" applyProtection="0"/>
    <xf numFmtId="0" fontId="5" fillId="0" borderId="195" applyFill="0">
      <alignment horizontal="center" vertical="center"/>
    </xf>
    <xf numFmtId="175" fontId="5" fillId="0" borderId="195" applyFill="0">
      <alignment horizontal="center" vertical="center"/>
    </xf>
    <xf numFmtId="0" fontId="12" fillId="24" borderId="196" applyNumberFormat="0" applyFont="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15" fillId="21" borderId="194" applyNumberFormat="0" applyAlignment="0" applyProtection="0"/>
    <xf numFmtId="0" fontId="15" fillId="21" borderId="194" applyNumberFormat="0" applyAlignment="0" applyProtection="0"/>
    <xf numFmtId="0" fontId="10" fillId="0" borderId="195" applyFill="0">
      <alignment horizontal="center" vertical="center"/>
    </xf>
    <xf numFmtId="0" fontId="15" fillId="21" borderId="194" applyNumberFormat="0" applyAlignment="0" applyProtection="0"/>
    <xf numFmtId="0" fontId="32" fillId="0" borderId="198" applyNumberFormat="0" applyFill="0" applyAlignment="0" applyProtection="0"/>
    <xf numFmtId="0" fontId="22" fillId="8" borderId="194" applyNumberFormat="0" applyAlignment="0" applyProtection="0"/>
    <xf numFmtId="0" fontId="5"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15" fillId="21" borderId="194" applyNumberFormat="0" applyAlignment="0" applyProtection="0"/>
    <xf numFmtId="0" fontId="10"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0" fontId="10" fillId="0" borderId="195" applyFill="0">
      <alignment horizontal="center" vertical="center"/>
    </xf>
    <xf numFmtId="0" fontId="12" fillId="24" borderId="196" applyNumberFormat="0" applyFont="0" applyAlignment="0" applyProtection="0"/>
    <xf numFmtId="0" fontId="12" fillId="24" borderId="196" applyNumberFormat="0" applyFont="0" applyAlignment="0" applyProtection="0"/>
    <xf numFmtId="0" fontId="22" fillId="8" borderId="194" applyNumberFormat="0" applyAlignment="0" applyProtection="0"/>
    <xf numFmtId="175" fontId="5"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32" fillId="0" borderId="198" applyNumberFormat="0" applyFill="0" applyAlignment="0" applyProtection="0"/>
    <xf numFmtId="175" fontId="5" fillId="0" borderId="195" applyFill="0">
      <alignment horizontal="center" vertical="center"/>
    </xf>
    <xf numFmtId="0" fontId="15" fillId="21" borderId="194" applyNumberFormat="0" applyAlignment="0" applyProtection="0"/>
    <xf numFmtId="0" fontId="22" fillId="8" borderId="194" applyNumberFormat="0" applyAlignment="0" applyProtection="0"/>
    <xf numFmtId="0" fontId="10" fillId="0" borderId="195" applyFill="0">
      <alignment horizontal="center" vertical="center"/>
    </xf>
    <xf numFmtId="175" fontId="5" fillId="0" borderId="195" applyFill="0">
      <alignment horizontal="center" vertical="center"/>
    </xf>
    <xf numFmtId="0" fontId="10" fillId="0" borderId="195" applyFill="0">
      <alignment horizontal="center" vertical="center"/>
    </xf>
    <xf numFmtId="0" fontId="12" fillId="24" borderId="196" applyNumberFormat="0" applyFont="0" applyAlignment="0" applyProtection="0"/>
    <xf numFmtId="0" fontId="10"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0" fontId="22" fillId="8" borderId="194" applyNumberFormat="0" applyAlignment="0" applyProtection="0"/>
    <xf numFmtId="0" fontId="10" fillId="0" borderId="195" applyFill="0">
      <alignment horizontal="center" vertical="center"/>
    </xf>
    <xf numFmtId="0" fontId="10" fillId="0" borderId="195" applyFill="0">
      <alignment horizontal="center" vertical="center"/>
    </xf>
    <xf numFmtId="0" fontId="12" fillId="24" borderId="196" applyNumberFormat="0" applyFont="0" applyAlignment="0" applyProtection="0"/>
    <xf numFmtId="0" fontId="15" fillId="21" borderId="194" applyNumberFormat="0" applyAlignment="0" applyProtection="0"/>
    <xf numFmtId="0" fontId="15" fillId="21" borderId="194" applyNumberFormat="0" applyAlignment="0" applyProtection="0"/>
    <xf numFmtId="0" fontId="10" fillId="0" borderId="195" applyFill="0">
      <alignment horizontal="center" vertical="center"/>
    </xf>
    <xf numFmtId="0" fontId="15" fillId="21" borderId="194" applyNumberFormat="0" applyAlignment="0" applyProtection="0"/>
    <xf numFmtId="0" fontId="32" fillId="0" borderId="198" applyNumberFormat="0" applyFill="0" applyAlignment="0" applyProtection="0"/>
    <xf numFmtId="0" fontId="15" fillId="21" borderId="194" applyNumberFormat="0" applyAlignment="0" applyProtection="0"/>
    <xf numFmtId="0" fontId="25" fillId="21" borderId="197" applyNumberFormat="0" applyAlignment="0" applyProtection="0"/>
    <xf numFmtId="0" fontId="22" fillId="8" borderId="194" applyNumberFormat="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12" fillId="24" borderId="196" applyNumberFormat="0" applyFont="0" applyAlignment="0" applyProtection="0"/>
    <xf numFmtId="0" fontId="25" fillId="21" borderId="197" applyNumberFormat="0" applyAlignment="0" applyProtection="0"/>
    <xf numFmtId="0" fontId="15" fillId="21" borderId="194" applyNumberFormat="0" applyAlignment="0" applyProtection="0"/>
    <xf numFmtId="0" fontId="5" fillId="0" borderId="195" applyFill="0">
      <alignment horizontal="center" vertical="center"/>
    </xf>
    <xf numFmtId="0" fontId="32" fillId="0" borderId="198" applyNumberFormat="0" applyFill="0" applyAlignment="0" applyProtection="0"/>
    <xf numFmtId="0" fontId="22" fillId="8" borderId="194" applyNumberFormat="0" applyAlignment="0" applyProtection="0"/>
    <xf numFmtId="175" fontId="5" fillId="0" borderId="195" applyFill="0">
      <alignment horizontal="center" vertical="center"/>
    </xf>
    <xf numFmtId="175"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175" fontId="5" fillId="0" borderId="195" applyFill="0">
      <alignment horizontal="center" vertical="center"/>
    </xf>
    <xf numFmtId="0" fontId="22" fillId="8" borderId="194" applyNumberFormat="0" applyAlignment="0" applyProtection="0"/>
    <xf numFmtId="0" fontId="32" fillId="0" borderId="198" applyNumberFormat="0" applyFill="0" applyAlignment="0" applyProtection="0"/>
    <xf numFmtId="0" fontId="15" fillId="21" borderId="194" applyNumberFormat="0" applyAlignment="0" applyProtection="0"/>
    <xf numFmtId="0" fontId="10" fillId="0" borderId="195" applyFill="0">
      <alignment horizontal="center" vertical="center"/>
    </xf>
    <xf numFmtId="175" fontId="5"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0" fontId="22" fillId="8" borderId="194" applyNumberFormat="0" applyAlignment="0" applyProtection="0"/>
    <xf numFmtId="0" fontId="22" fillId="8" borderId="194" applyNumberFormat="0" applyAlignment="0" applyProtection="0"/>
    <xf numFmtId="0" fontId="12" fillId="24" borderId="196" applyNumberFormat="0" applyFont="0" applyAlignment="0" applyProtection="0"/>
    <xf numFmtId="0" fontId="15" fillId="21" borderId="194" applyNumberFormat="0" applyAlignment="0" applyProtection="0"/>
    <xf numFmtId="0" fontId="22" fillId="8" borderId="194" applyNumberFormat="0" applyAlignment="0" applyProtection="0"/>
    <xf numFmtId="0" fontId="12" fillId="24" borderId="196" applyNumberFormat="0" applyFont="0" applyAlignment="0" applyProtection="0"/>
    <xf numFmtId="0" fontId="10"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0" fontId="15" fillId="21" borderId="194" applyNumberFormat="0" applyAlignment="0" applyProtection="0"/>
    <xf numFmtId="0" fontId="22" fillId="8" borderId="194" applyNumberFormat="0" applyAlignment="0" applyProtection="0"/>
    <xf numFmtId="0" fontId="12" fillId="24" borderId="196" applyNumberFormat="0" applyFont="0" applyAlignment="0" applyProtection="0"/>
    <xf numFmtId="0" fontId="25" fillId="21" borderId="197" applyNumberFormat="0" applyAlignment="0" applyProtection="0"/>
    <xf numFmtId="0" fontId="12" fillId="24" borderId="196" applyNumberFormat="0" applyFont="0" applyAlignment="0" applyProtection="0"/>
    <xf numFmtId="0" fontId="15" fillId="21" borderId="194"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12" fillId="24" borderId="196" applyNumberFormat="0" applyFont="0" applyAlignment="0" applyProtection="0"/>
    <xf numFmtId="0" fontId="22" fillId="8" borderId="194" applyNumberFormat="0" applyAlignment="0" applyProtection="0"/>
    <xf numFmtId="0" fontId="10" fillId="0" borderId="195" applyFill="0">
      <alignment horizontal="center" vertical="center"/>
    </xf>
    <xf numFmtId="175" fontId="5" fillId="0" borderId="195" applyFill="0">
      <alignment horizontal="center" vertical="center"/>
    </xf>
    <xf numFmtId="0" fontId="10" fillId="0" borderId="195" applyFill="0">
      <alignment horizontal="center" vertical="center"/>
    </xf>
    <xf numFmtId="175" fontId="5"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0" fontId="22" fillId="8" borderId="194" applyNumberFormat="0" applyAlignment="0" applyProtection="0"/>
    <xf numFmtId="0" fontId="5" fillId="0" borderId="195" applyFill="0">
      <alignment horizontal="center" vertical="center"/>
    </xf>
    <xf numFmtId="0" fontId="15" fillId="21" borderId="194" applyNumberFormat="0" applyAlignment="0" applyProtection="0"/>
    <xf numFmtId="0" fontId="12" fillId="24" borderId="196" applyNumberFormat="0" applyFont="0" applyAlignment="0" applyProtection="0"/>
    <xf numFmtId="0" fontId="5" fillId="0" borderId="195" applyFill="0">
      <alignment horizontal="center" vertical="center"/>
    </xf>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166" fontId="5" fillId="0" borderId="0" applyFont="0" applyFill="0" applyBorder="0" applyAlignment="0" applyProtection="0"/>
    <xf numFmtId="0" fontId="22" fillId="8" borderId="194" applyNumberFormat="0" applyAlignment="0" applyProtection="0"/>
    <xf numFmtId="0" fontId="25" fillId="21" borderId="197" applyNumberFormat="0" applyAlignment="0" applyProtection="0"/>
    <xf numFmtId="0" fontId="1" fillId="0" borderId="0"/>
    <xf numFmtId="175" fontId="5" fillId="0" borderId="195" applyFill="0">
      <alignment horizontal="center" vertical="center"/>
    </xf>
    <xf numFmtId="164" fontId="7" fillId="0" borderId="0" applyFill="0" applyBorder="0">
      <protection locked="0"/>
    </xf>
    <xf numFmtId="175" fontId="5" fillId="0" borderId="195" applyFill="0">
      <alignment horizontal="center" vertical="center"/>
    </xf>
    <xf numFmtId="0" fontId="22" fillId="8" borderId="194" applyNumberFormat="0" applyAlignment="0" applyProtection="0"/>
    <xf numFmtId="0" fontId="10" fillId="0" borderId="195" applyFill="0">
      <alignment horizontal="center" vertical="center"/>
    </xf>
    <xf numFmtId="0" fontId="22" fillId="8" borderId="194" applyNumberFormat="0" applyAlignment="0" applyProtection="0"/>
    <xf numFmtId="0" fontId="10" fillId="0" borderId="195" applyFill="0">
      <alignment horizontal="center" vertical="center"/>
    </xf>
    <xf numFmtId="0" fontId="5" fillId="0" borderId="195" applyFill="0">
      <alignment horizontal="center" vertical="center"/>
    </xf>
    <xf numFmtId="0" fontId="12" fillId="24" borderId="196" applyNumberFormat="0" applyFont="0" applyAlignment="0" applyProtection="0"/>
    <xf numFmtId="0" fontId="22" fillId="8" borderId="194" applyNumberFormat="0" applyAlignment="0" applyProtection="0"/>
    <xf numFmtId="0" fontId="10" fillId="0" borderId="195" applyFill="0">
      <alignment horizontal="center" vertical="center"/>
    </xf>
    <xf numFmtId="0" fontId="15" fillId="21" borderId="194" applyNumberFormat="0" applyAlignment="0" applyProtection="0"/>
    <xf numFmtId="0" fontId="15" fillId="21" borderId="194" applyNumberFormat="0" applyAlignment="0" applyProtection="0"/>
    <xf numFmtId="0" fontId="10" fillId="0" borderId="195" applyFill="0">
      <alignment horizontal="center" vertical="center"/>
    </xf>
    <xf numFmtId="166" fontId="55" fillId="0" borderId="0" applyFont="0" applyFill="0" applyBorder="0" applyAlignment="0" applyProtection="0"/>
    <xf numFmtId="0" fontId="15" fillId="21" borderId="194" applyNumberFormat="0" applyAlignment="0" applyProtection="0"/>
    <xf numFmtId="0" fontId="5" fillId="0" borderId="195" applyFill="0">
      <alignment horizontal="center" vertical="center"/>
    </xf>
    <xf numFmtId="0" fontId="15" fillId="21" borderId="194" applyNumberFormat="0" applyAlignment="0" applyProtection="0"/>
    <xf numFmtId="0" fontId="12" fillId="24" borderId="196" applyNumberFormat="0" applyFont="0" applyAlignment="0" applyProtection="0"/>
    <xf numFmtId="0" fontId="15" fillId="21" borderId="194" applyNumberFormat="0" applyAlignment="0" applyProtection="0"/>
    <xf numFmtId="175" fontId="5" fillId="0" borderId="195" applyFill="0">
      <alignment horizontal="center" vertical="center"/>
    </xf>
    <xf numFmtId="175" fontId="5" fillId="0" borderId="195" applyFill="0">
      <alignment horizontal="center" vertical="center"/>
    </xf>
    <xf numFmtId="0" fontId="15" fillId="21" borderId="194" applyNumberFormat="0" applyAlignment="0" applyProtection="0"/>
    <xf numFmtId="175" fontId="5" fillId="0" borderId="195" applyFill="0">
      <alignment horizontal="center" vertical="center"/>
    </xf>
    <xf numFmtId="175" fontId="5" fillId="0" borderId="195" applyFill="0">
      <alignment horizontal="center" vertical="center"/>
    </xf>
    <xf numFmtId="0" fontId="12" fillId="24" borderId="196" applyNumberFormat="0" applyFont="0" applyAlignment="0" applyProtection="0"/>
    <xf numFmtId="0" fontId="15" fillId="21" borderId="194" applyNumberFormat="0" applyAlignment="0" applyProtection="0"/>
    <xf numFmtId="0" fontId="15" fillId="21" borderId="194" applyNumberFormat="0" applyAlignment="0" applyProtection="0"/>
    <xf numFmtId="0" fontId="22" fillId="8" borderId="194" applyNumberFormat="0" applyAlignment="0" applyProtection="0"/>
    <xf numFmtId="0" fontId="22" fillId="8" borderId="194" applyNumberFormat="0" applyAlignment="0" applyProtection="0"/>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10"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0"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175" fontId="5" fillId="0" borderId="183" applyFill="0">
      <alignment horizontal="center" vertical="center"/>
    </xf>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165" fontId="5" fillId="0" borderId="0" applyFont="0" applyFill="0" applyBorder="0" applyAlignment="0" applyProtection="0"/>
    <xf numFmtId="0" fontId="15" fillId="21" borderId="194" applyNumberFormat="0" applyAlignment="0" applyProtection="0"/>
    <xf numFmtId="0" fontId="15" fillId="21" borderId="194" applyNumberFormat="0" applyAlignment="0" applyProtection="0"/>
    <xf numFmtId="0" fontId="5" fillId="0" borderId="195" applyFill="0">
      <alignment horizontal="center" vertical="center"/>
    </xf>
    <xf numFmtId="0" fontId="5" fillId="0" borderId="195" applyFill="0">
      <alignment horizontal="center" vertical="center"/>
    </xf>
    <xf numFmtId="0" fontId="15" fillId="21" borderId="194" applyNumberFormat="0" applyAlignment="0" applyProtection="0"/>
    <xf numFmtId="175" fontId="5" fillId="0" borderId="195" applyFill="0">
      <alignment horizontal="center" vertical="center"/>
    </xf>
    <xf numFmtId="175" fontId="5" fillId="0" borderId="195" applyFill="0">
      <alignment horizontal="center" vertical="center"/>
    </xf>
    <xf numFmtId="0" fontId="15" fillId="21" borderId="194" applyNumberFormat="0" applyAlignment="0" applyProtection="0"/>
    <xf numFmtId="0" fontId="5" fillId="0" borderId="195" applyFill="0">
      <alignment horizontal="center" vertical="center"/>
    </xf>
    <xf numFmtId="175"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10" fillId="0" borderId="195" applyFill="0">
      <alignment horizontal="center" vertical="center"/>
    </xf>
    <xf numFmtId="0" fontId="25" fillId="21" borderId="197" applyNumberFormat="0" applyAlignment="0" applyProtection="0"/>
    <xf numFmtId="0" fontId="15" fillId="21" borderId="194" applyNumberFormat="0" applyAlignment="0" applyProtection="0"/>
    <xf numFmtId="0" fontId="15" fillId="21" borderId="194" applyNumberFormat="0" applyAlignment="0" applyProtection="0"/>
    <xf numFmtId="0" fontId="22" fillId="8" borderId="194" applyNumberFormat="0" applyAlignment="0" applyProtection="0"/>
    <xf numFmtId="0" fontId="22" fillId="8" borderId="194" applyNumberFormat="0" applyAlignment="0" applyProtection="0"/>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2" fillId="8" borderId="194"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22" fillId="8" borderId="194" applyNumberFormat="0" applyAlignment="0" applyProtection="0"/>
    <xf numFmtId="0" fontId="5" fillId="0" borderId="195" applyFill="0">
      <alignment horizontal="center" vertical="center"/>
    </xf>
    <xf numFmtId="175" fontId="5" fillId="0" borderId="195" applyFill="0">
      <alignment horizontal="center" vertical="center"/>
    </xf>
    <xf numFmtId="0" fontId="32" fillId="0" borderId="198" applyNumberFormat="0" applyFill="0" applyAlignment="0" applyProtection="0"/>
    <xf numFmtId="0" fontId="15" fillId="21" borderId="194" applyNumberFormat="0" applyAlignment="0" applyProtection="0"/>
    <xf numFmtId="0" fontId="15" fillId="21" borderId="194" applyNumberFormat="0" applyAlignment="0" applyProtection="0"/>
    <xf numFmtId="0" fontId="22" fillId="8" borderId="194" applyNumberFormat="0" applyAlignment="0" applyProtection="0"/>
    <xf numFmtId="0" fontId="22" fillId="8" borderId="194" applyNumberFormat="0" applyAlignment="0" applyProtection="0"/>
    <xf numFmtId="0" fontId="5" fillId="0" borderId="195" applyFill="0">
      <alignment horizontal="center" vertical="center"/>
    </xf>
    <xf numFmtId="175" fontId="5"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32" fillId="0" borderId="198" applyNumberFormat="0" applyFill="0" applyAlignment="0" applyProtection="0"/>
    <xf numFmtId="0" fontId="25" fillId="21" borderId="197" applyNumberFormat="0" applyAlignment="0" applyProtection="0"/>
    <xf numFmtId="175" fontId="5" fillId="0" borderId="195" applyFill="0">
      <alignment horizontal="center" vertical="center"/>
    </xf>
    <xf numFmtId="0" fontId="10" fillId="0" borderId="195" applyFill="0">
      <alignment horizontal="center" vertical="center"/>
    </xf>
    <xf numFmtId="0" fontId="15" fillId="21" borderId="194"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10" fillId="0" borderId="195" applyFill="0">
      <alignment horizontal="center" vertical="center"/>
    </xf>
    <xf numFmtId="175" fontId="5"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22" fillId="8" borderId="194" applyNumberFormat="0" applyAlignment="0" applyProtection="0"/>
    <xf numFmtId="0" fontId="15" fillId="21" borderId="194" applyNumberFormat="0" applyAlignment="0" applyProtection="0"/>
    <xf numFmtId="0" fontId="5" fillId="0" borderId="195" applyFill="0">
      <alignment horizontal="center" vertical="center"/>
    </xf>
    <xf numFmtId="0" fontId="15" fillId="21" borderId="194" applyNumberFormat="0" applyAlignment="0" applyProtection="0"/>
    <xf numFmtId="0" fontId="25" fillId="21" borderId="197" applyNumberFormat="0" applyAlignment="0" applyProtection="0"/>
    <xf numFmtId="175" fontId="5" fillId="0" borderId="195" applyFill="0">
      <alignment horizontal="center" vertical="center"/>
    </xf>
    <xf numFmtId="0" fontId="5" fillId="0" borderId="195" applyFill="0">
      <alignment horizontal="center" vertical="center"/>
    </xf>
    <xf numFmtId="0" fontId="22" fillId="8" borderId="194" applyNumberFormat="0" applyAlignment="0" applyProtection="0"/>
    <xf numFmtId="175" fontId="5" fillId="0" borderId="195" applyFill="0">
      <alignment horizontal="center" vertical="center"/>
    </xf>
    <xf numFmtId="0" fontId="10" fillId="0" borderId="195" applyFill="0">
      <alignment horizontal="center" vertical="center"/>
    </xf>
    <xf numFmtId="175" fontId="5" fillId="0" borderId="195" applyFill="0">
      <alignment horizontal="center" vertical="center"/>
    </xf>
    <xf numFmtId="0" fontId="5" fillId="0" borderId="195" applyFill="0">
      <alignment horizontal="center" vertical="center"/>
    </xf>
    <xf numFmtId="0" fontId="15" fillId="21" borderId="194" applyNumberFormat="0" applyAlignment="0" applyProtection="0"/>
    <xf numFmtId="0" fontId="22" fillId="8" borderId="194" applyNumberFormat="0" applyAlignment="0" applyProtection="0"/>
    <xf numFmtId="0" fontId="5" fillId="0" borderId="195" applyFill="0">
      <alignment horizontal="center" vertical="center"/>
    </xf>
    <xf numFmtId="0" fontId="22" fillId="8" borderId="194" applyNumberFormat="0" applyAlignment="0" applyProtection="0"/>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2" fillId="8" borderId="194" applyNumberFormat="0" applyAlignment="0" applyProtection="0"/>
    <xf numFmtId="0" fontId="5" fillId="0" borderId="195" applyFill="0">
      <alignment horizontal="center" vertical="center"/>
    </xf>
    <xf numFmtId="175" fontId="5" fillId="0" borderId="195" applyFill="0">
      <alignment horizontal="center" vertical="center"/>
    </xf>
    <xf numFmtId="0" fontId="5" fillId="0" borderId="195" applyFill="0">
      <alignment horizontal="center" vertical="center"/>
    </xf>
    <xf numFmtId="0" fontId="32" fillId="0" borderId="198" applyNumberFormat="0" applyFill="0" applyAlignment="0" applyProtection="0"/>
    <xf numFmtId="0" fontId="10" fillId="0" borderId="195" applyFill="0">
      <alignment horizontal="center" vertical="center"/>
    </xf>
    <xf numFmtId="0" fontId="32" fillId="0" borderId="198" applyNumberFormat="0" applyFill="0" applyAlignment="0" applyProtection="0"/>
    <xf numFmtId="0" fontId="10" fillId="0" borderId="195" applyFill="0">
      <alignment horizontal="center" vertical="center"/>
    </xf>
    <xf numFmtId="0" fontId="15" fillId="21" borderId="194" applyNumberFormat="0" applyAlignment="0" applyProtection="0"/>
    <xf numFmtId="0" fontId="15" fillId="21" borderId="194" applyNumberFormat="0" applyAlignment="0" applyProtection="0"/>
    <xf numFmtId="0" fontId="22" fillId="8" borderId="194" applyNumberFormat="0" applyAlignment="0" applyProtection="0"/>
    <xf numFmtId="0" fontId="22" fillId="8" borderId="194" applyNumberFormat="0" applyAlignment="0" applyProtection="0"/>
    <xf numFmtId="175" fontId="5" fillId="0" borderId="195" applyFill="0">
      <alignment horizontal="center" vertical="center"/>
    </xf>
    <xf numFmtId="0" fontId="22" fillId="8" borderId="194" applyNumberFormat="0" applyAlignment="0" applyProtection="0"/>
    <xf numFmtId="0" fontId="15" fillId="21" borderId="194" applyNumberFormat="0" applyAlignment="0" applyProtection="0"/>
    <xf numFmtId="0" fontId="25" fillId="21" borderId="197" applyNumberFormat="0" applyAlignment="0" applyProtection="0"/>
    <xf numFmtId="0" fontId="15" fillId="21" borderId="194" applyNumberFormat="0" applyAlignment="0" applyProtection="0"/>
    <xf numFmtId="0" fontId="32" fillId="0" borderId="198" applyNumberFormat="0" applyFill="0" applyAlignment="0" applyProtection="0"/>
    <xf numFmtId="0" fontId="12" fillId="24" borderId="196" applyNumberFormat="0" applyFont="0" applyAlignment="0" applyProtection="0"/>
    <xf numFmtId="0" fontId="15" fillId="21" borderId="194" applyNumberFormat="0" applyAlignment="0" applyProtection="0"/>
    <xf numFmtId="0" fontId="5" fillId="0" borderId="195" applyFill="0">
      <alignment horizontal="center" vertical="center"/>
    </xf>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5" fillId="0" borderId="195" applyFill="0">
      <alignment horizontal="center" vertical="center"/>
    </xf>
    <xf numFmtId="0" fontId="32" fillId="0" borderId="198" applyNumberFormat="0" applyFill="0" applyAlignment="0" applyProtection="0"/>
    <xf numFmtId="0" fontId="22" fillId="8" borderId="194" applyNumberFormat="0" applyAlignment="0" applyProtection="0"/>
    <xf numFmtId="0" fontId="10" fillId="0" borderId="195" applyFill="0">
      <alignment horizontal="center" vertical="center"/>
    </xf>
    <xf numFmtId="175" fontId="5" fillId="0" borderId="195" applyFill="0">
      <alignment horizontal="center" vertical="center"/>
    </xf>
    <xf numFmtId="0" fontId="22" fillId="8" borderId="194" applyNumberFormat="0" applyAlignment="0" applyProtection="0"/>
    <xf numFmtId="0" fontId="12" fillId="24" borderId="196" applyNumberFormat="0" applyFont="0" applyAlignment="0" applyProtection="0"/>
    <xf numFmtId="0" fontId="22" fillId="8" borderId="194" applyNumberFormat="0" applyAlignment="0" applyProtection="0"/>
    <xf numFmtId="0" fontId="5" fillId="0" borderId="195" applyFill="0">
      <alignment horizontal="center" vertical="center"/>
    </xf>
    <xf numFmtId="0" fontId="5"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0" fontId="5" fillId="0" borderId="195" applyFill="0">
      <alignment horizontal="center" vertical="center"/>
    </xf>
    <xf numFmtId="0" fontId="12" fillId="24" borderId="196" applyNumberFormat="0" applyFont="0" applyAlignment="0" applyProtection="0"/>
    <xf numFmtId="0" fontId="15" fillId="21" borderId="194" applyNumberFormat="0" applyAlignment="0" applyProtection="0"/>
    <xf numFmtId="0" fontId="22" fillId="8" borderId="194" applyNumberFormat="0" applyAlignment="0" applyProtection="0"/>
    <xf numFmtId="0" fontId="5"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22" fillId="8" borderId="194"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175" fontId="5" fillId="0" borderId="195" applyFill="0">
      <alignment horizontal="center" vertical="center"/>
    </xf>
    <xf numFmtId="0" fontId="15" fillId="21" borderId="194" applyNumberFormat="0" applyAlignment="0" applyProtection="0"/>
    <xf numFmtId="0" fontId="10" fillId="0" borderId="195" applyFill="0">
      <alignment horizontal="center" vertical="center"/>
    </xf>
    <xf numFmtId="0" fontId="15" fillId="21" borderId="194" applyNumberFormat="0" applyAlignment="0" applyProtection="0"/>
    <xf numFmtId="0" fontId="15" fillId="21" borderId="194" applyNumberFormat="0" applyAlignment="0" applyProtection="0"/>
    <xf numFmtId="0" fontId="22" fillId="8" borderId="194" applyNumberFormat="0" applyAlignment="0" applyProtection="0"/>
    <xf numFmtId="0" fontId="22" fillId="8" borderId="194" applyNumberFormat="0" applyAlignment="0" applyProtection="0"/>
    <xf numFmtId="0" fontId="10" fillId="0" borderId="195" applyFill="0">
      <alignment horizontal="center" vertical="center"/>
    </xf>
    <xf numFmtId="0" fontId="5"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0" fontId="5" fillId="0" borderId="195" applyFill="0">
      <alignment horizontal="center" vertical="center"/>
    </xf>
    <xf numFmtId="0" fontId="25" fillId="21" borderId="197" applyNumberFormat="0" applyAlignment="0" applyProtection="0"/>
    <xf numFmtId="0" fontId="22" fillId="8" borderId="194" applyNumberFormat="0" applyAlignment="0" applyProtection="0"/>
    <xf numFmtId="0" fontId="15" fillId="21" borderId="194" applyNumberFormat="0" applyAlignment="0" applyProtection="0"/>
    <xf numFmtId="0" fontId="5" fillId="0" borderId="195" applyFill="0">
      <alignment horizontal="center" vertical="center"/>
    </xf>
    <xf numFmtId="0" fontId="32" fillId="0" borderId="198" applyNumberFormat="0" applyFill="0" applyAlignment="0" applyProtection="0"/>
    <xf numFmtId="175"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25" fillId="21" borderId="197" applyNumberFormat="0" applyAlignment="0" applyProtection="0"/>
    <xf numFmtId="0" fontId="10" fillId="0" borderId="195" applyFill="0">
      <alignment horizontal="center" vertical="center"/>
    </xf>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175" fontId="5" fillId="0" borderId="195" applyFill="0">
      <alignment horizontal="center" vertical="center"/>
    </xf>
    <xf numFmtId="0" fontId="12" fillId="24" borderId="196" applyNumberFormat="0" applyFont="0" applyAlignment="0" applyProtection="0"/>
    <xf numFmtId="0" fontId="5" fillId="0" borderId="195" applyFill="0">
      <alignment horizontal="center" vertical="center"/>
    </xf>
    <xf numFmtId="0" fontId="5" fillId="0" borderId="195" applyFill="0">
      <alignment horizontal="center" vertical="center"/>
    </xf>
    <xf numFmtId="0" fontId="25" fillId="21" borderId="197"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12" fillId="24" borderId="196" applyNumberFormat="0" applyFont="0" applyAlignment="0" applyProtection="0"/>
    <xf numFmtId="0" fontId="10" fillId="0" borderId="195" applyFill="0">
      <alignment horizontal="center" vertical="center"/>
    </xf>
    <xf numFmtId="0" fontId="15" fillId="21" borderId="194" applyNumberFormat="0" applyAlignment="0" applyProtection="0"/>
    <xf numFmtId="175" fontId="5"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32" fillId="0" borderId="198" applyNumberFormat="0" applyFill="0" applyAlignment="0" applyProtection="0"/>
    <xf numFmtId="0" fontId="32" fillId="0" borderId="198" applyNumberFormat="0" applyFill="0" applyAlignment="0" applyProtection="0"/>
    <xf numFmtId="175" fontId="5" fillId="0" borderId="195" applyFill="0">
      <alignment horizontal="center" vertical="center"/>
    </xf>
    <xf numFmtId="0" fontId="22" fillId="8" borderId="194" applyNumberFormat="0" applyAlignment="0" applyProtection="0"/>
    <xf numFmtId="0" fontId="22" fillId="8" borderId="194"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12" fillId="24" borderId="196" applyNumberFormat="0" applyFont="0" applyAlignment="0" applyProtection="0"/>
    <xf numFmtId="0" fontId="5" fillId="0" borderId="195" applyFill="0">
      <alignment horizontal="center" vertical="center"/>
    </xf>
    <xf numFmtId="0" fontId="25" fillId="21" borderId="197" applyNumberFormat="0" applyAlignment="0" applyProtection="0"/>
    <xf numFmtId="0" fontId="32" fillId="0" borderId="198" applyNumberFormat="0" applyFill="0" applyAlignment="0" applyProtection="0"/>
    <xf numFmtId="0" fontId="10" fillId="0" borderId="195" applyFill="0">
      <alignment horizontal="center" vertical="center"/>
    </xf>
    <xf numFmtId="0" fontId="5" fillId="0" borderId="195" applyFill="0">
      <alignment horizontal="center" vertical="center"/>
    </xf>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5" fillId="0" borderId="195" applyFill="0">
      <alignment horizontal="center" vertical="center"/>
    </xf>
    <xf numFmtId="0" fontId="5" fillId="0" borderId="195" applyFill="0">
      <alignment horizontal="center" vertical="center"/>
    </xf>
    <xf numFmtId="0" fontId="10" fillId="0" borderId="195" applyFill="0">
      <alignment horizontal="center" vertical="center"/>
    </xf>
    <xf numFmtId="0" fontId="12" fillId="24" borderId="196" applyNumberFormat="0" applyFont="0" applyAlignment="0" applyProtection="0"/>
    <xf numFmtId="0" fontId="22" fillId="8" borderId="194" applyNumberFormat="0" applyAlignment="0" applyProtection="0"/>
    <xf numFmtId="175" fontId="5" fillId="0" borderId="195" applyFill="0">
      <alignment horizontal="center" vertical="center"/>
    </xf>
    <xf numFmtId="175" fontId="5" fillId="0" borderId="195" applyFill="0">
      <alignment horizontal="center" vertical="center"/>
    </xf>
    <xf numFmtId="0" fontId="10" fillId="0" borderId="195" applyFill="0">
      <alignment horizontal="center" vertical="center"/>
    </xf>
    <xf numFmtId="0" fontId="12" fillId="24" borderId="196" applyNumberFormat="0" applyFont="0" applyAlignment="0" applyProtection="0"/>
    <xf numFmtId="0" fontId="5" fillId="0" borderId="195" applyFill="0">
      <alignment horizontal="center" vertical="center"/>
    </xf>
    <xf numFmtId="0" fontId="12" fillId="24" borderId="196" applyNumberFormat="0" applyFont="0" applyAlignment="0" applyProtection="0"/>
    <xf numFmtId="0" fontId="15" fillId="21" borderId="194" applyNumberFormat="0" applyAlignment="0" applyProtection="0"/>
    <xf numFmtId="0" fontId="15" fillId="21" borderId="194" applyNumberFormat="0" applyAlignment="0" applyProtection="0"/>
    <xf numFmtId="0" fontId="5" fillId="0" borderId="195" applyFill="0">
      <alignment horizontal="center" vertical="center"/>
    </xf>
    <xf numFmtId="0" fontId="32" fillId="0" borderId="198" applyNumberFormat="0" applyFill="0" applyAlignment="0" applyProtection="0"/>
    <xf numFmtId="0" fontId="22" fillId="8" borderId="194" applyNumberFormat="0" applyAlignment="0" applyProtection="0"/>
    <xf numFmtId="175" fontId="5"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25" fillId="21" borderId="197" applyNumberFormat="0" applyAlignment="0" applyProtection="0"/>
    <xf numFmtId="0" fontId="25" fillId="21" borderId="197" applyNumberFormat="0" applyAlignment="0" applyProtection="0"/>
    <xf numFmtId="175" fontId="5" fillId="0" borderId="195" applyFill="0">
      <alignment horizontal="center" vertical="center"/>
    </xf>
    <xf numFmtId="175" fontId="5" fillId="0" borderId="195" applyFill="0">
      <alignment horizontal="center" vertical="center"/>
    </xf>
    <xf numFmtId="0" fontId="10" fillId="0" borderId="195" applyFill="0">
      <alignment horizontal="center" vertical="center"/>
    </xf>
    <xf numFmtId="0" fontId="25" fillId="21" borderId="197" applyNumberFormat="0" applyAlignment="0" applyProtection="0"/>
    <xf numFmtId="0" fontId="10"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0" fontId="32" fillId="0" borderId="198" applyNumberFormat="0" applyFill="0" applyAlignment="0" applyProtection="0"/>
    <xf numFmtId="0" fontId="5" fillId="0" borderId="195" applyFill="0">
      <alignment horizontal="center" vertical="center"/>
    </xf>
    <xf numFmtId="175" fontId="5" fillId="0" borderId="195" applyFill="0">
      <alignment horizontal="center" vertical="center"/>
    </xf>
    <xf numFmtId="0" fontId="32" fillId="0" borderId="198" applyNumberFormat="0" applyFill="0" applyAlignment="0" applyProtection="0"/>
    <xf numFmtId="0" fontId="25" fillId="21" borderId="197" applyNumberFormat="0" applyAlignment="0" applyProtection="0"/>
    <xf numFmtId="0" fontId="15" fillId="21" borderId="194" applyNumberFormat="0" applyAlignment="0" applyProtection="0"/>
    <xf numFmtId="0" fontId="5" fillId="0" borderId="195" applyFill="0">
      <alignment horizontal="center" vertical="center"/>
    </xf>
    <xf numFmtId="0" fontId="5" fillId="0" borderId="195" applyFill="0">
      <alignment horizontal="center" vertical="center"/>
    </xf>
    <xf numFmtId="0" fontId="15" fillId="21" borderId="194" applyNumberFormat="0" applyAlignment="0" applyProtection="0"/>
    <xf numFmtId="0" fontId="22" fillId="8" borderId="194" applyNumberFormat="0" applyAlignment="0" applyProtection="0"/>
    <xf numFmtId="0" fontId="15" fillId="21" borderId="194" applyNumberFormat="0" applyAlignment="0" applyProtection="0"/>
    <xf numFmtId="0" fontId="5" fillId="0" borderId="195" applyFill="0">
      <alignment horizontal="center" vertical="center"/>
    </xf>
    <xf numFmtId="175" fontId="5" fillId="0" borderId="195" applyFill="0">
      <alignment horizontal="center" vertical="center"/>
    </xf>
    <xf numFmtId="0" fontId="15" fillId="21" borderId="194" applyNumberFormat="0" applyAlignment="0" applyProtection="0"/>
    <xf numFmtId="0" fontId="15" fillId="21" borderId="194" applyNumberFormat="0" applyAlignment="0" applyProtection="0"/>
    <xf numFmtId="0" fontId="22" fillId="8" borderId="194" applyNumberFormat="0" applyAlignment="0" applyProtection="0"/>
    <xf numFmtId="0" fontId="22" fillId="8" borderId="194" applyNumberFormat="0" applyAlignment="0" applyProtection="0"/>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2" fillId="8" borderId="194" applyNumberFormat="0" applyAlignment="0" applyProtection="0"/>
    <xf numFmtId="0" fontId="5" fillId="0" borderId="195" applyFill="0">
      <alignment horizontal="center" vertical="center"/>
    </xf>
    <xf numFmtId="0" fontId="22" fillId="8" borderId="194" applyNumberFormat="0" applyAlignment="0" applyProtection="0"/>
    <xf numFmtId="0" fontId="10" fillId="0" borderId="195" applyFill="0">
      <alignment horizontal="center" vertical="center"/>
    </xf>
    <xf numFmtId="0" fontId="22" fillId="8" borderId="194" applyNumberFormat="0" applyAlignment="0" applyProtection="0"/>
    <xf numFmtId="0" fontId="15" fillId="21" borderId="194" applyNumberFormat="0" applyAlignment="0" applyProtection="0"/>
    <xf numFmtId="0" fontId="15" fillId="21" borderId="194" applyNumberFormat="0" applyAlignment="0" applyProtection="0"/>
    <xf numFmtId="0" fontId="22" fillId="8" borderId="194" applyNumberFormat="0" applyAlignment="0" applyProtection="0"/>
    <xf numFmtId="0" fontId="22" fillId="8" borderId="194" applyNumberFormat="0" applyAlignment="0" applyProtection="0"/>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2" fillId="8" borderId="194" applyNumberFormat="0" applyAlignment="0" applyProtection="0"/>
    <xf numFmtId="0" fontId="12" fillId="24" borderId="196" applyNumberFormat="0" applyFont="0" applyAlignment="0" applyProtection="0"/>
    <xf numFmtId="175" fontId="5" fillId="0" borderId="195" applyFill="0">
      <alignment horizontal="center" vertical="center"/>
    </xf>
    <xf numFmtId="0" fontId="15" fillId="21" borderId="194" applyNumberFormat="0" applyAlignment="0" applyProtection="0"/>
    <xf numFmtId="0" fontId="10" fillId="0" borderId="195" applyFill="0">
      <alignment horizontal="center" vertical="center"/>
    </xf>
    <xf numFmtId="175" fontId="5" fillId="0" borderId="195" applyFill="0">
      <alignment horizontal="center" vertical="center"/>
    </xf>
    <xf numFmtId="0" fontId="22" fillId="8" borderId="194" applyNumberFormat="0" applyAlignment="0" applyProtection="0"/>
    <xf numFmtId="0" fontId="10" fillId="0" borderId="195" applyFill="0">
      <alignment horizontal="center" vertical="center"/>
    </xf>
    <xf numFmtId="0" fontId="15" fillId="21" borderId="194" applyNumberFormat="0" applyAlignment="0" applyProtection="0"/>
    <xf numFmtId="0" fontId="15" fillId="21" borderId="194" applyNumberFormat="0" applyAlignment="0" applyProtection="0"/>
    <xf numFmtId="0" fontId="22" fillId="8" borderId="194" applyNumberFormat="0" applyAlignment="0" applyProtection="0"/>
    <xf numFmtId="0" fontId="22" fillId="8" borderId="194" applyNumberFormat="0" applyAlignment="0" applyProtection="0"/>
    <xf numFmtId="175" fontId="5" fillId="0" borderId="195" applyFill="0">
      <alignment horizontal="center" vertical="center"/>
    </xf>
    <xf numFmtId="175" fontId="5" fillId="0" borderId="195" applyFill="0">
      <alignment horizontal="center" vertical="center"/>
    </xf>
    <xf numFmtId="0" fontId="15" fillId="21" borderId="194"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10" fillId="0" borderId="195" applyFill="0">
      <alignment horizontal="center" vertical="center"/>
    </xf>
    <xf numFmtId="0" fontId="22" fillId="8" borderId="194" applyNumberFormat="0" applyAlignment="0" applyProtection="0"/>
    <xf numFmtId="0" fontId="25" fillId="21" borderId="197" applyNumberFormat="0" applyAlignment="0" applyProtection="0"/>
    <xf numFmtId="0" fontId="12" fillId="24" borderId="196" applyNumberFormat="0" applyFont="0" applyAlignment="0" applyProtection="0"/>
    <xf numFmtId="0" fontId="10" fillId="0" borderId="195" applyFill="0">
      <alignment horizontal="center" vertical="center"/>
    </xf>
    <xf numFmtId="0" fontId="22" fillId="8" borderId="194" applyNumberFormat="0" applyAlignment="0" applyProtection="0"/>
    <xf numFmtId="0" fontId="32" fillId="0" borderId="198" applyNumberFormat="0" applyFill="0" applyAlignment="0" applyProtection="0"/>
    <xf numFmtId="0" fontId="5" fillId="0" borderId="195" applyFill="0">
      <alignment horizontal="center" vertical="center"/>
    </xf>
    <xf numFmtId="0" fontId="15" fillId="21" borderId="194"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2" fillId="8" borderId="194" applyNumberFormat="0" applyAlignment="0" applyProtection="0"/>
    <xf numFmtId="0" fontId="10" fillId="0" borderId="195" applyFill="0">
      <alignment horizontal="center" vertical="center"/>
    </xf>
    <xf numFmtId="0" fontId="22" fillId="8" borderId="194" applyNumberFormat="0" applyAlignment="0" applyProtection="0"/>
    <xf numFmtId="0" fontId="10" fillId="0" borderId="195" applyFill="0">
      <alignment horizontal="center" vertical="center"/>
    </xf>
    <xf numFmtId="0" fontId="15" fillId="21" borderId="194" applyNumberFormat="0" applyAlignment="0" applyProtection="0"/>
    <xf numFmtId="0" fontId="15" fillId="21" borderId="194" applyNumberFormat="0" applyAlignment="0" applyProtection="0"/>
    <xf numFmtId="0" fontId="10" fillId="0" borderId="195" applyFill="0">
      <alignment horizontal="center" vertical="center"/>
    </xf>
    <xf numFmtId="0" fontId="10" fillId="0" borderId="195" applyFill="0">
      <alignment horizontal="center" vertical="center"/>
    </xf>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12" fillId="24" borderId="196" applyNumberFormat="0" applyFont="0" applyAlignment="0" applyProtection="0"/>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0" fontId="32" fillId="0" borderId="198" applyNumberFormat="0" applyFill="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2" fillId="8" borderId="194" applyNumberFormat="0" applyAlignment="0" applyProtection="0"/>
    <xf numFmtId="0" fontId="15" fillId="21" borderId="194" applyNumberFormat="0" applyAlignment="0" applyProtection="0"/>
    <xf numFmtId="0" fontId="10" fillId="0" borderId="195" applyFill="0">
      <alignment horizontal="center" vertical="center"/>
    </xf>
    <xf numFmtId="0" fontId="10" fillId="0" borderId="195" applyFill="0">
      <alignment horizontal="center" vertical="center"/>
    </xf>
    <xf numFmtId="0" fontId="15" fillId="21" borderId="194" applyNumberFormat="0" applyAlignment="0" applyProtection="0"/>
    <xf numFmtId="0" fontId="15" fillId="21" borderId="194" applyNumberFormat="0" applyAlignment="0" applyProtection="0"/>
    <xf numFmtId="0" fontId="22" fillId="8" borderId="194" applyNumberFormat="0" applyAlignment="0" applyProtection="0"/>
    <xf numFmtId="0" fontId="22" fillId="8" borderId="194" applyNumberFormat="0" applyAlignment="0" applyProtection="0"/>
    <xf numFmtId="175" fontId="5" fillId="0" borderId="195" applyFill="0">
      <alignment horizontal="center" vertical="center"/>
    </xf>
    <xf numFmtId="0" fontId="5" fillId="0" borderId="195" applyFill="0">
      <alignment horizontal="center" vertical="center"/>
    </xf>
    <xf numFmtId="0" fontId="15" fillId="21" borderId="194"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2" fillId="8" borderId="194" applyNumberFormat="0" applyAlignment="0" applyProtection="0"/>
    <xf numFmtId="0" fontId="22" fillId="8" borderId="194" applyNumberFormat="0" applyAlignment="0" applyProtection="0"/>
    <xf numFmtId="0" fontId="15" fillId="21" borderId="194" applyNumberFormat="0" applyAlignment="0" applyProtection="0"/>
    <xf numFmtId="0" fontId="15" fillId="21" borderId="194" applyNumberFormat="0" applyAlignment="0" applyProtection="0"/>
    <xf numFmtId="0" fontId="22" fillId="8" borderId="194" applyNumberFormat="0" applyAlignment="0" applyProtection="0"/>
    <xf numFmtId="0" fontId="22" fillId="8" borderId="194"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5" fillId="0" borderId="195" applyFill="0">
      <alignment horizontal="center" vertical="center"/>
    </xf>
    <xf numFmtId="175" fontId="5" fillId="0" borderId="195" applyFill="0">
      <alignment horizontal="center" vertical="center"/>
    </xf>
    <xf numFmtId="0" fontId="12" fillId="24" borderId="196" applyNumberFormat="0" applyFont="0" applyAlignment="0" applyProtection="0"/>
    <xf numFmtId="0" fontId="25" fillId="21" borderId="197" applyNumberFormat="0" applyAlignment="0" applyProtection="0"/>
    <xf numFmtId="0" fontId="15" fillId="21" borderId="194"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12" fillId="24" borderId="196" applyNumberFormat="0" applyFon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32" fillId="0" borderId="198" applyNumberFormat="0" applyFill="0" applyAlignment="0" applyProtection="0"/>
    <xf numFmtId="0" fontId="1" fillId="0" borderId="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1" fillId="0" borderId="0"/>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10"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0"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175" fontId="5" fillId="0" borderId="195" applyFill="0">
      <alignment horizontal="center" vertical="center"/>
    </xf>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197" applyNumberFormat="0" applyAlignment="0" applyProtection="0"/>
    <xf numFmtId="0" fontId="25" fillId="21" borderId="197" applyNumberFormat="0" applyAlignment="0" applyProtection="0"/>
    <xf numFmtId="0" fontId="32" fillId="0" borderId="198" applyNumberFormat="0" applyFill="0" applyAlignment="0" applyProtection="0"/>
    <xf numFmtId="0" fontId="32" fillId="0" borderId="198" applyNumberFormat="0" applyFill="0" applyAlignment="0" applyProtection="0"/>
    <xf numFmtId="0" fontId="25" fillId="21" borderId="211" applyNumberFormat="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25" fillId="21" borderId="211" applyNumberFormat="0" applyAlignment="0" applyProtection="0"/>
    <xf numFmtId="0" fontId="25" fillId="21" borderId="225" applyNumberFormat="0" applyAlignment="0" applyProtection="0"/>
    <xf numFmtId="0" fontId="32" fillId="0" borderId="212" applyNumberFormat="0" applyFill="0" applyAlignment="0" applyProtection="0"/>
    <xf numFmtId="0" fontId="22" fillId="8" borderId="232" applyNumberFormat="0" applyAlignment="0" applyProtection="0"/>
    <xf numFmtId="0" fontId="25" fillId="21" borderId="235" applyNumberFormat="0" applyAlignment="0" applyProtection="0"/>
    <xf numFmtId="0" fontId="25" fillId="21" borderId="217" applyNumberFormat="0" applyAlignment="0" applyProtection="0"/>
    <xf numFmtId="0" fontId="5" fillId="0" borderId="215" applyFill="0">
      <alignment horizontal="center" vertical="center"/>
    </xf>
    <xf numFmtId="0" fontId="32" fillId="0" borderId="212" applyNumberFormat="0" applyFill="0" applyAlignment="0" applyProtection="0"/>
    <xf numFmtId="0" fontId="25" fillId="21" borderId="217" applyNumberFormat="0" applyAlignment="0" applyProtection="0"/>
    <xf numFmtId="0" fontId="32" fillId="0" borderId="226" applyNumberFormat="0" applyFill="0" applyAlignment="0" applyProtection="0"/>
    <xf numFmtId="0" fontId="32" fillId="0" borderId="218" applyNumberFormat="0" applyFill="0" applyAlignment="0" applyProtection="0"/>
    <xf numFmtId="0" fontId="25" fillId="21" borderId="225" applyNumberFormat="0" applyAlignment="0" applyProtection="0"/>
    <xf numFmtId="0" fontId="32" fillId="0" borderId="218" applyNumberFormat="0" applyFill="0" applyAlignment="0" applyProtection="0"/>
    <xf numFmtId="0" fontId="25" fillId="21" borderId="211" applyNumberFormat="0" applyAlignment="0" applyProtection="0"/>
    <xf numFmtId="0" fontId="10" fillId="0" borderId="215" applyFill="0">
      <alignment horizontal="center" vertical="center"/>
    </xf>
    <xf numFmtId="0" fontId="15" fillId="21" borderId="222" applyNumberFormat="0" applyAlignment="0" applyProtection="0"/>
    <xf numFmtId="0" fontId="16" fillId="22" borderId="213" applyNumberFormat="0" applyAlignment="0" applyProtection="0"/>
    <xf numFmtId="0" fontId="25" fillId="21" borderId="211" applyNumberFormat="0" applyAlignment="0" applyProtection="0"/>
    <xf numFmtId="0" fontId="22" fillId="8" borderId="214" applyNumberFormat="0" applyAlignment="0" applyProtection="0"/>
    <xf numFmtId="0" fontId="25" fillId="21" borderId="217" applyNumberFormat="0" applyAlignment="0" applyProtection="0"/>
    <xf numFmtId="0" fontId="32" fillId="0" borderId="212" applyNumberFormat="0" applyFill="0" applyAlignment="0" applyProtection="0"/>
    <xf numFmtId="0" fontId="22" fillId="8" borderId="214" applyNumberFormat="0" applyAlignment="0" applyProtection="0"/>
    <xf numFmtId="0" fontId="25" fillId="21" borderId="211" applyNumberFormat="0" applyAlignment="0" applyProtection="0"/>
    <xf numFmtId="175" fontId="5" fillId="0" borderId="215" applyFill="0">
      <alignment horizontal="center" vertical="center"/>
    </xf>
    <xf numFmtId="0" fontId="15" fillId="21" borderId="214" applyNumberFormat="0" applyAlignment="0" applyProtection="0"/>
    <xf numFmtId="0" fontId="25" fillId="21" borderId="217"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25" fillId="21" borderId="211" applyNumberFormat="0" applyAlignment="0" applyProtection="0"/>
    <xf numFmtId="0" fontId="22" fillId="8" borderId="214" applyNumberFormat="0" applyAlignment="0" applyProtection="0"/>
    <xf numFmtId="0" fontId="15" fillId="21" borderId="214" applyNumberFormat="0" applyAlignment="0" applyProtection="0"/>
    <xf numFmtId="0" fontId="15" fillId="21" borderId="214" applyNumberFormat="0" applyAlignment="0" applyProtection="0"/>
    <xf numFmtId="0" fontId="32" fillId="0" borderId="218" applyNumberFormat="0" applyFill="0" applyAlignment="0" applyProtection="0"/>
    <xf numFmtId="0" fontId="10" fillId="0" borderId="215" applyFill="0">
      <alignment horizontal="center" vertical="center"/>
    </xf>
    <xf numFmtId="0" fontId="16" fillId="22" borderId="219" applyNumberFormat="0" applyAlignment="0" applyProtection="0"/>
    <xf numFmtId="0" fontId="12" fillId="24" borderId="216" applyNumberFormat="0" applyFont="0" applyAlignment="0" applyProtection="0"/>
    <xf numFmtId="0" fontId="22" fillId="8" borderId="214" applyNumberFormat="0" applyAlignment="0" applyProtection="0"/>
    <xf numFmtId="0" fontId="22" fillId="8" borderId="232" applyNumberFormat="0" applyAlignment="0" applyProtection="0"/>
    <xf numFmtId="0" fontId="25" fillId="21" borderId="217" applyNumberFormat="0" applyAlignment="0" applyProtection="0"/>
    <xf numFmtId="175" fontId="5" fillId="0" borderId="215" applyFill="0">
      <alignment horizontal="center" vertical="center"/>
    </xf>
    <xf numFmtId="0" fontId="12" fillId="24" borderId="216" applyNumberFormat="0" applyFont="0" applyAlignment="0" applyProtection="0"/>
    <xf numFmtId="175" fontId="5" fillId="0" borderId="215" applyFill="0">
      <alignment horizontal="center" vertical="center"/>
    </xf>
    <xf numFmtId="0" fontId="5" fillId="0" borderId="215" applyFill="0">
      <alignment horizontal="center" vertical="center"/>
    </xf>
    <xf numFmtId="0" fontId="25" fillId="21" borderId="217" applyNumberFormat="0" applyAlignment="0" applyProtection="0"/>
    <xf numFmtId="0" fontId="10" fillId="0" borderId="215" applyFill="0">
      <alignment horizontal="center" vertical="center"/>
    </xf>
    <xf numFmtId="0" fontId="10" fillId="0" borderId="215" applyFill="0">
      <alignment horizontal="center" vertical="center"/>
    </xf>
    <xf numFmtId="0" fontId="12" fillId="24" borderId="216" applyNumberFormat="0" applyFont="0" applyAlignment="0" applyProtection="0"/>
    <xf numFmtId="0" fontId="5" fillId="0" borderId="215" applyFill="0">
      <alignment horizontal="center" vertical="center"/>
    </xf>
    <xf numFmtId="0" fontId="15" fillId="21" borderId="222" applyNumberFormat="0" applyAlignment="0" applyProtection="0"/>
    <xf numFmtId="175" fontId="5" fillId="0" borderId="215" applyFill="0">
      <alignment horizontal="center" vertical="center"/>
    </xf>
    <xf numFmtId="0" fontId="15" fillId="21" borderId="214" applyNumberFormat="0" applyAlignment="0" applyProtection="0"/>
    <xf numFmtId="175" fontId="5" fillId="0" borderId="215" applyFill="0">
      <alignment horizontal="center" vertical="center"/>
    </xf>
    <xf numFmtId="0" fontId="22" fillId="8" borderId="222" applyNumberFormat="0" applyAlignment="0" applyProtection="0"/>
    <xf numFmtId="0" fontId="15" fillId="21" borderId="21" applyNumberFormat="0" applyAlignment="0" applyProtection="0"/>
    <xf numFmtId="0" fontId="25" fillId="21" borderId="217" applyNumberFormat="0" applyAlignment="0" applyProtection="0"/>
    <xf numFmtId="0" fontId="32" fillId="0" borderId="212" applyNumberFormat="0" applyFill="0" applyAlignment="0" applyProtection="0"/>
    <xf numFmtId="0" fontId="22" fillId="8" borderId="203" applyNumberFormat="0" applyAlignment="0" applyProtection="0"/>
    <xf numFmtId="0" fontId="5" fillId="0" borderId="204" applyFill="0">
      <alignment horizontal="center" vertical="center"/>
    </xf>
    <xf numFmtId="175" fontId="5" fillId="0" borderId="204" applyFill="0">
      <alignment horizontal="center" vertical="center"/>
    </xf>
    <xf numFmtId="0" fontId="12" fillId="24" borderId="205" applyNumberFormat="0" applyFont="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15" fillId="21" borderId="203" applyNumberFormat="0" applyAlignment="0" applyProtection="0"/>
    <xf numFmtId="0" fontId="15" fillId="21" borderId="203" applyNumberFormat="0" applyAlignment="0" applyProtection="0"/>
    <xf numFmtId="0" fontId="10" fillId="0" borderId="204" applyFill="0">
      <alignment horizontal="center" vertical="center"/>
    </xf>
    <xf numFmtId="0" fontId="15" fillId="21" borderId="203" applyNumberFormat="0" applyAlignment="0" applyProtection="0"/>
    <xf numFmtId="0" fontId="32" fillId="0" borderId="207" applyNumberFormat="0" applyFill="0" applyAlignment="0" applyProtection="0"/>
    <xf numFmtId="0" fontId="22" fillId="8" borderId="203" applyNumberFormat="0" applyAlignment="0" applyProtection="0"/>
    <xf numFmtId="0" fontId="5"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15" fillId="21" borderId="203" applyNumberFormat="0" applyAlignment="0" applyProtection="0"/>
    <xf numFmtId="0" fontId="10"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0" fontId="10" fillId="0" borderId="204" applyFill="0">
      <alignment horizontal="center" vertical="center"/>
    </xf>
    <xf numFmtId="0" fontId="12" fillId="24" borderId="205" applyNumberFormat="0" applyFont="0" applyAlignment="0" applyProtection="0"/>
    <xf numFmtId="0" fontId="12" fillId="24" borderId="205" applyNumberFormat="0" applyFont="0" applyAlignment="0" applyProtection="0"/>
    <xf numFmtId="0" fontId="22" fillId="8" borderId="203" applyNumberFormat="0" applyAlignment="0" applyProtection="0"/>
    <xf numFmtId="175" fontId="5"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32" fillId="0" borderId="207" applyNumberFormat="0" applyFill="0" applyAlignment="0" applyProtection="0"/>
    <xf numFmtId="175" fontId="5" fillId="0" borderId="204" applyFill="0">
      <alignment horizontal="center" vertical="center"/>
    </xf>
    <xf numFmtId="0" fontId="15" fillId="21" borderId="203" applyNumberFormat="0" applyAlignment="0" applyProtection="0"/>
    <xf numFmtId="0" fontId="22" fillId="8" borderId="203" applyNumberFormat="0" applyAlignment="0" applyProtection="0"/>
    <xf numFmtId="0" fontId="10" fillId="0" borderId="204" applyFill="0">
      <alignment horizontal="center" vertical="center"/>
    </xf>
    <xf numFmtId="175" fontId="5" fillId="0" borderId="204" applyFill="0">
      <alignment horizontal="center" vertical="center"/>
    </xf>
    <xf numFmtId="0" fontId="10" fillId="0" borderId="204" applyFill="0">
      <alignment horizontal="center" vertical="center"/>
    </xf>
    <xf numFmtId="0" fontId="12" fillId="24" borderId="205" applyNumberFormat="0" applyFont="0" applyAlignment="0" applyProtection="0"/>
    <xf numFmtId="0" fontId="10"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0" fontId="22" fillId="8" borderId="203" applyNumberFormat="0" applyAlignment="0" applyProtection="0"/>
    <xf numFmtId="0" fontId="10" fillId="0" borderId="204" applyFill="0">
      <alignment horizontal="center" vertical="center"/>
    </xf>
    <xf numFmtId="0" fontId="10" fillId="0" borderId="204" applyFill="0">
      <alignment horizontal="center" vertical="center"/>
    </xf>
    <xf numFmtId="0" fontId="12" fillId="24" borderId="205" applyNumberFormat="0" applyFont="0" applyAlignment="0" applyProtection="0"/>
    <xf numFmtId="0" fontId="15" fillId="21" borderId="203" applyNumberFormat="0" applyAlignment="0" applyProtection="0"/>
    <xf numFmtId="0" fontId="15" fillId="21" borderId="203" applyNumberFormat="0" applyAlignment="0" applyProtection="0"/>
    <xf numFmtId="0" fontId="10" fillId="0" borderId="204" applyFill="0">
      <alignment horizontal="center" vertical="center"/>
    </xf>
    <xf numFmtId="0" fontId="15" fillId="21" borderId="203" applyNumberFormat="0" applyAlignment="0" applyProtection="0"/>
    <xf numFmtId="0" fontId="32" fillId="0" borderId="207" applyNumberFormat="0" applyFill="0" applyAlignment="0" applyProtection="0"/>
    <xf numFmtId="0" fontId="15" fillId="21" borderId="203" applyNumberFormat="0" applyAlignment="0" applyProtection="0"/>
    <xf numFmtId="0" fontId="25" fillId="21" borderId="206" applyNumberFormat="0" applyAlignment="0" applyProtection="0"/>
    <xf numFmtId="0" fontId="22" fillId="8" borderId="203" applyNumberFormat="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12" fillId="24" borderId="205" applyNumberFormat="0" applyFont="0" applyAlignment="0" applyProtection="0"/>
    <xf numFmtId="0" fontId="25" fillId="21" borderId="206" applyNumberFormat="0" applyAlignment="0" applyProtection="0"/>
    <xf numFmtId="0" fontId="15" fillId="21" borderId="203" applyNumberFormat="0" applyAlignment="0" applyProtection="0"/>
    <xf numFmtId="0" fontId="5" fillId="0" borderId="204" applyFill="0">
      <alignment horizontal="center" vertical="center"/>
    </xf>
    <xf numFmtId="0" fontId="32" fillId="0" borderId="207" applyNumberFormat="0" applyFill="0" applyAlignment="0" applyProtection="0"/>
    <xf numFmtId="0" fontId="22" fillId="8" borderId="203" applyNumberFormat="0" applyAlignment="0" applyProtection="0"/>
    <xf numFmtId="175" fontId="5" fillId="0" borderId="204" applyFill="0">
      <alignment horizontal="center" vertical="center"/>
    </xf>
    <xf numFmtId="175"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175" fontId="5" fillId="0" borderId="204" applyFill="0">
      <alignment horizontal="center" vertical="center"/>
    </xf>
    <xf numFmtId="0" fontId="22" fillId="8" borderId="203" applyNumberFormat="0" applyAlignment="0" applyProtection="0"/>
    <xf numFmtId="0" fontId="32" fillId="0" borderId="207" applyNumberFormat="0" applyFill="0" applyAlignment="0" applyProtection="0"/>
    <xf numFmtId="0" fontId="15" fillId="21" borderId="203" applyNumberFormat="0" applyAlignment="0" applyProtection="0"/>
    <xf numFmtId="0" fontId="10" fillId="0" borderId="204" applyFill="0">
      <alignment horizontal="center" vertical="center"/>
    </xf>
    <xf numFmtId="175" fontId="5"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0" fontId="22" fillId="8" borderId="203" applyNumberFormat="0" applyAlignment="0" applyProtection="0"/>
    <xf numFmtId="0" fontId="22" fillId="8" borderId="203" applyNumberFormat="0" applyAlignment="0" applyProtection="0"/>
    <xf numFmtId="0" fontId="12" fillId="24" borderId="205" applyNumberFormat="0" applyFont="0" applyAlignment="0" applyProtection="0"/>
    <xf numFmtId="0" fontId="15" fillId="21" borderId="203" applyNumberFormat="0" applyAlignment="0" applyProtection="0"/>
    <xf numFmtId="0" fontId="22" fillId="8" borderId="203" applyNumberFormat="0" applyAlignment="0" applyProtection="0"/>
    <xf numFmtId="0" fontId="12" fillId="24" borderId="205" applyNumberFormat="0" applyFont="0" applyAlignment="0" applyProtection="0"/>
    <xf numFmtId="0" fontId="10"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0" fontId="15" fillId="21" borderId="203" applyNumberFormat="0" applyAlignment="0" applyProtection="0"/>
    <xf numFmtId="0" fontId="22" fillId="8" borderId="203" applyNumberFormat="0" applyAlignment="0" applyProtection="0"/>
    <xf numFmtId="0" fontId="12" fillId="24" borderId="205" applyNumberFormat="0" applyFont="0" applyAlignment="0" applyProtection="0"/>
    <xf numFmtId="0" fontId="25" fillId="21" borderId="206" applyNumberFormat="0" applyAlignment="0" applyProtection="0"/>
    <xf numFmtId="0" fontId="12" fillId="24" borderId="205" applyNumberFormat="0" applyFont="0" applyAlignment="0" applyProtection="0"/>
    <xf numFmtId="0" fontId="15" fillId="21" borderId="203" applyNumberFormat="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12" fillId="24" borderId="205" applyNumberFormat="0" applyFont="0" applyAlignment="0" applyProtection="0"/>
    <xf numFmtId="0" fontId="22" fillId="8" borderId="203" applyNumberFormat="0" applyAlignment="0" applyProtection="0"/>
    <xf numFmtId="0" fontId="10" fillId="0" borderId="204" applyFill="0">
      <alignment horizontal="center" vertical="center"/>
    </xf>
    <xf numFmtId="175" fontId="5" fillId="0" borderId="204" applyFill="0">
      <alignment horizontal="center" vertical="center"/>
    </xf>
    <xf numFmtId="0" fontId="10" fillId="0" borderId="204" applyFill="0">
      <alignment horizontal="center" vertical="center"/>
    </xf>
    <xf numFmtId="175" fontId="5"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0" fontId="22" fillId="8" borderId="203" applyNumberFormat="0" applyAlignment="0" applyProtection="0"/>
    <xf numFmtId="0" fontId="5" fillId="0" borderId="204" applyFill="0">
      <alignment horizontal="center" vertical="center"/>
    </xf>
    <xf numFmtId="0" fontId="15" fillId="21" borderId="203" applyNumberFormat="0" applyAlignment="0" applyProtection="0"/>
    <xf numFmtId="0" fontId="12" fillId="24" borderId="205" applyNumberFormat="0" applyFont="0" applyAlignment="0" applyProtection="0"/>
    <xf numFmtId="0" fontId="5" fillId="0" borderId="204" applyFill="0">
      <alignment horizontal="center" vertical="center"/>
    </xf>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17" applyNumberFormat="0" applyAlignment="0" applyProtection="0"/>
    <xf numFmtId="0" fontId="22" fillId="8" borderId="203" applyNumberFormat="0" applyAlignment="0" applyProtection="0"/>
    <xf numFmtId="0" fontId="25" fillId="21" borderId="206" applyNumberFormat="0" applyAlignment="0" applyProtection="0"/>
    <xf numFmtId="0" fontId="12" fillId="24" borderId="216" applyNumberFormat="0" applyFont="0" applyAlignment="0" applyProtection="0"/>
    <xf numFmtId="175" fontId="5" fillId="0" borderId="204" applyFill="0">
      <alignment horizontal="center" vertical="center"/>
    </xf>
    <xf numFmtId="0" fontId="32" fillId="0" borderId="212" applyNumberFormat="0" applyFill="0" applyAlignment="0" applyProtection="0"/>
    <xf numFmtId="175" fontId="5" fillId="0" borderId="204" applyFill="0">
      <alignment horizontal="center" vertical="center"/>
    </xf>
    <xf numFmtId="0" fontId="22" fillId="8" borderId="203" applyNumberFormat="0" applyAlignment="0" applyProtection="0"/>
    <xf numFmtId="0" fontId="10" fillId="0" borderId="204" applyFill="0">
      <alignment horizontal="center" vertical="center"/>
    </xf>
    <xf numFmtId="0" fontId="22" fillId="8" borderId="203" applyNumberFormat="0" applyAlignment="0" applyProtection="0"/>
    <xf numFmtId="0" fontId="10" fillId="0" borderId="204" applyFill="0">
      <alignment horizontal="center" vertical="center"/>
    </xf>
    <xf numFmtId="0" fontId="5" fillId="0" borderId="204" applyFill="0">
      <alignment horizontal="center" vertical="center"/>
    </xf>
    <xf numFmtId="0" fontId="12" fillId="24" borderId="205" applyNumberFormat="0" applyFont="0" applyAlignment="0" applyProtection="0"/>
    <xf numFmtId="0" fontId="22" fillId="8" borderId="203" applyNumberFormat="0" applyAlignment="0" applyProtection="0"/>
    <xf numFmtId="0" fontId="10" fillId="0" borderId="204" applyFill="0">
      <alignment horizontal="center" vertical="center"/>
    </xf>
    <xf numFmtId="0" fontId="15" fillId="21" borderId="203" applyNumberFormat="0" applyAlignment="0" applyProtection="0"/>
    <xf numFmtId="0" fontId="15" fillId="21" borderId="203" applyNumberFormat="0" applyAlignment="0" applyProtection="0"/>
    <xf numFmtId="0" fontId="10" fillId="0" borderId="204" applyFill="0">
      <alignment horizontal="center" vertical="center"/>
    </xf>
    <xf numFmtId="0" fontId="25" fillId="21" borderId="225" applyNumberFormat="0" applyAlignment="0" applyProtection="0"/>
    <xf numFmtId="0" fontId="15" fillId="21" borderId="203" applyNumberFormat="0" applyAlignment="0" applyProtection="0"/>
    <xf numFmtId="0" fontId="5" fillId="0" borderId="204" applyFill="0">
      <alignment horizontal="center" vertical="center"/>
    </xf>
    <xf numFmtId="0" fontId="15" fillId="21" borderId="203" applyNumberFormat="0" applyAlignment="0" applyProtection="0"/>
    <xf numFmtId="0" fontId="12" fillId="24" borderId="205" applyNumberFormat="0" applyFont="0" applyAlignment="0" applyProtection="0"/>
    <xf numFmtId="0" fontId="15" fillId="21" borderId="203" applyNumberFormat="0" applyAlignment="0" applyProtection="0"/>
    <xf numFmtId="175" fontId="5" fillId="0" borderId="204" applyFill="0">
      <alignment horizontal="center" vertical="center"/>
    </xf>
    <xf numFmtId="175" fontId="5" fillId="0" borderId="204" applyFill="0">
      <alignment horizontal="center" vertical="center"/>
    </xf>
    <xf numFmtId="0" fontId="15" fillId="21" borderId="203" applyNumberFormat="0" applyAlignment="0" applyProtection="0"/>
    <xf numFmtId="175" fontId="5" fillId="0" borderId="204" applyFill="0">
      <alignment horizontal="center" vertical="center"/>
    </xf>
    <xf numFmtId="175" fontId="5" fillId="0" borderId="204" applyFill="0">
      <alignment horizontal="center" vertical="center"/>
    </xf>
    <xf numFmtId="0" fontId="12" fillId="24" borderId="205" applyNumberFormat="0" applyFont="0" applyAlignment="0" applyProtection="0"/>
    <xf numFmtId="0" fontId="15" fillId="21" borderId="203" applyNumberFormat="0" applyAlignment="0" applyProtection="0"/>
    <xf numFmtId="0" fontId="15" fillId="21" borderId="203" applyNumberFormat="0" applyAlignment="0" applyProtection="0"/>
    <xf numFmtId="0" fontId="22" fillId="8" borderId="203" applyNumberFormat="0" applyAlignment="0" applyProtection="0"/>
    <xf numFmtId="0" fontId="22" fillId="8" borderId="203" applyNumberFormat="0" applyAlignment="0" applyProtection="0"/>
    <xf numFmtId="0" fontId="22" fillId="8" borderId="232" applyNumberFormat="0" applyAlignment="0" applyProtection="0"/>
    <xf numFmtId="175" fontId="5" fillId="0" borderId="215" applyFill="0">
      <alignment horizontal="center" vertical="center"/>
    </xf>
    <xf numFmtId="0" fontId="15" fillId="21" borderId="214" applyNumberFormat="0" applyAlignment="0" applyProtection="0"/>
    <xf numFmtId="0" fontId="25" fillId="21" borderId="225" applyNumberFormat="0" applyAlignment="0" applyProtection="0"/>
    <xf numFmtId="0" fontId="32" fillId="0" borderId="236" applyNumberFormat="0" applyFill="0" applyAlignment="0" applyProtection="0"/>
    <xf numFmtId="0" fontId="16" fillId="22" borderId="228" applyNumberFormat="0" applyAlignment="0" applyProtection="0"/>
    <xf numFmtId="0" fontId="10" fillId="0" borderId="215" applyFill="0">
      <alignment horizontal="center" vertical="center"/>
    </xf>
    <xf numFmtId="0" fontId="25" fillId="21" borderId="217" applyNumberFormat="0" applyAlignment="0" applyProtection="0"/>
    <xf numFmtId="0" fontId="25" fillId="21" borderId="217" applyNumberFormat="0" applyAlignment="0" applyProtection="0"/>
    <xf numFmtId="0" fontId="10" fillId="0" borderId="223" applyFill="0">
      <alignment horizontal="center" vertical="center"/>
    </xf>
    <xf numFmtId="0" fontId="32" fillId="0" borderId="218" applyNumberFormat="0" applyFill="0" applyAlignment="0" applyProtection="0"/>
    <xf numFmtId="175" fontId="5" fillId="0" borderId="215" applyFill="0">
      <alignment horizontal="center" vertical="center"/>
    </xf>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18" applyNumberFormat="0" applyFill="0" applyAlignment="0" applyProtection="0"/>
    <xf numFmtId="0" fontId="15" fillId="21" borderId="203" applyNumberFormat="0" applyAlignment="0" applyProtection="0"/>
    <xf numFmtId="0" fontId="15" fillId="21" borderId="203" applyNumberFormat="0" applyAlignment="0" applyProtection="0"/>
    <xf numFmtId="0" fontId="5" fillId="0" borderId="204" applyFill="0">
      <alignment horizontal="center" vertical="center"/>
    </xf>
    <xf numFmtId="0" fontId="5" fillId="0" borderId="204" applyFill="0">
      <alignment horizontal="center" vertical="center"/>
    </xf>
    <xf numFmtId="0" fontId="15" fillId="21" borderId="203" applyNumberFormat="0" applyAlignment="0" applyProtection="0"/>
    <xf numFmtId="175" fontId="5" fillId="0" borderId="204" applyFill="0">
      <alignment horizontal="center" vertical="center"/>
    </xf>
    <xf numFmtId="175" fontId="5" fillId="0" borderId="204" applyFill="0">
      <alignment horizontal="center" vertical="center"/>
    </xf>
    <xf numFmtId="0" fontId="15" fillId="21" borderId="203" applyNumberFormat="0" applyAlignment="0" applyProtection="0"/>
    <xf numFmtId="0" fontId="5" fillId="0" borderId="204" applyFill="0">
      <alignment horizontal="center" vertical="center"/>
    </xf>
    <xf numFmtId="175"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10" fillId="0" borderId="204" applyFill="0">
      <alignment horizontal="center" vertical="center"/>
    </xf>
    <xf numFmtId="0" fontId="25" fillId="21" borderId="206" applyNumberFormat="0" applyAlignment="0" applyProtection="0"/>
    <xf numFmtId="0" fontId="15" fillId="21" borderId="203" applyNumberFormat="0" applyAlignment="0" applyProtection="0"/>
    <xf numFmtId="0" fontId="15" fillId="21" borderId="203" applyNumberFormat="0" applyAlignment="0" applyProtection="0"/>
    <xf numFmtId="0" fontId="22" fillId="8" borderId="203" applyNumberFormat="0" applyAlignment="0" applyProtection="0"/>
    <xf numFmtId="0" fontId="22" fillId="8" borderId="203" applyNumberFormat="0" applyAlignment="0" applyProtection="0"/>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2" fillId="8" borderId="203" applyNumberFormat="0" applyAlignment="0" applyProtection="0"/>
    <xf numFmtId="0" fontId="12" fillId="24" borderId="205" applyNumberFormat="0" applyFont="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22" fillId="8" borderId="203" applyNumberFormat="0" applyAlignment="0" applyProtection="0"/>
    <xf numFmtId="0" fontId="5" fillId="0" borderId="204" applyFill="0">
      <alignment horizontal="center" vertical="center"/>
    </xf>
    <xf numFmtId="175" fontId="5" fillId="0" borderId="204" applyFill="0">
      <alignment horizontal="center" vertical="center"/>
    </xf>
    <xf numFmtId="0" fontId="32" fillId="0" borderId="207" applyNumberFormat="0" applyFill="0" applyAlignment="0" applyProtection="0"/>
    <xf numFmtId="0" fontId="15" fillId="21" borderId="203" applyNumberFormat="0" applyAlignment="0" applyProtection="0"/>
    <xf numFmtId="0" fontId="15" fillId="21" borderId="203" applyNumberFormat="0" applyAlignment="0" applyProtection="0"/>
    <xf numFmtId="0" fontId="22" fillId="8" borderId="203" applyNumberFormat="0" applyAlignment="0" applyProtection="0"/>
    <xf numFmtId="0" fontId="22" fillId="8" borderId="203" applyNumberFormat="0" applyAlignment="0" applyProtection="0"/>
    <xf numFmtId="0" fontId="5" fillId="0" borderId="204" applyFill="0">
      <alignment horizontal="center" vertical="center"/>
    </xf>
    <xf numFmtId="175" fontId="5"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32" fillId="0" borderId="207" applyNumberFormat="0" applyFill="0" applyAlignment="0" applyProtection="0"/>
    <xf numFmtId="0" fontId="25" fillId="21" borderId="206" applyNumberFormat="0" applyAlignment="0" applyProtection="0"/>
    <xf numFmtId="175" fontId="5" fillId="0" borderId="204" applyFill="0">
      <alignment horizontal="center" vertical="center"/>
    </xf>
    <xf numFmtId="0" fontId="10" fillId="0" borderId="204" applyFill="0">
      <alignment horizontal="center" vertical="center"/>
    </xf>
    <xf numFmtId="0" fontId="15" fillId="21" borderId="203" applyNumberFormat="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10" fillId="0" borderId="204" applyFill="0">
      <alignment horizontal="center" vertical="center"/>
    </xf>
    <xf numFmtId="175" fontId="5"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22" fillId="8" borderId="203" applyNumberFormat="0" applyAlignment="0" applyProtection="0"/>
    <xf numFmtId="0" fontId="15" fillId="21" borderId="203" applyNumberFormat="0" applyAlignment="0" applyProtection="0"/>
    <xf numFmtId="0" fontId="5" fillId="0" borderId="204" applyFill="0">
      <alignment horizontal="center" vertical="center"/>
    </xf>
    <xf numFmtId="0" fontId="15" fillId="21" borderId="203" applyNumberFormat="0" applyAlignment="0" applyProtection="0"/>
    <xf numFmtId="0" fontId="25" fillId="21" borderId="206" applyNumberFormat="0" applyAlignment="0" applyProtection="0"/>
    <xf numFmtId="175" fontId="5" fillId="0" borderId="204" applyFill="0">
      <alignment horizontal="center" vertical="center"/>
    </xf>
    <xf numFmtId="0" fontId="5" fillId="0" borderId="204" applyFill="0">
      <alignment horizontal="center" vertical="center"/>
    </xf>
    <xf numFmtId="0" fontId="22" fillId="8" borderId="203" applyNumberFormat="0" applyAlignment="0" applyProtection="0"/>
    <xf numFmtId="175" fontId="5" fillId="0" borderId="204" applyFill="0">
      <alignment horizontal="center" vertical="center"/>
    </xf>
    <xf numFmtId="0" fontId="10" fillId="0" borderId="204" applyFill="0">
      <alignment horizontal="center" vertical="center"/>
    </xf>
    <xf numFmtId="175" fontId="5" fillId="0" borderId="204" applyFill="0">
      <alignment horizontal="center" vertical="center"/>
    </xf>
    <xf numFmtId="0" fontId="5" fillId="0" borderId="204" applyFill="0">
      <alignment horizontal="center" vertical="center"/>
    </xf>
    <xf numFmtId="0" fontId="15" fillId="21" borderId="203" applyNumberFormat="0" applyAlignment="0" applyProtection="0"/>
    <xf numFmtId="0" fontId="22" fillId="8" borderId="203" applyNumberFormat="0" applyAlignment="0" applyProtection="0"/>
    <xf numFmtId="0" fontId="5" fillId="0" borderId="204" applyFill="0">
      <alignment horizontal="center" vertical="center"/>
    </xf>
    <xf numFmtId="0" fontId="22" fillId="8" borderId="203" applyNumberFormat="0" applyAlignment="0" applyProtection="0"/>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2" fillId="8" borderId="203" applyNumberFormat="0" applyAlignment="0" applyProtection="0"/>
    <xf numFmtId="0" fontId="5" fillId="0" borderId="204" applyFill="0">
      <alignment horizontal="center" vertical="center"/>
    </xf>
    <xf numFmtId="175" fontId="5" fillId="0" borderId="204" applyFill="0">
      <alignment horizontal="center" vertical="center"/>
    </xf>
    <xf numFmtId="0" fontId="5" fillId="0" borderId="204" applyFill="0">
      <alignment horizontal="center" vertical="center"/>
    </xf>
    <xf numFmtId="0" fontId="32" fillId="0" borderId="207" applyNumberFormat="0" applyFill="0" applyAlignment="0" applyProtection="0"/>
    <xf numFmtId="0" fontId="10" fillId="0" borderId="204" applyFill="0">
      <alignment horizontal="center" vertical="center"/>
    </xf>
    <xf numFmtId="0" fontId="32" fillId="0" borderId="207" applyNumberFormat="0" applyFill="0" applyAlignment="0" applyProtection="0"/>
    <xf numFmtId="0" fontId="10" fillId="0" borderId="204" applyFill="0">
      <alignment horizontal="center" vertical="center"/>
    </xf>
    <xf numFmtId="0" fontId="15" fillId="21" borderId="203" applyNumberFormat="0" applyAlignment="0" applyProtection="0"/>
    <xf numFmtId="0" fontId="15" fillId="21" borderId="203" applyNumberFormat="0" applyAlignment="0" applyProtection="0"/>
    <xf numFmtId="0" fontId="22" fillId="8" borderId="203" applyNumberFormat="0" applyAlignment="0" applyProtection="0"/>
    <xf numFmtId="0" fontId="22" fillId="8" borderId="203" applyNumberFormat="0" applyAlignment="0" applyProtection="0"/>
    <xf numFmtId="175" fontId="5" fillId="0" borderId="204" applyFill="0">
      <alignment horizontal="center" vertical="center"/>
    </xf>
    <xf numFmtId="0" fontId="22" fillId="8" borderId="203" applyNumberFormat="0" applyAlignment="0" applyProtection="0"/>
    <xf numFmtId="0" fontId="15" fillId="21" borderId="203" applyNumberFormat="0" applyAlignment="0" applyProtection="0"/>
    <xf numFmtId="0" fontId="25" fillId="21" borderId="206" applyNumberFormat="0" applyAlignment="0" applyProtection="0"/>
    <xf numFmtId="0" fontId="15" fillId="21" borderId="203" applyNumberFormat="0" applyAlignment="0" applyProtection="0"/>
    <xf numFmtId="0" fontId="32" fillId="0" borderId="207" applyNumberFormat="0" applyFill="0" applyAlignment="0" applyProtection="0"/>
    <xf numFmtId="0" fontId="12" fillId="24" borderId="205" applyNumberFormat="0" applyFont="0" applyAlignment="0" applyProtection="0"/>
    <xf numFmtId="0" fontId="15" fillId="21" borderId="203" applyNumberFormat="0" applyAlignment="0" applyProtection="0"/>
    <xf numFmtId="0" fontId="5" fillId="0" borderId="204" applyFill="0">
      <alignment horizontal="center" vertical="center"/>
    </xf>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5" fillId="0" borderId="204" applyFill="0">
      <alignment horizontal="center" vertical="center"/>
    </xf>
    <xf numFmtId="0" fontId="32" fillId="0" borderId="207" applyNumberFormat="0" applyFill="0" applyAlignment="0" applyProtection="0"/>
    <xf numFmtId="0" fontId="22" fillId="8" borderId="203" applyNumberFormat="0" applyAlignment="0" applyProtection="0"/>
    <xf numFmtId="0" fontId="10" fillId="0" borderId="204" applyFill="0">
      <alignment horizontal="center" vertical="center"/>
    </xf>
    <xf numFmtId="175" fontId="5" fillId="0" borderId="204" applyFill="0">
      <alignment horizontal="center" vertical="center"/>
    </xf>
    <xf numFmtId="0" fontId="22" fillId="8" borderId="203" applyNumberFormat="0" applyAlignment="0" applyProtection="0"/>
    <xf numFmtId="0" fontId="12" fillId="24" borderId="205" applyNumberFormat="0" applyFont="0" applyAlignment="0" applyProtection="0"/>
    <xf numFmtId="0" fontId="22" fillId="8" borderId="203" applyNumberFormat="0" applyAlignment="0" applyProtection="0"/>
    <xf numFmtId="0" fontId="5" fillId="0" borderId="204" applyFill="0">
      <alignment horizontal="center" vertical="center"/>
    </xf>
    <xf numFmtId="0" fontId="5"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0" fontId="5" fillId="0" borderId="204" applyFill="0">
      <alignment horizontal="center" vertical="center"/>
    </xf>
    <xf numFmtId="0" fontId="12" fillId="24" borderId="205" applyNumberFormat="0" applyFont="0" applyAlignment="0" applyProtection="0"/>
    <xf numFmtId="0" fontId="15" fillId="21" borderId="203" applyNumberFormat="0" applyAlignment="0" applyProtection="0"/>
    <xf numFmtId="0" fontId="22" fillId="8" borderId="203" applyNumberFormat="0" applyAlignment="0" applyProtection="0"/>
    <xf numFmtId="0" fontId="5"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22" fillId="8" borderId="203"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175" fontId="5" fillId="0" borderId="204" applyFill="0">
      <alignment horizontal="center" vertical="center"/>
    </xf>
    <xf numFmtId="0" fontId="15" fillId="21" borderId="203" applyNumberFormat="0" applyAlignment="0" applyProtection="0"/>
    <xf numFmtId="0" fontId="10" fillId="0" borderId="204" applyFill="0">
      <alignment horizontal="center" vertical="center"/>
    </xf>
    <xf numFmtId="0" fontId="15" fillId="21" borderId="203" applyNumberFormat="0" applyAlignment="0" applyProtection="0"/>
    <xf numFmtId="0" fontId="15" fillId="21" borderId="203" applyNumberFormat="0" applyAlignment="0" applyProtection="0"/>
    <xf numFmtId="0" fontId="22" fillId="8" borderId="203" applyNumberFormat="0" applyAlignment="0" applyProtection="0"/>
    <xf numFmtId="0" fontId="22" fillId="8" borderId="203" applyNumberFormat="0" applyAlignment="0" applyProtection="0"/>
    <xf numFmtId="0" fontId="10" fillId="0" borderId="204" applyFill="0">
      <alignment horizontal="center" vertical="center"/>
    </xf>
    <xf numFmtId="0" fontId="5"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0" fontId="5" fillId="0" borderId="204" applyFill="0">
      <alignment horizontal="center" vertical="center"/>
    </xf>
    <xf numFmtId="0" fontId="25" fillId="21" borderId="206" applyNumberFormat="0" applyAlignment="0" applyProtection="0"/>
    <xf numFmtId="0" fontId="22" fillId="8" borderId="203" applyNumberFormat="0" applyAlignment="0" applyProtection="0"/>
    <xf numFmtId="0" fontId="15" fillId="21" borderId="203" applyNumberFormat="0" applyAlignment="0" applyProtection="0"/>
    <xf numFmtId="0" fontId="5" fillId="0" borderId="204" applyFill="0">
      <alignment horizontal="center" vertical="center"/>
    </xf>
    <xf numFmtId="0" fontId="32" fillId="0" borderId="207" applyNumberFormat="0" applyFill="0" applyAlignment="0" applyProtection="0"/>
    <xf numFmtId="175"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25" fillId="21" borderId="206" applyNumberFormat="0" applyAlignment="0" applyProtection="0"/>
    <xf numFmtId="0" fontId="10" fillId="0" borderId="204" applyFill="0">
      <alignment horizontal="center" vertical="center"/>
    </xf>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175" fontId="5" fillId="0" borderId="204" applyFill="0">
      <alignment horizontal="center" vertical="center"/>
    </xf>
    <xf numFmtId="0" fontId="12" fillId="24" borderId="205" applyNumberFormat="0" applyFont="0" applyAlignment="0" applyProtection="0"/>
    <xf numFmtId="0" fontId="5" fillId="0" borderId="204" applyFill="0">
      <alignment horizontal="center" vertical="center"/>
    </xf>
    <xf numFmtId="0" fontId="5" fillId="0" borderId="204" applyFill="0">
      <alignment horizontal="center" vertical="center"/>
    </xf>
    <xf numFmtId="0" fontId="25" fillId="21" borderId="206" applyNumberFormat="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12" fillId="24" borderId="205" applyNumberFormat="0" applyFont="0" applyAlignment="0" applyProtection="0"/>
    <xf numFmtId="0" fontId="10" fillId="0" borderId="204" applyFill="0">
      <alignment horizontal="center" vertical="center"/>
    </xf>
    <xf numFmtId="0" fontId="15" fillId="21" borderId="203" applyNumberFormat="0" applyAlignment="0" applyProtection="0"/>
    <xf numFmtId="175" fontId="5"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32" fillId="0" borderId="207" applyNumberFormat="0" applyFill="0" applyAlignment="0" applyProtection="0"/>
    <xf numFmtId="0" fontId="32" fillId="0" borderId="207" applyNumberFormat="0" applyFill="0" applyAlignment="0" applyProtection="0"/>
    <xf numFmtId="175" fontId="5" fillId="0" borderId="204" applyFill="0">
      <alignment horizontal="center" vertical="center"/>
    </xf>
    <xf numFmtId="0" fontId="22" fillId="8" borderId="203" applyNumberFormat="0" applyAlignment="0" applyProtection="0"/>
    <xf numFmtId="0" fontId="22" fillId="8" borderId="203"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12" fillId="24" borderId="205" applyNumberFormat="0" applyFont="0" applyAlignment="0" applyProtection="0"/>
    <xf numFmtId="0" fontId="5" fillId="0" borderId="204" applyFill="0">
      <alignment horizontal="center" vertical="center"/>
    </xf>
    <xf numFmtId="0" fontId="25" fillId="21" borderId="206" applyNumberFormat="0" applyAlignment="0" applyProtection="0"/>
    <xf numFmtId="0" fontId="32" fillId="0" borderId="207" applyNumberFormat="0" applyFill="0" applyAlignment="0" applyProtection="0"/>
    <xf numFmtId="0" fontId="10" fillId="0" borderId="204" applyFill="0">
      <alignment horizontal="center" vertical="center"/>
    </xf>
    <xf numFmtId="0" fontId="5" fillId="0" borderId="204" applyFill="0">
      <alignment horizontal="center" vertical="center"/>
    </xf>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5" fillId="0" borderId="204" applyFill="0">
      <alignment horizontal="center" vertical="center"/>
    </xf>
    <xf numFmtId="0" fontId="5" fillId="0" borderId="204" applyFill="0">
      <alignment horizontal="center" vertical="center"/>
    </xf>
    <xf numFmtId="0" fontId="10" fillId="0" borderId="204" applyFill="0">
      <alignment horizontal="center" vertical="center"/>
    </xf>
    <xf numFmtId="0" fontId="12" fillId="24" borderId="205" applyNumberFormat="0" applyFont="0" applyAlignment="0" applyProtection="0"/>
    <xf numFmtId="0" fontId="22" fillId="8" borderId="203" applyNumberFormat="0" applyAlignment="0" applyProtection="0"/>
    <xf numFmtId="175" fontId="5" fillId="0" borderId="204" applyFill="0">
      <alignment horizontal="center" vertical="center"/>
    </xf>
    <xf numFmtId="175" fontId="5" fillId="0" borderId="204" applyFill="0">
      <alignment horizontal="center" vertical="center"/>
    </xf>
    <xf numFmtId="0" fontId="10" fillId="0" borderId="204" applyFill="0">
      <alignment horizontal="center" vertical="center"/>
    </xf>
    <xf numFmtId="0" fontId="12" fillId="24" borderId="205" applyNumberFormat="0" applyFont="0" applyAlignment="0" applyProtection="0"/>
    <xf numFmtId="0" fontId="5" fillId="0" borderId="204" applyFill="0">
      <alignment horizontal="center" vertical="center"/>
    </xf>
    <xf numFmtId="0" fontId="12" fillId="24" borderId="205" applyNumberFormat="0" applyFont="0" applyAlignment="0" applyProtection="0"/>
    <xf numFmtId="0" fontId="15" fillId="21" borderId="203" applyNumberFormat="0" applyAlignment="0" applyProtection="0"/>
    <xf numFmtId="0" fontId="15" fillId="21" borderId="203" applyNumberFormat="0" applyAlignment="0" applyProtection="0"/>
    <xf numFmtId="0" fontId="5" fillId="0" borderId="204" applyFill="0">
      <alignment horizontal="center" vertical="center"/>
    </xf>
    <xf numFmtId="0" fontId="32" fillId="0" borderId="207" applyNumberFormat="0" applyFill="0" applyAlignment="0" applyProtection="0"/>
    <xf numFmtId="0" fontId="22" fillId="8" borderId="203" applyNumberFormat="0" applyAlignment="0" applyProtection="0"/>
    <xf numFmtId="175" fontId="5"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25" fillId="21" borderId="206" applyNumberFormat="0" applyAlignment="0" applyProtection="0"/>
    <xf numFmtId="0" fontId="25" fillId="21" borderId="206" applyNumberFormat="0" applyAlignment="0" applyProtection="0"/>
    <xf numFmtId="175" fontId="5" fillId="0" borderId="204" applyFill="0">
      <alignment horizontal="center" vertical="center"/>
    </xf>
    <xf numFmtId="175" fontId="5" fillId="0" borderId="204" applyFill="0">
      <alignment horizontal="center" vertical="center"/>
    </xf>
    <xf numFmtId="0" fontId="10" fillId="0" borderId="204" applyFill="0">
      <alignment horizontal="center" vertical="center"/>
    </xf>
    <xf numFmtId="0" fontId="25" fillId="21" borderId="206" applyNumberFormat="0" applyAlignment="0" applyProtection="0"/>
    <xf numFmtId="0" fontId="10"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0" fontId="32" fillId="0" borderId="207" applyNumberFormat="0" applyFill="0" applyAlignment="0" applyProtection="0"/>
    <xf numFmtId="0" fontId="5" fillId="0" borderId="204" applyFill="0">
      <alignment horizontal="center" vertical="center"/>
    </xf>
    <xf numFmtId="175" fontId="5" fillId="0" borderId="204" applyFill="0">
      <alignment horizontal="center" vertical="center"/>
    </xf>
    <xf numFmtId="0" fontId="32" fillId="0" borderId="207" applyNumberFormat="0" applyFill="0" applyAlignment="0" applyProtection="0"/>
    <xf numFmtId="0" fontId="25" fillId="21" borderId="206" applyNumberFormat="0" applyAlignment="0" applyProtection="0"/>
    <xf numFmtId="0" fontId="15" fillId="21" borderId="203" applyNumberFormat="0" applyAlignment="0" applyProtection="0"/>
    <xf numFmtId="0" fontId="5" fillId="0" borderId="204" applyFill="0">
      <alignment horizontal="center" vertical="center"/>
    </xf>
    <xf numFmtId="0" fontId="5" fillId="0" borderId="204" applyFill="0">
      <alignment horizontal="center" vertical="center"/>
    </xf>
    <xf numFmtId="0" fontId="15" fillId="21" borderId="203" applyNumberFormat="0" applyAlignment="0" applyProtection="0"/>
    <xf numFmtId="0" fontId="22" fillId="8" borderId="203" applyNumberFormat="0" applyAlignment="0" applyProtection="0"/>
    <xf numFmtId="0" fontId="15" fillId="21" borderId="203" applyNumberFormat="0" applyAlignment="0" applyProtection="0"/>
    <xf numFmtId="0" fontId="5" fillId="0" borderId="204" applyFill="0">
      <alignment horizontal="center" vertical="center"/>
    </xf>
    <xf numFmtId="175" fontId="5" fillId="0" borderId="204" applyFill="0">
      <alignment horizontal="center" vertical="center"/>
    </xf>
    <xf numFmtId="0" fontId="15" fillId="21" borderId="203" applyNumberFormat="0" applyAlignment="0" applyProtection="0"/>
    <xf numFmtId="0" fontId="15" fillId="21" borderId="203" applyNumberFormat="0" applyAlignment="0" applyProtection="0"/>
    <xf numFmtId="0" fontId="22" fillId="8" borderId="203" applyNumberFormat="0" applyAlignment="0" applyProtection="0"/>
    <xf numFmtId="0" fontId="22" fillId="8" borderId="203" applyNumberFormat="0" applyAlignment="0" applyProtection="0"/>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2" fillId="8" borderId="203" applyNumberFormat="0" applyAlignment="0" applyProtection="0"/>
    <xf numFmtId="0" fontId="5" fillId="0" borderId="204" applyFill="0">
      <alignment horizontal="center" vertical="center"/>
    </xf>
    <xf numFmtId="0" fontId="22" fillId="8" borderId="203" applyNumberFormat="0" applyAlignment="0" applyProtection="0"/>
    <xf numFmtId="0" fontId="10" fillId="0" borderId="204" applyFill="0">
      <alignment horizontal="center" vertical="center"/>
    </xf>
    <xf numFmtId="0" fontId="22" fillId="8" borderId="203" applyNumberFormat="0" applyAlignment="0" applyProtection="0"/>
    <xf numFmtId="0" fontId="15" fillId="21" borderId="203" applyNumberFormat="0" applyAlignment="0" applyProtection="0"/>
    <xf numFmtId="0" fontId="15" fillId="21" borderId="203" applyNumberFormat="0" applyAlignment="0" applyProtection="0"/>
    <xf numFmtId="0" fontId="22" fillId="8" borderId="203" applyNumberFormat="0" applyAlignment="0" applyProtection="0"/>
    <xf numFmtId="0" fontId="22" fillId="8" borderId="203" applyNumberFormat="0" applyAlignment="0" applyProtection="0"/>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2" fillId="8" borderId="203" applyNumberFormat="0" applyAlignment="0" applyProtection="0"/>
    <xf numFmtId="0" fontId="12" fillId="24" borderId="205" applyNumberFormat="0" applyFont="0" applyAlignment="0" applyProtection="0"/>
    <xf numFmtId="175" fontId="5" fillId="0" borderId="204" applyFill="0">
      <alignment horizontal="center" vertical="center"/>
    </xf>
    <xf numFmtId="0" fontId="15" fillId="21" borderId="203" applyNumberFormat="0" applyAlignment="0" applyProtection="0"/>
    <xf numFmtId="0" fontId="10" fillId="0" borderId="204" applyFill="0">
      <alignment horizontal="center" vertical="center"/>
    </xf>
    <xf numFmtId="175" fontId="5" fillId="0" borderId="204" applyFill="0">
      <alignment horizontal="center" vertical="center"/>
    </xf>
    <xf numFmtId="0" fontId="22" fillId="8" borderId="203" applyNumberFormat="0" applyAlignment="0" applyProtection="0"/>
    <xf numFmtId="0" fontId="10" fillId="0" borderId="204" applyFill="0">
      <alignment horizontal="center" vertical="center"/>
    </xf>
    <xf numFmtId="0" fontId="15" fillId="21" borderId="203" applyNumberFormat="0" applyAlignment="0" applyProtection="0"/>
    <xf numFmtId="0" fontId="15" fillId="21" borderId="203" applyNumberFormat="0" applyAlignment="0" applyProtection="0"/>
    <xf numFmtId="0" fontId="22" fillId="8" borderId="203" applyNumberFormat="0" applyAlignment="0" applyProtection="0"/>
    <xf numFmtId="0" fontId="22" fillId="8" borderId="203" applyNumberFormat="0" applyAlignment="0" applyProtection="0"/>
    <xf numFmtId="175" fontId="5" fillId="0" borderId="204" applyFill="0">
      <alignment horizontal="center" vertical="center"/>
    </xf>
    <xf numFmtId="175" fontId="5" fillId="0" borderId="204" applyFill="0">
      <alignment horizontal="center" vertical="center"/>
    </xf>
    <xf numFmtId="0" fontId="15" fillId="21" borderId="203" applyNumberFormat="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10" fillId="0" borderId="204" applyFill="0">
      <alignment horizontal="center" vertical="center"/>
    </xf>
    <xf numFmtId="0" fontId="22" fillId="8" borderId="203" applyNumberFormat="0" applyAlignment="0" applyProtection="0"/>
    <xf numFmtId="0" fontId="25" fillId="21" borderId="206" applyNumberFormat="0" applyAlignment="0" applyProtection="0"/>
    <xf numFmtId="0" fontId="12" fillId="24" borderId="205" applyNumberFormat="0" applyFont="0" applyAlignment="0" applyProtection="0"/>
    <xf numFmtId="0" fontId="10" fillId="0" borderId="204" applyFill="0">
      <alignment horizontal="center" vertical="center"/>
    </xf>
    <xf numFmtId="0" fontId="22" fillId="8" borderId="203" applyNumberFormat="0" applyAlignment="0" applyProtection="0"/>
    <xf numFmtId="0" fontId="32" fillId="0" borderId="207" applyNumberFormat="0" applyFill="0" applyAlignment="0" applyProtection="0"/>
    <xf numFmtId="0" fontId="5" fillId="0" borderId="204" applyFill="0">
      <alignment horizontal="center" vertical="center"/>
    </xf>
    <xf numFmtId="0" fontId="15" fillId="21" borderId="203" applyNumberFormat="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2" fillId="8" borderId="203" applyNumberFormat="0" applyAlignment="0" applyProtection="0"/>
    <xf numFmtId="0" fontId="10" fillId="0" borderId="204" applyFill="0">
      <alignment horizontal="center" vertical="center"/>
    </xf>
    <xf numFmtId="0" fontId="22" fillId="8" borderId="203" applyNumberFormat="0" applyAlignment="0" applyProtection="0"/>
    <xf numFmtId="0" fontId="10" fillId="0" borderId="204" applyFill="0">
      <alignment horizontal="center" vertical="center"/>
    </xf>
    <xf numFmtId="0" fontId="15" fillId="21" borderId="203" applyNumberFormat="0" applyAlignment="0" applyProtection="0"/>
    <xf numFmtId="0" fontId="15" fillId="21" borderId="203" applyNumberFormat="0" applyAlignment="0" applyProtection="0"/>
    <xf numFmtId="0" fontId="10" fillId="0" borderId="204" applyFill="0">
      <alignment horizontal="center" vertical="center"/>
    </xf>
    <xf numFmtId="0" fontId="10" fillId="0" borderId="204" applyFill="0">
      <alignment horizontal="center" vertical="center"/>
    </xf>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12" fillId="24" borderId="205" applyNumberFormat="0" applyFont="0" applyAlignment="0" applyProtection="0"/>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0" fontId="32" fillId="0" borderId="207" applyNumberFormat="0" applyFill="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2" fillId="8" borderId="203" applyNumberFormat="0" applyAlignment="0" applyProtection="0"/>
    <xf numFmtId="0" fontId="15" fillId="21" borderId="203" applyNumberFormat="0" applyAlignment="0" applyProtection="0"/>
    <xf numFmtId="0" fontId="10" fillId="0" borderId="204" applyFill="0">
      <alignment horizontal="center" vertical="center"/>
    </xf>
    <xf numFmtId="0" fontId="10" fillId="0" borderId="204" applyFill="0">
      <alignment horizontal="center" vertical="center"/>
    </xf>
    <xf numFmtId="0" fontId="15" fillId="21" borderId="203" applyNumberFormat="0" applyAlignment="0" applyProtection="0"/>
    <xf numFmtId="0" fontId="15" fillId="21" borderId="203" applyNumberFormat="0" applyAlignment="0" applyProtection="0"/>
    <xf numFmtId="0" fontId="22" fillId="8" borderId="203" applyNumberFormat="0" applyAlignment="0" applyProtection="0"/>
    <xf numFmtId="0" fontId="22" fillId="8" borderId="203" applyNumberFormat="0" applyAlignment="0" applyProtection="0"/>
    <xf numFmtId="175" fontId="5" fillId="0" borderId="204" applyFill="0">
      <alignment horizontal="center" vertical="center"/>
    </xf>
    <xf numFmtId="0" fontId="5" fillId="0" borderId="204" applyFill="0">
      <alignment horizontal="center" vertical="center"/>
    </xf>
    <xf numFmtId="0" fontId="15" fillId="21" borderId="203" applyNumberFormat="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2" fillId="8" borderId="203" applyNumberFormat="0" applyAlignment="0" applyProtection="0"/>
    <xf numFmtId="0" fontId="22" fillId="8" borderId="203" applyNumberFormat="0" applyAlignment="0" applyProtection="0"/>
    <xf numFmtId="0" fontId="15" fillId="21" borderId="203" applyNumberFormat="0" applyAlignment="0" applyProtection="0"/>
    <xf numFmtId="0" fontId="15" fillId="21" borderId="203" applyNumberFormat="0" applyAlignment="0" applyProtection="0"/>
    <xf numFmtId="0" fontId="22" fillId="8" borderId="203" applyNumberFormat="0" applyAlignment="0" applyProtection="0"/>
    <xf numFmtId="0" fontId="22" fillId="8" borderId="203" applyNumberFormat="0" applyAlignment="0" applyProtection="0"/>
    <xf numFmtId="0" fontId="12" fillId="24" borderId="205" applyNumberFormat="0" applyFont="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5" fillId="0" borderId="204" applyFill="0">
      <alignment horizontal="center" vertical="center"/>
    </xf>
    <xf numFmtId="175" fontId="5" fillId="0" borderId="204" applyFill="0">
      <alignment horizontal="center" vertical="center"/>
    </xf>
    <xf numFmtId="0" fontId="12" fillId="24" borderId="205" applyNumberFormat="0" applyFont="0" applyAlignment="0" applyProtection="0"/>
    <xf numFmtId="0" fontId="25" fillId="21" borderId="206" applyNumberFormat="0" applyAlignment="0" applyProtection="0"/>
    <xf numFmtId="0" fontId="15" fillId="21" borderId="203"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12" fillId="24" borderId="205" applyNumberFormat="0" applyFon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32" fillId="0" borderId="207" applyNumberFormat="0" applyFill="0" applyAlignment="0" applyProtection="0"/>
    <xf numFmtId="0" fontId="25" fillId="21" borderId="217"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12" fillId="24" borderId="216" applyNumberFormat="0" applyFont="0" applyAlignment="0" applyProtection="0"/>
    <xf numFmtId="0" fontId="5" fillId="0" borderId="215" applyFill="0">
      <alignment horizontal="center" vertical="center"/>
    </xf>
    <xf numFmtId="0" fontId="5" fillId="0" borderId="215" applyFill="0">
      <alignment horizontal="center" vertical="center"/>
    </xf>
    <xf numFmtId="175" fontId="5" fillId="0" borderId="233" applyFill="0">
      <alignment horizontal="center" vertical="center"/>
    </xf>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10"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0"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175" fontId="5" fillId="0" borderId="204" applyFill="0">
      <alignment horizontal="center" vertical="center"/>
    </xf>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25" fillId="21" borderId="206" applyNumberFormat="0" applyAlignment="0" applyProtection="0"/>
    <xf numFmtId="0" fontId="25" fillId="21" borderId="206" applyNumberFormat="0" applyAlignment="0" applyProtection="0"/>
    <xf numFmtId="0" fontId="32" fillId="0" borderId="207" applyNumberFormat="0" applyFill="0" applyAlignment="0" applyProtection="0"/>
    <xf numFmtId="0" fontId="32" fillId="0" borderId="207" applyNumberFormat="0" applyFill="0" applyAlignment="0" applyProtection="0"/>
    <xf numFmtId="0" fontId="5" fillId="0" borderId="223" applyFill="0">
      <alignment horizontal="center" vertical="center"/>
    </xf>
    <xf numFmtId="0" fontId="22" fillId="8" borderId="222" applyNumberFormat="0" applyAlignment="0" applyProtection="0"/>
    <xf numFmtId="0" fontId="32" fillId="0" borderId="218" applyNumberFormat="0" applyFill="0" applyAlignment="0" applyProtection="0"/>
    <xf numFmtId="0" fontId="15" fillId="21" borderId="214" applyNumberFormat="0" applyAlignment="0" applyProtection="0"/>
    <xf numFmtId="0" fontId="15" fillId="21" borderId="232" applyNumberFormat="0" applyAlignment="0" applyProtection="0"/>
    <xf numFmtId="0" fontId="12" fillId="24" borderId="216" applyNumberFormat="0" applyFont="0" applyAlignment="0" applyProtection="0"/>
    <xf numFmtId="175" fontId="5" fillId="0" borderId="215" applyFill="0">
      <alignment horizontal="center" vertical="center"/>
    </xf>
    <xf numFmtId="0" fontId="22" fillId="8" borderId="214" applyNumberFormat="0" applyAlignment="0" applyProtection="0"/>
    <xf numFmtId="0" fontId="32" fillId="0" borderId="250" applyNumberFormat="0" applyFill="0" applyAlignment="0" applyProtection="0"/>
    <xf numFmtId="0" fontId="5" fillId="0" borderId="223" applyFill="0">
      <alignment horizontal="center" vertical="center"/>
    </xf>
    <xf numFmtId="0" fontId="25" fillId="21" borderId="211" applyNumberFormat="0" applyAlignment="0" applyProtection="0"/>
    <xf numFmtId="0" fontId="10" fillId="0" borderId="215" applyFill="0">
      <alignment horizontal="center" vertical="center"/>
    </xf>
    <xf numFmtId="0" fontId="10" fillId="0" borderId="215" applyFill="0">
      <alignment horizontal="center" vertical="center"/>
    </xf>
    <xf numFmtId="0" fontId="15" fillId="21" borderId="214" applyNumberFormat="0" applyAlignment="0" applyProtection="0"/>
    <xf numFmtId="0" fontId="32" fillId="0" borderId="218" applyNumberFormat="0" applyFill="0" applyAlignment="0" applyProtection="0"/>
    <xf numFmtId="0" fontId="25" fillId="21" borderId="211" applyNumberFormat="0" applyAlignment="0" applyProtection="0"/>
    <xf numFmtId="0" fontId="22" fillId="8" borderId="214" applyNumberFormat="0" applyAlignment="0" applyProtection="0"/>
    <xf numFmtId="0" fontId="25" fillId="21" borderId="211" applyNumberFormat="0" applyAlignment="0" applyProtection="0"/>
    <xf numFmtId="0" fontId="25" fillId="21" borderId="211" applyNumberFormat="0" applyAlignment="0" applyProtection="0"/>
    <xf numFmtId="0" fontId="25" fillId="21" borderId="211" applyNumberFormat="0" applyAlignment="0" applyProtection="0"/>
    <xf numFmtId="175" fontId="5" fillId="0" borderId="223" applyFill="0">
      <alignment horizontal="center" vertical="center"/>
    </xf>
    <xf numFmtId="0" fontId="10" fillId="0" borderId="215" applyFill="0">
      <alignment horizontal="center" vertical="center"/>
    </xf>
    <xf numFmtId="0" fontId="10" fillId="0" borderId="215" applyFill="0">
      <alignment horizontal="center" vertical="center"/>
    </xf>
    <xf numFmtId="0" fontId="25" fillId="21" borderId="211" applyNumberFormat="0" applyAlignment="0" applyProtection="0"/>
    <xf numFmtId="0" fontId="32" fillId="0" borderId="212" applyNumberFormat="0" applyFill="0" applyAlignment="0" applyProtection="0"/>
    <xf numFmtId="0" fontId="5" fillId="0" borderId="244" applyFill="0">
      <alignment horizontal="center" vertical="center"/>
    </xf>
    <xf numFmtId="0" fontId="32" fillId="0" borderId="212" applyNumberFormat="0" applyFill="0" applyAlignment="0" applyProtection="0"/>
    <xf numFmtId="0" fontId="5" fillId="0" borderId="215" applyFill="0">
      <alignment horizontal="center" vertical="center"/>
    </xf>
    <xf numFmtId="0" fontId="10" fillId="0" borderId="183" applyFill="0">
      <alignment horizontal="center" vertical="center"/>
    </xf>
    <xf numFmtId="0" fontId="15" fillId="21" borderId="214" applyNumberFormat="0" applyAlignment="0" applyProtection="0"/>
    <xf numFmtId="175" fontId="5" fillId="0" borderId="223" applyFill="0">
      <alignment horizontal="center" vertical="center"/>
    </xf>
    <xf numFmtId="0" fontId="32" fillId="0" borderId="218" applyNumberFormat="0" applyFill="0" applyAlignment="0" applyProtection="0"/>
    <xf numFmtId="0" fontId="15" fillId="21" borderId="214" applyNumberFormat="0" applyAlignment="0" applyProtection="0"/>
    <xf numFmtId="0" fontId="32" fillId="0" borderId="212" applyNumberFormat="0" applyFill="0" applyAlignment="0" applyProtection="0"/>
    <xf numFmtId="0" fontId="5" fillId="0" borderId="215" applyFill="0">
      <alignment horizontal="center" vertical="center"/>
    </xf>
    <xf numFmtId="0" fontId="32" fillId="0" borderId="218"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175" fontId="5" fillId="0" borderId="215" applyFill="0">
      <alignment horizontal="center" vertical="center"/>
    </xf>
    <xf numFmtId="0" fontId="32" fillId="0" borderId="226" applyNumberFormat="0" applyFill="0" applyAlignment="0" applyProtection="0"/>
    <xf numFmtId="0" fontId="25" fillId="21" borderId="211" applyNumberFormat="0" applyAlignment="0" applyProtection="0"/>
    <xf numFmtId="0" fontId="5" fillId="0" borderId="215" applyFill="0">
      <alignment horizontal="center" vertical="center"/>
    </xf>
    <xf numFmtId="0" fontId="5" fillId="0" borderId="215" applyFill="0">
      <alignment horizontal="center" vertical="center"/>
    </xf>
    <xf numFmtId="0" fontId="15" fillId="21" borderId="222" applyNumberFormat="0" applyAlignment="0" applyProtection="0"/>
    <xf numFmtId="0" fontId="25" fillId="21" borderId="217" applyNumberFormat="0" applyAlignment="0" applyProtection="0"/>
    <xf numFmtId="175" fontId="5" fillId="0" borderId="244" applyFill="0">
      <alignment horizontal="center" vertical="center"/>
    </xf>
    <xf numFmtId="0" fontId="25" fillId="21" borderId="211" applyNumberFormat="0" applyAlignment="0" applyProtection="0"/>
    <xf numFmtId="0" fontId="32" fillId="0" borderId="212" applyNumberFormat="0" applyFill="0" applyAlignment="0" applyProtection="0"/>
    <xf numFmtId="0" fontId="15" fillId="21" borderId="222" applyNumberFormat="0" applyAlignment="0" applyProtection="0"/>
    <xf numFmtId="0" fontId="32" fillId="0" borderId="212" applyNumberFormat="0" applyFill="0" applyAlignment="0" applyProtection="0"/>
    <xf numFmtId="175" fontId="5" fillId="0" borderId="247" applyFill="0">
      <alignment horizontal="center" vertical="center"/>
    </xf>
    <xf numFmtId="0" fontId="25" fillId="21" borderId="217" applyNumberFormat="0" applyAlignment="0" applyProtection="0"/>
    <xf numFmtId="0" fontId="12" fillId="24" borderId="216" applyNumberFormat="0" applyFont="0" applyAlignment="0" applyProtection="0"/>
    <xf numFmtId="0" fontId="10" fillId="0" borderId="215" applyFill="0">
      <alignment horizontal="center" vertical="center"/>
    </xf>
    <xf numFmtId="0" fontId="25" fillId="21" borderId="211" applyNumberFormat="0" applyAlignment="0" applyProtection="0"/>
    <xf numFmtId="0" fontId="25" fillId="21" borderId="225" applyNumberFormat="0" applyAlignment="0" applyProtection="0"/>
    <xf numFmtId="0" fontId="32" fillId="0" borderId="218" applyNumberFormat="0" applyFill="0" applyAlignment="0" applyProtection="0"/>
    <xf numFmtId="0" fontId="32" fillId="0" borderId="212" applyNumberFormat="0" applyFill="0" applyAlignment="0" applyProtection="0"/>
    <xf numFmtId="0" fontId="25" fillId="21" borderId="217" applyNumberFormat="0" applyAlignment="0" applyProtection="0"/>
    <xf numFmtId="0" fontId="32" fillId="0" borderId="212" applyNumberFormat="0" applyFill="0" applyAlignment="0" applyProtection="0"/>
    <xf numFmtId="0" fontId="10" fillId="0" borderId="215" applyFill="0">
      <alignment horizontal="center" vertical="center"/>
    </xf>
    <xf numFmtId="175" fontId="5" fillId="0" borderId="215" applyFill="0">
      <alignment horizontal="center" vertical="center"/>
    </xf>
    <xf numFmtId="0" fontId="10" fillId="0" borderId="223" applyFill="0">
      <alignment horizontal="center" vertical="center"/>
    </xf>
    <xf numFmtId="0" fontId="12" fillId="24" borderId="216" applyNumberFormat="0" applyFont="0" applyAlignment="0" applyProtection="0"/>
    <xf numFmtId="0" fontId="25" fillId="21" borderId="217" applyNumberFormat="0" applyAlignment="0" applyProtection="0"/>
    <xf numFmtId="0" fontId="32" fillId="0" borderId="212" applyNumberFormat="0" applyFill="0" applyAlignment="0" applyProtection="0"/>
    <xf numFmtId="0" fontId="25" fillId="21" borderId="211" applyNumberFormat="0" applyAlignment="0" applyProtection="0"/>
    <xf numFmtId="0" fontId="10" fillId="0" borderId="223" applyFill="0">
      <alignment horizontal="center" vertical="center"/>
    </xf>
    <xf numFmtId="0" fontId="32" fillId="0" borderId="218" applyNumberFormat="0" applyFill="0" applyAlignment="0" applyProtection="0"/>
    <xf numFmtId="0" fontId="25" fillId="21" borderId="235" applyNumberFormat="0" applyAlignment="0" applyProtection="0"/>
    <xf numFmtId="175" fontId="5" fillId="0" borderId="223" applyFill="0">
      <alignment horizontal="center" vertical="center"/>
    </xf>
    <xf numFmtId="0" fontId="32" fillId="0" borderId="212" applyNumberFormat="0" applyFill="0" applyAlignment="0" applyProtection="0"/>
    <xf numFmtId="0" fontId="5" fillId="0" borderId="215" applyFill="0">
      <alignment horizontal="center" vertical="center"/>
    </xf>
    <xf numFmtId="0" fontId="15" fillId="21" borderId="214" applyNumberFormat="0" applyAlignment="0" applyProtection="0"/>
    <xf numFmtId="0" fontId="5" fillId="0" borderId="215" applyFill="0">
      <alignment horizontal="center" vertical="center"/>
    </xf>
    <xf numFmtId="175" fontId="5" fillId="0" borderId="215" applyFill="0">
      <alignment horizontal="center" vertical="center"/>
    </xf>
    <xf numFmtId="0" fontId="25" fillId="21" borderId="217" applyNumberFormat="0" applyAlignment="0" applyProtection="0"/>
    <xf numFmtId="0" fontId="25" fillId="21" borderId="217" applyNumberFormat="0" applyAlignment="0" applyProtection="0"/>
    <xf numFmtId="0" fontId="32" fillId="0" borderId="218" applyNumberFormat="0" applyFill="0" applyAlignment="0" applyProtection="0"/>
    <xf numFmtId="0" fontId="25" fillId="21" borderId="217" applyNumberFormat="0" applyAlignment="0" applyProtection="0"/>
    <xf numFmtId="0" fontId="32" fillId="0" borderId="218" applyNumberFormat="0" applyFill="0" applyAlignment="0" applyProtection="0"/>
    <xf numFmtId="0" fontId="32" fillId="0" borderId="218" applyNumberFormat="0" applyFill="0" applyAlignment="0" applyProtection="0"/>
    <xf numFmtId="0" fontId="32" fillId="0" borderId="226" applyNumberFormat="0" applyFill="0" applyAlignment="0" applyProtection="0"/>
    <xf numFmtId="0" fontId="32" fillId="0" borderId="218" applyNumberFormat="0" applyFill="0" applyAlignment="0" applyProtection="0"/>
    <xf numFmtId="0" fontId="12" fillId="24" borderId="216" applyNumberFormat="0" applyFont="0" applyAlignment="0" applyProtection="0"/>
    <xf numFmtId="0" fontId="25" fillId="21" borderId="235" applyNumberFormat="0" applyAlignment="0" applyProtection="0"/>
    <xf numFmtId="0" fontId="12" fillId="24" borderId="216" applyNumberFormat="0" applyFont="0" applyAlignment="0" applyProtection="0"/>
    <xf numFmtId="175" fontId="5" fillId="0" borderId="215" applyFill="0">
      <alignment horizontal="center" vertical="center"/>
    </xf>
    <xf numFmtId="0" fontId="25" fillId="21" borderId="211" applyNumberFormat="0" applyAlignment="0" applyProtection="0"/>
    <xf numFmtId="175" fontId="5" fillId="0" borderId="215" applyFill="0">
      <alignment horizontal="center" vertical="center"/>
    </xf>
    <xf numFmtId="175" fontId="5" fillId="0" borderId="183" applyFill="0">
      <alignment horizontal="center" vertical="center"/>
    </xf>
    <xf numFmtId="0" fontId="25" fillId="21" borderId="211" applyNumberFormat="0" applyAlignment="0" applyProtection="0"/>
    <xf numFmtId="0" fontId="25" fillId="21" borderId="217" applyNumberFormat="0" applyAlignment="0" applyProtection="0"/>
    <xf numFmtId="175" fontId="5" fillId="0" borderId="223" applyFill="0">
      <alignment horizontal="center" vertical="center"/>
    </xf>
    <xf numFmtId="0" fontId="12" fillId="24" borderId="216" applyNumberFormat="0" applyFont="0" applyAlignment="0" applyProtection="0"/>
    <xf numFmtId="0" fontId="5" fillId="0" borderId="215" applyFill="0">
      <alignment horizontal="center" vertical="center"/>
    </xf>
    <xf numFmtId="0" fontId="22" fillId="8" borderId="222" applyNumberFormat="0" applyAlignment="0" applyProtection="0"/>
    <xf numFmtId="0" fontId="25" fillId="21" borderId="211" applyNumberFormat="0" applyAlignment="0" applyProtection="0"/>
    <xf numFmtId="0" fontId="25" fillId="21" borderId="211" applyNumberFormat="0" applyAlignment="0" applyProtection="0"/>
    <xf numFmtId="175" fontId="5" fillId="0" borderId="223" applyFill="0">
      <alignment horizontal="center" vertical="center"/>
    </xf>
    <xf numFmtId="0" fontId="25" fillId="21" borderId="211" applyNumberFormat="0" applyAlignment="0" applyProtection="0"/>
    <xf numFmtId="0" fontId="10" fillId="0" borderId="215" applyFill="0">
      <alignment horizontal="center" vertical="center"/>
    </xf>
    <xf numFmtId="175" fontId="5" fillId="0" borderId="215" applyFill="0">
      <alignment horizontal="center" vertical="center"/>
    </xf>
    <xf numFmtId="0" fontId="32" fillId="0" borderId="212" applyNumberFormat="0" applyFill="0" applyAlignment="0" applyProtection="0"/>
    <xf numFmtId="0" fontId="15" fillId="21" borderId="222" applyNumberFormat="0" applyAlignment="0" applyProtection="0"/>
    <xf numFmtId="0" fontId="32" fillId="0" borderId="218" applyNumberFormat="0" applyFill="0" applyAlignment="0" applyProtection="0"/>
    <xf numFmtId="0" fontId="32" fillId="0" borderId="218" applyNumberFormat="0" applyFill="0" applyAlignment="0" applyProtection="0"/>
    <xf numFmtId="0" fontId="25" fillId="21" borderId="211" applyNumberFormat="0" applyAlignment="0" applyProtection="0"/>
    <xf numFmtId="0" fontId="25" fillId="21" borderId="217" applyNumberFormat="0" applyAlignment="0" applyProtection="0"/>
    <xf numFmtId="0" fontId="10" fillId="0" borderId="215" applyFill="0">
      <alignment horizontal="center" vertical="center"/>
    </xf>
    <xf numFmtId="0" fontId="12" fillId="24" borderId="216" applyNumberFormat="0" applyFont="0" applyAlignment="0" applyProtection="0"/>
    <xf numFmtId="0" fontId="25" fillId="21" borderId="211" applyNumberFormat="0" applyAlignment="0" applyProtection="0"/>
    <xf numFmtId="0" fontId="25" fillId="21" borderId="211" applyNumberFormat="0" applyAlignment="0" applyProtection="0"/>
    <xf numFmtId="0" fontId="5" fillId="0" borderId="215" applyFill="0">
      <alignment horizontal="center" vertical="center"/>
    </xf>
    <xf numFmtId="0" fontId="25" fillId="21" borderId="211" applyNumberFormat="0" applyAlignment="0" applyProtection="0"/>
    <xf numFmtId="0" fontId="5" fillId="0" borderId="183" applyFill="0">
      <alignment horizontal="center" vertical="center"/>
    </xf>
    <xf numFmtId="0" fontId="22" fillId="8" borderId="214" applyNumberFormat="0" applyAlignment="0" applyProtection="0"/>
    <xf numFmtId="0" fontId="32" fillId="0" borderId="212" applyNumberFormat="0" applyFill="0" applyAlignment="0" applyProtection="0"/>
    <xf numFmtId="0" fontId="22" fillId="8" borderId="21" applyNumberFormat="0" applyAlignment="0" applyProtection="0"/>
    <xf numFmtId="0" fontId="25" fillId="21" borderId="211" applyNumberFormat="0" applyAlignment="0" applyProtection="0"/>
    <xf numFmtId="0" fontId="25" fillId="21" borderId="217" applyNumberFormat="0" applyAlignment="0" applyProtection="0"/>
    <xf numFmtId="0" fontId="5" fillId="0" borderId="215" applyFill="0">
      <alignment horizontal="center" vertical="center"/>
    </xf>
    <xf numFmtId="0" fontId="10" fillId="0" borderId="215" applyFill="0">
      <alignment horizontal="center" vertical="center"/>
    </xf>
    <xf numFmtId="0" fontId="32" fillId="0" borderId="212" applyNumberFormat="0" applyFill="0" applyAlignment="0" applyProtection="0"/>
    <xf numFmtId="0" fontId="22" fillId="8" borderId="214" applyNumberFormat="0" applyAlignment="0" applyProtection="0"/>
    <xf numFmtId="0" fontId="5" fillId="0" borderId="215" applyFill="0">
      <alignment horizontal="center" vertical="center"/>
    </xf>
    <xf numFmtId="0" fontId="25" fillId="21" borderId="211" applyNumberFormat="0" applyAlignment="0" applyProtection="0"/>
    <xf numFmtId="0" fontId="32" fillId="0" borderId="212" applyNumberFormat="0" applyFill="0" applyAlignment="0" applyProtection="0"/>
    <xf numFmtId="0" fontId="32" fillId="0" borderId="226" applyNumberFormat="0" applyFill="0" applyAlignment="0" applyProtection="0"/>
    <xf numFmtId="0" fontId="32" fillId="0" borderId="212" applyNumberFormat="0" applyFill="0" applyAlignment="0" applyProtection="0"/>
    <xf numFmtId="0" fontId="22" fillId="8" borderId="214" applyNumberFormat="0" applyAlignment="0" applyProtection="0"/>
    <xf numFmtId="0" fontId="15" fillId="21" borderId="222" applyNumberFormat="0" applyAlignment="0" applyProtection="0"/>
    <xf numFmtId="0" fontId="5" fillId="0" borderId="215" applyFill="0">
      <alignment horizontal="center" vertical="center"/>
    </xf>
    <xf numFmtId="0" fontId="22" fillId="8" borderId="214" applyNumberFormat="0" applyAlignment="0" applyProtection="0"/>
    <xf numFmtId="0" fontId="32" fillId="0" borderId="218" applyNumberFormat="0" applyFill="0" applyAlignment="0" applyProtection="0"/>
    <xf numFmtId="0" fontId="5" fillId="0" borderId="215" applyFill="0">
      <alignment horizontal="center" vertical="center"/>
    </xf>
    <xf numFmtId="175" fontId="5" fillId="0" borderId="215" applyFill="0">
      <alignment horizontal="center" vertical="center"/>
    </xf>
    <xf numFmtId="0" fontId="32" fillId="0" borderId="218" applyNumberFormat="0" applyFill="0" applyAlignment="0" applyProtection="0"/>
    <xf numFmtId="0" fontId="12" fillId="24" borderId="216" applyNumberFormat="0" applyFont="0" applyAlignment="0" applyProtection="0"/>
    <xf numFmtId="0" fontId="5" fillId="0" borderId="215" applyFill="0">
      <alignment horizontal="center" vertical="center"/>
    </xf>
    <xf numFmtId="0" fontId="15" fillId="21" borderId="232" applyNumberFormat="0" applyAlignment="0" applyProtection="0"/>
    <xf numFmtId="0" fontId="15" fillId="21" borderId="222" applyNumberFormat="0" applyAlignment="0" applyProtection="0"/>
    <xf numFmtId="0" fontId="5" fillId="0" borderId="223" applyFill="0">
      <alignment horizontal="center" vertical="center"/>
    </xf>
    <xf numFmtId="0" fontId="32" fillId="0" borderId="218" applyNumberFormat="0" applyFill="0" applyAlignment="0" applyProtection="0"/>
    <xf numFmtId="0" fontId="25" fillId="21" borderId="211" applyNumberFormat="0" applyAlignment="0" applyProtection="0"/>
    <xf numFmtId="0" fontId="15" fillId="21" borderId="214" applyNumberFormat="0" applyAlignment="0" applyProtection="0"/>
    <xf numFmtId="0" fontId="32" fillId="0" borderId="218" applyNumberFormat="0" applyFill="0" applyAlignment="0" applyProtection="0"/>
    <xf numFmtId="0" fontId="22" fillId="8" borderId="214" applyNumberFormat="0" applyAlignment="0" applyProtection="0"/>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8" applyNumberFormat="0" applyFill="0" applyAlignment="0" applyProtection="0"/>
    <xf numFmtId="0" fontId="25" fillId="21" borderId="217" applyNumberFormat="0" applyAlignment="0" applyProtection="0"/>
    <xf numFmtId="0" fontId="25" fillId="21" borderId="211" applyNumberFormat="0" applyAlignment="0" applyProtection="0"/>
    <xf numFmtId="0" fontId="10" fillId="0" borderId="215" applyFill="0">
      <alignment horizontal="center" vertical="center"/>
    </xf>
    <xf numFmtId="0" fontId="22" fillId="8" borderId="214" applyNumberFormat="0" applyAlignment="0" applyProtection="0"/>
    <xf numFmtId="0" fontId="25" fillId="21" borderId="211" applyNumberFormat="0" applyAlignment="0" applyProtection="0"/>
    <xf numFmtId="0" fontId="5" fillId="0" borderId="223" applyFill="0">
      <alignment horizontal="center" vertical="center"/>
    </xf>
    <xf numFmtId="0" fontId="10" fillId="0" borderId="215" applyFill="0">
      <alignment horizontal="center" vertical="center"/>
    </xf>
    <xf numFmtId="0" fontId="10" fillId="0" borderId="215" applyFill="0">
      <alignment horizontal="center" vertical="center"/>
    </xf>
    <xf numFmtId="0" fontId="25" fillId="21" borderId="217" applyNumberFormat="0" applyAlignment="0" applyProtection="0"/>
    <xf numFmtId="0" fontId="12" fillId="24" borderId="224" applyNumberFormat="0" applyFont="0" applyAlignment="0" applyProtection="0"/>
    <xf numFmtId="0" fontId="12" fillId="24" borderId="216" applyNumberFormat="0" applyFont="0" applyAlignment="0" applyProtection="0"/>
    <xf numFmtId="0" fontId="32" fillId="0" borderId="212" applyNumberFormat="0" applyFill="0" applyAlignment="0" applyProtection="0"/>
    <xf numFmtId="0" fontId="32" fillId="0" borderId="212" applyNumberFormat="0" applyFill="0" applyAlignment="0" applyProtection="0"/>
    <xf numFmtId="0" fontId="5" fillId="0" borderId="215" applyFill="0">
      <alignment horizontal="center" vertical="center"/>
    </xf>
    <xf numFmtId="0" fontId="10" fillId="0" borderId="215" applyFill="0">
      <alignment horizontal="center" vertical="center"/>
    </xf>
    <xf numFmtId="0" fontId="32" fillId="0" borderId="218" applyNumberFormat="0" applyFill="0" applyAlignment="0" applyProtection="0"/>
    <xf numFmtId="0" fontId="32" fillId="0" borderId="218" applyNumberFormat="0" applyFill="0" applyAlignment="0" applyProtection="0"/>
    <xf numFmtId="0" fontId="15" fillId="21" borderId="214" applyNumberFormat="0" applyAlignment="0" applyProtection="0"/>
    <xf numFmtId="0" fontId="15" fillId="21" borderId="214" applyNumberFormat="0" applyAlignment="0" applyProtection="0"/>
    <xf numFmtId="0" fontId="32" fillId="0" borderId="212" applyNumberFormat="0" applyFill="0" applyAlignment="0" applyProtection="0"/>
    <xf numFmtId="0" fontId="32" fillId="0" borderId="218" applyNumberFormat="0" applyFill="0" applyAlignment="0" applyProtection="0"/>
    <xf numFmtId="0" fontId="25" fillId="21" borderId="225" applyNumberFormat="0" applyAlignment="0" applyProtection="0"/>
    <xf numFmtId="0" fontId="25" fillId="21" borderId="225" applyNumberFormat="0" applyAlignment="0" applyProtection="0"/>
    <xf numFmtId="0" fontId="15" fillId="21" borderId="222" applyNumberFormat="0" applyAlignment="0" applyProtection="0"/>
    <xf numFmtId="0" fontId="22" fillId="8" borderId="214" applyNumberFormat="0" applyAlignment="0" applyProtection="0"/>
    <xf numFmtId="0" fontId="10" fillId="0" borderId="215" applyFill="0">
      <alignment horizontal="center" vertical="center"/>
    </xf>
    <xf numFmtId="0" fontId="10" fillId="0" borderId="223" applyFill="0">
      <alignment horizontal="center" vertical="center"/>
    </xf>
    <xf numFmtId="0" fontId="10" fillId="0" borderId="223" applyFill="0">
      <alignment horizontal="center" vertical="center"/>
    </xf>
    <xf numFmtId="0" fontId="22" fillId="8" borderId="214" applyNumberFormat="0" applyAlignment="0" applyProtection="0"/>
    <xf numFmtId="0" fontId="10" fillId="0" borderId="215" applyFill="0">
      <alignment horizontal="center" vertical="center"/>
    </xf>
    <xf numFmtId="0" fontId="32" fillId="0" borderId="218" applyNumberFormat="0" applyFill="0" applyAlignment="0" applyProtection="0"/>
    <xf numFmtId="0" fontId="25" fillId="21" borderId="217" applyNumberFormat="0" applyAlignment="0" applyProtection="0"/>
    <xf numFmtId="0" fontId="25" fillId="21" borderId="225" applyNumberFormat="0" applyAlignment="0" applyProtection="0"/>
    <xf numFmtId="0" fontId="32" fillId="0" borderId="212" applyNumberFormat="0" applyFill="0" applyAlignment="0" applyProtection="0"/>
    <xf numFmtId="0" fontId="32" fillId="0" borderId="236" applyNumberFormat="0" applyFill="0" applyAlignment="0" applyProtection="0"/>
    <xf numFmtId="0" fontId="5" fillId="0" borderId="215" applyFill="0">
      <alignment horizontal="center" vertical="center"/>
    </xf>
    <xf numFmtId="0" fontId="32" fillId="0" borderId="226" applyNumberFormat="0" applyFill="0" applyAlignment="0" applyProtection="0"/>
    <xf numFmtId="0" fontId="25" fillId="21" borderId="225" applyNumberFormat="0" applyAlignment="0" applyProtection="0"/>
    <xf numFmtId="0" fontId="32" fillId="0" borderId="226" applyNumberFormat="0" applyFill="0" applyAlignment="0" applyProtection="0"/>
    <xf numFmtId="0" fontId="22" fillId="8" borderId="214" applyNumberFormat="0" applyAlignment="0" applyProtection="0"/>
    <xf numFmtId="0" fontId="22" fillId="8" borderId="232" applyNumberFormat="0" applyAlignment="0" applyProtection="0"/>
    <xf numFmtId="0" fontId="25" fillId="21" borderId="211" applyNumberFormat="0" applyAlignment="0" applyProtection="0"/>
    <xf numFmtId="0" fontId="22" fillId="8" borderId="214" applyNumberFormat="0" applyAlignment="0" applyProtection="0"/>
    <xf numFmtId="0" fontId="25" fillId="21" borderId="211" applyNumberFormat="0" applyAlignment="0" applyProtection="0"/>
    <xf numFmtId="0" fontId="25" fillId="21" borderId="211" applyNumberFormat="0" applyAlignment="0" applyProtection="0"/>
    <xf numFmtId="0" fontId="12" fillId="24" borderId="216" applyNumberFormat="0" applyFont="0" applyAlignment="0" applyProtection="0"/>
    <xf numFmtId="0" fontId="32" fillId="0" borderId="212" applyNumberFormat="0" applyFill="0" applyAlignment="0" applyProtection="0"/>
    <xf numFmtId="0" fontId="25" fillId="21" borderId="235" applyNumberFormat="0" applyAlignment="0" applyProtection="0"/>
    <xf numFmtId="0" fontId="32" fillId="0" borderId="218" applyNumberFormat="0" applyFill="0" applyAlignment="0" applyProtection="0"/>
    <xf numFmtId="0" fontId="5" fillId="0" borderId="215" applyFill="0">
      <alignment horizontal="center" vertical="center"/>
    </xf>
    <xf numFmtId="0" fontId="5" fillId="0" borderId="215" applyFill="0">
      <alignment horizontal="center" vertical="center"/>
    </xf>
    <xf numFmtId="0" fontId="5" fillId="0" borderId="215" applyFill="0">
      <alignment horizontal="center" vertical="center"/>
    </xf>
    <xf numFmtId="0" fontId="10" fillId="0" borderId="215" applyFill="0">
      <alignment horizontal="center" vertical="center"/>
    </xf>
    <xf numFmtId="0" fontId="25" fillId="21" borderId="217" applyNumberFormat="0" applyAlignment="0" applyProtection="0"/>
    <xf numFmtId="175" fontId="5" fillId="0" borderId="215" applyFill="0">
      <alignment horizontal="center" vertical="center"/>
    </xf>
    <xf numFmtId="0" fontId="10" fillId="0" borderId="183" applyFill="0">
      <alignment horizontal="center" vertical="center"/>
    </xf>
    <xf numFmtId="0" fontId="25" fillId="21" borderId="217" applyNumberFormat="0" applyAlignment="0" applyProtection="0"/>
    <xf numFmtId="0" fontId="10" fillId="0" borderId="215" applyFill="0">
      <alignment horizontal="center" vertical="center"/>
    </xf>
    <xf numFmtId="175" fontId="5" fillId="0" borderId="215" applyFill="0">
      <alignment horizontal="center" vertical="center"/>
    </xf>
    <xf numFmtId="0" fontId="15" fillId="21" borderId="214" applyNumberFormat="0" applyAlignment="0" applyProtection="0"/>
    <xf numFmtId="0" fontId="25" fillId="21" borderId="217" applyNumberFormat="0" applyAlignment="0" applyProtection="0"/>
    <xf numFmtId="0" fontId="12" fillId="24" borderId="224" applyNumberFormat="0" applyFont="0" applyAlignment="0" applyProtection="0"/>
    <xf numFmtId="0" fontId="15" fillId="21" borderId="214" applyNumberFormat="0" applyAlignment="0" applyProtection="0"/>
    <xf numFmtId="0" fontId="10" fillId="0" borderId="215" applyFill="0">
      <alignment horizontal="center" vertical="center"/>
    </xf>
    <xf numFmtId="0" fontId="5" fillId="0" borderId="215" applyFill="0">
      <alignment horizontal="center" vertical="center"/>
    </xf>
    <xf numFmtId="0" fontId="32" fillId="0" borderId="212" applyNumberFormat="0" applyFill="0" applyAlignment="0" applyProtection="0"/>
    <xf numFmtId="0" fontId="25" fillId="21" borderId="217" applyNumberFormat="0" applyAlignment="0" applyProtection="0"/>
    <xf numFmtId="0" fontId="10" fillId="0" borderId="183" applyFill="0">
      <alignment horizontal="center" vertical="center"/>
    </xf>
    <xf numFmtId="0" fontId="25" fillId="21" borderId="217" applyNumberFormat="0" applyAlignment="0" applyProtection="0"/>
    <xf numFmtId="0" fontId="32" fillId="0" borderId="212" applyNumberFormat="0" applyFill="0" applyAlignment="0" applyProtection="0"/>
    <xf numFmtId="0" fontId="22" fillId="8" borderId="214" applyNumberFormat="0" applyAlignment="0" applyProtection="0"/>
    <xf numFmtId="0" fontId="25" fillId="21" borderId="225" applyNumberFormat="0" applyAlignment="0" applyProtection="0"/>
    <xf numFmtId="0" fontId="25" fillId="21" borderId="211" applyNumberFormat="0" applyAlignment="0" applyProtection="0"/>
    <xf numFmtId="175" fontId="5" fillId="0" borderId="215" applyFill="0">
      <alignment horizontal="center" vertical="center"/>
    </xf>
    <xf numFmtId="175" fontId="5" fillId="0" borderId="215" applyFill="0">
      <alignment horizontal="center" vertical="center"/>
    </xf>
    <xf numFmtId="0" fontId="32" fillId="0" borderId="218" applyNumberFormat="0" applyFill="0" applyAlignment="0" applyProtection="0"/>
    <xf numFmtId="0" fontId="12" fillId="24" borderId="216" applyNumberFormat="0" applyFont="0" applyAlignment="0" applyProtection="0"/>
    <xf numFmtId="0" fontId="25" fillId="21" borderId="211" applyNumberFormat="0" applyAlignment="0" applyProtection="0"/>
    <xf numFmtId="0" fontId="25" fillId="21" borderId="211" applyNumberFormat="0" applyAlignment="0" applyProtection="0"/>
    <xf numFmtId="0" fontId="10" fillId="0" borderId="215" applyFill="0">
      <alignment horizontal="center" vertical="center"/>
    </xf>
    <xf numFmtId="0" fontId="25" fillId="21" borderId="211" applyNumberFormat="0" applyAlignment="0" applyProtection="0"/>
    <xf numFmtId="175" fontId="5" fillId="0" borderId="223" applyFill="0">
      <alignment horizontal="center" vertical="center"/>
    </xf>
    <xf numFmtId="0" fontId="5" fillId="0" borderId="215" applyFill="0">
      <alignment horizontal="center" vertical="center"/>
    </xf>
    <xf numFmtId="0" fontId="32" fillId="0" borderId="218" applyNumberFormat="0" applyFill="0" applyAlignment="0" applyProtection="0"/>
    <xf numFmtId="0" fontId="25" fillId="21" borderId="211" applyNumberFormat="0" applyAlignment="0" applyProtection="0"/>
    <xf numFmtId="0" fontId="10" fillId="0" borderId="146" applyFill="0">
      <alignment horizontal="center" vertical="center"/>
    </xf>
    <xf numFmtId="0" fontId="32" fillId="0" borderId="212" applyNumberFormat="0" applyFill="0" applyAlignment="0" applyProtection="0"/>
    <xf numFmtId="0" fontId="32" fillId="0" borderId="218" applyNumberFormat="0" applyFill="0" applyAlignment="0" applyProtection="0"/>
    <xf numFmtId="0" fontId="12" fillId="24" borderId="216" applyNumberFormat="0" applyFont="0" applyAlignment="0" applyProtection="0"/>
    <xf numFmtId="0" fontId="32" fillId="0" borderId="212" applyNumberFormat="0" applyFill="0" applyAlignment="0" applyProtection="0"/>
    <xf numFmtId="0" fontId="22" fillId="8" borderId="222" applyNumberFormat="0" applyAlignment="0" applyProtection="0"/>
    <xf numFmtId="175" fontId="5" fillId="0" borderId="215" applyFill="0">
      <alignment horizontal="center" vertical="center"/>
    </xf>
    <xf numFmtId="0" fontId="25" fillId="21" borderId="211" applyNumberFormat="0" applyAlignment="0" applyProtection="0"/>
    <xf numFmtId="0" fontId="25" fillId="21" borderId="217" applyNumberFormat="0" applyAlignment="0" applyProtection="0"/>
    <xf numFmtId="175" fontId="5" fillId="0" borderId="215" applyFill="0">
      <alignment horizontal="center" vertical="center"/>
    </xf>
    <xf numFmtId="0" fontId="25" fillId="21" borderId="217" applyNumberFormat="0" applyAlignment="0" applyProtection="0"/>
    <xf numFmtId="0" fontId="22" fillId="8" borderId="214" applyNumberFormat="0" applyAlignment="0" applyProtection="0"/>
    <xf numFmtId="0" fontId="25" fillId="21" borderId="217" applyNumberFormat="0" applyAlignment="0" applyProtection="0"/>
    <xf numFmtId="0" fontId="32" fillId="0" borderId="218" applyNumberFormat="0" applyFill="0" applyAlignment="0" applyProtection="0"/>
    <xf numFmtId="0" fontId="16" fillId="22" borderId="220" applyNumberFormat="0" applyAlignment="0" applyProtection="0"/>
    <xf numFmtId="0" fontId="15" fillId="21" borderId="222" applyNumberFormat="0" applyAlignment="0" applyProtection="0"/>
    <xf numFmtId="0" fontId="25" fillId="21" borderId="217" applyNumberFormat="0" applyAlignment="0" applyProtection="0"/>
    <xf numFmtId="0" fontId="32" fillId="0" borderId="218" applyNumberFormat="0" applyFill="0" applyAlignment="0" applyProtection="0"/>
    <xf numFmtId="0" fontId="25" fillId="21" borderId="211" applyNumberFormat="0" applyAlignment="0" applyProtection="0"/>
    <xf numFmtId="0" fontId="12" fillId="24" borderId="216" applyNumberFormat="0" applyFont="0" applyAlignment="0" applyProtection="0"/>
    <xf numFmtId="0" fontId="32" fillId="0" borderId="218" applyNumberFormat="0" applyFill="0" applyAlignment="0" applyProtection="0"/>
    <xf numFmtId="0" fontId="15" fillId="21" borderId="214" applyNumberFormat="0" applyAlignment="0" applyProtection="0"/>
    <xf numFmtId="0" fontId="10" fillId="0" borderId="247" applyFill="0">
      <alignment horizontal="center" vertical="center"/>
    </xf>
    <xf numFmtId="0" fontId="32" fillId="0" borderId="212" applyNumberFormat="0" applyFill="0" applyAlignment="0" applyProtection="0"/>
    <xf numFmtId="0" fontId="32" fillId="0" borderId="212" applyNumberFormat="0" applyFill="0" applyAlignment="0" applyProtection="0"/>
    <xf numFmtId="0" fontId="10" fillId="0" borderId="215" applyFill="0">
      <alignment horizontal="center" vertical="center"/>
    </xf>
    <xf numFmtId="0" fontId="25" fillId="21" borderId="225" applyNumberFormat="0" applyAlignment="0" applyProtection="0"/>
    <xf numFmtId="0" fontId="25" fillId="21" borderId="225" applyNumberFormat="0" applyAlignment="0" applyProtection="0"/>
    <xf numFmtId="0" fontId="12" fillId="24" borderId="224" applyNumberFormat="0" applyFont="0" applyAlignment="0" applyProtection="0"/>
    <xf numFmtId="175" fontId="5" fillId="0" borderId="183" applyFill="0">
      <alignment horizontal="center" vertical="center"/>
    </xf>
    <xf numFmtId="0" fontId="15" fillId="21" borderId="214" applyNumberFormat="0" applyAlignment="0" applyProtection="0"/>
    <xf numFmtId="0" fontId="25" fillId="21" borderId="211" applyNumberFormat="0" applyAlignment="0" applyProtection="0"/>
    <xf numFmtId="0" fontId="5" fillId="0" borderId="223" applyFill="0">
      <alignment horizontal="center" vertical="center"/>
    </xf>
    <xf numFmtId="0" fontId="25" fillId="21" borderId="225" applyNumberFormat="0" applyAlignment="0" applyProtection="0"/>
    <xf numFmtId="0" fontId="32" fillId="0" borderId="212" applyNumberFormat="0" applyFill="0" applyAlignment="0" applyProtection="0"/>
    <xf numFmtId="0" fontId="32" fillId="0" borderId="226" applyNumberFormat="0" applyFill="0" applyAlignment="0" applyProtection="0"/>
    <xf numFmtId="0" fontId="15" fillId="21" borderId="214" applyNumberFormat="0" applyAlignment="0" applyProtection="0"/>
    <xf numFmtId="0" fontId="25" fillId="21" borderId="217" applyNumberFormat="0" applyAlignment="0" applyProtection="0"/>
    <xf numFmtId="0" fontId="10" fillId="0" borderId="215" applyFill="0">
      <alignment horizontal="center" vertical="center"/>
    </xf>
    <xf numFmtId="175" fontId="5" fillId="0" borderId="215" applyFill="0">
      <alignment horizontal="center" vertical="center"/>
    </xf>
    <xf numFmtId="0" fontId="32" fillId="0" borderId="218" applyNumberFormat="0" applyFill="0" applyAlignment="0" applyProtection="0"/>
    <xf numFmtId="0" fontId="32" fillId="0" borderId="226" applyNumberFormat="0" applyFill="0" applyAlignment="0" applyProtection="0"/>
    <xf numFmtId="0" fontId="32" fillId="0" borderId="212" applyNumberFormat="0" applyFill="0" applyAlignment="0" applyProtection="0"/>
    <xf numFmtId="0" fontId="25" fillId="21" borderId="217" applyNumberFormat="0" applyAlignment="0" applyProtection="0"/>
    <xf numFmtId="0" fontId="25" fillId="21" borderId="211" applyNumberFormat="0" applyAlignment="0" applyProtection="0"/>
    <xf numFmtId="0" fontId="32" fillId="0" borderId="218" applyNumberFormat="0" applyFill="0" applyAlignment="0" applyProtection="0"/>
    <xf numFmtId="0" fontId="32" fillId="0" borderId="226" applyNumberFormat="0" applyFill="0" applyAlignment="0" applyProtection="0"/>
    <xf numFmtId="0" fontId="32" fillId="0" borderId="250" applyNumberFormat="0" applyFill="0" applyAlignment="0" applyProtection="0"/>
    <xf numFmtId="0" fontId="32" fillId="0" borderId="212" applyNumberFormat="0" applyFill="0" applyAlignment="0" applyProtection="0"/>
    <xf numFmtId="0" fontId="32" fillId="0" borderId="218" applyNumberFormat="0" applyFill="0" applyAlignment="0" applyProtection="0"/>
    <xf numFmtId="0" fontId="25" fillId="21" borderId="217" applyNumberFormat="0" applyAlignment="0" applyProtection="0"/>
    <xf numFmtId="0" fontId="5" fillId="0" borderId="215" applyFill="0">
      <alignment horizontal="center" vertical="center"/>
    </xf>
    <xf numFmtId="0" fontId="12" fillId="24" borderId="216" applyNumberFormat="0" applyFont="0" applyAlignment="0" applyProtection="0"/>
    <xf numFmtId="0" fontId="15" fillId="21" borderId="214" applyNumberFormat="0" applyAlignment="0" applyProtection="0"/>
    <xf numFmtId="0" fontId="5" fillId="0" borderId="215" applyFill="0">
      <alignment horizontal="center" vertical="center"/>
    </xf>
    <xf numFmtId="175" fontId="5" fillId="0" borderId="215" applyFill="0">
      <alignment horizontal="center" vertical="center"/>
    </xf>
    <xf numFmtId="0" fontId="15" fillId="21" borderId="214" applyNumberFormat="0" applyAlignment="0" applyProtection="0"/>
    <xf numFmtId="0" fontId="32" fillId="0" borderId="212" applyNumberFormat="0" applyFill="0" applyAlignment="0" applyProtection="0"/>
    <xf numFmtId="0" fontId="15" fillId="21" borderId="232" applyNumberFormat="0" applyAlignment="0" applyProtection="0"/>
    <xf numFmtId="0" fontId="25" fillId="21" borderId="217" applyNumberFormat="0" applyAlignment="0" applyProtection="0"/>
    <xf numFmtId="0" fontId="32" fillId="0" borderId="218" applyNumberFormat="0" applyFill="0" applyAlignment="0" applyProtection="0"/>
    <xf numFmtId="0" fontId="32" fillId="0" borderId="212" applyNumberFormat="0" applyFill="0" applyAlignment="0" applyProtection="0"/>
    <xf numFmtId="175" fontId="5" fillId="0" borderId="215" applyFill="0">
      <alignment horizontal="center" vertical="center"/>
    </xf>
    <xf numFmtId="0" fontId="25" fillId="21" borderId="217" applyNumberFormat="0" applyAlignment="0" applyProtection="0"/>
    <xf numFmtId="0" fontId="12" fillId="24" borderId="216" applyNumberFormat="0" applyFont="0" applyAlignment="0" applyProtection="0"/>
    <xf numFmtId="0" fontId="32" fillId="0" borderId="218" applyNumberFormat="0" applyFill="0" applyAlignment="0" applyProtection="0"/>
    <xf numFmtId="0" fontId="22" fillId="8" borderId="222" applyNumberFormat="0" applyAlignment="0" applyProtection="0"/>
    <xf numFmtId="0" fontId="32" fillId="0" borderId="218" applyNumberFormat="0" applyFill="0" applyAlignment="0" applyProtection="0"/>
    <xf numFmtId="0" fontId="22" fillId="8" borderId="214" applyNumberFormat="0" applyAlignment="0" applyProtection="0"/>
    <xf numFmtId="0" fontId="32" fillId="0" borderId="212" applyNumberFormat="0" applyFill="0" applyAlignment="0" applyProtection="0"/>
    <xf numFmtId="0" fontId="5" fillId="0" borderId="223" applyFill="0">
      <alignment horizontal="center" vertical="center"/>
    </xf>
    <xf numFmtId="0" fontId="25" fillId="21" borderId="211" applyNumberFormat="0" applyAlignment="0" applyProtection="0"/>
    <xf numFmtId="0" fontId="32" fillId="0" borderId="212" applyNumberFormat="0" applyFill="0" applyAlignment="0" applyProtection="0"/>
    <xf numFmtId="0" fontId="32" fillId="0" borderId="218" applyNumberFormat="0" applyFill="0" applyAlignment="0" applyProtection="0"/>
    <xf numFmtId="175" fontId="5" fillId="0" borderId="215" applyFill="0">
      <alignment horizontal="center" vertical="center"/>
    </xf>
    <xf numFmtId="0" fontId="12" fillId="24" borderId="216" applyNumberFormat="0" applyFont="0" applyAlignment="0" applyProtection="0"/>
    <xf numFmtId="0" fontId="32" fillId="0" borderId="226" applyNumberFormat="0" applyFill="0" applyAlignment="0" applyProtection="0"/>
    <xf numFmtId="0" fontId="22" fillId="8" borderId="214" applyNumberFormat="0" applyAlignment="0" applyProtection="0"/>
    <xf numFmtId="0" fontId="32" fillId="0" borderId="212" applyNumberFormat="0" applyFill="0" applyAlignment="0" applyProtection="0"/>
    <xf numFmtId="0" fontId="15" fillId="21" borderId="232" applyNumberFormat="0" applyAlignment="0" applyProtection="0"/>
    <xf numFmtId="0" fontId="32" fillId="0" borderId="212" applyNumberFormat="0" applyFill="0" applyAlignment="0" applyProtection="0"/>
    <xf numFmtId="0" fontId="12" fillId="24" borderId="216" applyNumberFormat="0" applyFont="0" applyAlignment="0" applyProtection="0"/>
    <xf numFmtId="0" fontId="32" fillId="0" borderId="212" applyNumberFormat="0" applyFill="0" applyAlignment="0" applyProtection="0"/>
    <xf numFmtId="175" fontId="5" fillId="0" borderId="215" applyFill="0">
      <alignment horizontal="center" vertical="center"/>
    </xf>
    <xf numFmtId="0" fontId="12" fillId="24" borderId="216" applyNumberFormat="0" applyFont="0" applyAlignment="0" applyProtection="0"/>
    <xf numFmtId="0" fontId="25" fillId="21" borderId="211" applyNumberFormat="0" applyAlignment="0" applyProtection="0"/>
    <xf numFmtId="0" fontId="22" fillId="8" borderId="222" applyNumberFormat="0" applyAlignment="0" applyProtection="0"/>
    <xf numFmtId="0" fontId="25" fillId="21" borderId="217" applyNumberFormat="0" applyAlignment="0" applyProtection="0"/>
    <xf numFmtId="0" fontId="22" fillId="8" borderId="214" applyNumberFormat="0" applyAlignment="0" applyProtection="0"/>
    <xf numFmtId="0" fontId="5" fillId="0" borderId="223" applyFill="0">
      <alignment horizontal="center" vertical="center"/>
    </xf>
    <xf numFmtId="0" fontId="12" fillId="24" borderId="216" applyNumberFormat="0" applyFont="0" applyAlignment="0" applyProtection="0"/>
    <xf numFmtId="0" fontId="32" fillId="0" borderId="218" applyNumberFormat="0" applyFill="0" applyAlignment="0" applyProtection="0"/>
    <xf numFmtId="0" fontId="12" fillId="24" borderId="216" applyNumberFormat="0" applyFont="0" applyAlignment="0" applyProtection="0"/>
    <xf numFmtId="0" fontId="25" fillId="21" borderId="225" applyNumberFormat="0" applyAlignment="0" applyProtection="0"/>
    <xf numFmtId="0" fontId="22" fillId="8" borderId="214" applyNumberFormat="0" applyAlignment="0" applyProtection="0"/>
    <xf numFmtId="0" fontId="25" fillId="21" borderId="217" applyNumberFormat="0" applyAlignment="0" applyProtection="0"/>
    <xf numFmtId="0" fontId="32" fillId="0" borderId="218" applyNumberFormat="0" applyFill="0" applyAlignment="0" applyProtection="0"/>
    <xf numFmtId="0" fontId="15" fillId="21" borderId="214" applyNumberFormat="0" applyAlignment="0" applyProtection="0"/>
    <xf numFmtId="0" fontId="5" fillId="0" borderId="215" applyFill="0">
      <alignment horizontal="center" vertical="center"/>
    </xf>
    <xf numFmtId="0" fontId="32" fillId="0" borderId="212" applyNumberFormat="0" applyFill="0" applyAlignment="0" applyProtection="0"/>
    <xf numFmtId="0" fontId="25" fillId="21" borderId="217" applyNumberFormat="0" applyAlignment="0" applyProtection="0"/>
    <xf numFmtId="0" fontId="32" fillId="0" borderId="218" applyNumberFormat="0" applyFill="0" applyAlignment="0" applyProtection="0"/>
    <xf numFmtId="0" fontId="25" fillId="21" borderId="217" applyNumberFormat="0" applyAlignment="0" applyProtection="0"/>
    <xf numFmtId="0" fontId="32" fillId="0" borderId="218" applyNumberFormat="0" applyFill="0" applyAlignment="0" applyProtection="0"/>
    <xf numFmtId="0" fontId="22" fillId="8" borderId="214" applyNumberFormat="0" applyAlignment="0" applyProtection="0"/>
    <xf numFmtId="0" fontId="32" fillId="0" borderId="212" applyNumberFormat="0" applyFill="0" applyAlignment="0" applyProtection="0"/>
    <xf numFmtId="0" fontId="16" fillId="22" borderId="221" applyNumberFormat="0" applyAlignment="0" applyProtection="0"/>
    <xf numFmtId="0" fontId="25" fillId="21" borderId="217" applyNumberFormat="0" applyAlignment="0" applyProtection="0"/>
    <xf numFmtId="0" fontId="25" fillId="21" borderId="217" applyNumberFormat="0" applyAlignment="0" applyProtection="0"/>
    <xf numFmtId="0" fontId="5" fillId="0" borderId="215" applyFill="0">
      <alignment horizontal="center" vertical="center"/>
    </xf>
    <xf numFmtId="0" fontId="32" fillId="0" borderId="212" applyNumberFormat="0" applyFill="0" applyAlignment="0" applyProtection="0"/>
    <xf numFmtId="0" fontId="32" fillId="0" borderId="218" applyNumberFormat="0" applyFill="0" applyAlignment="0" applyProtection="0"/>
    <xf numFmtId="0" fontId="22" fillId="8" borderId="214" applyNumberFormat="0" applyAlignment="0" applyProtection="0"/>
    <xf numFmtId="0" fontId="15" fillId="21" borderId="222" applyNumberFormat="0" applyAlignment="0" applyProtection="0"/>
    <xf numFmtId="0" fontId="32" fillId="0" borderId="212" applyNumberFormat="0" applyFill="0" applyAlignment="0" applyProtection="0"/>
    <xf numFmtId="0" fontId="32" fillId="0" borderId="218" applyNumberFormat="0" applyFill="0" applyAlignment="0" applyProtection="0"/>
    <xf numFmtId="0" fontId="25" fillId="21" borderId="217" applyNumberFormat="0" applyAlignment="0" applyProtection="0"/>
    <xf numFmtId="0" fontId="25" fillId="21" borderId="211" applyNumberFormat="0" applyAlignment="0" applyProtection="0"/>
    <xf numFmtId="0" fontId="25" fillId="21" borderId="217" applyNumberFormat="0" applyAlignment="0" applyProtection="0"/>
    <xf numFmtId="0" fontId="10" fillId="0" borderId="215" applyFill="0">
      <alignment horizontal="center" vertical="center"/>
    </xf>
    <xf numFmtId="175" fontId="5" fillId="0" borderId="223" applyFill="0">
      <alignment horizontal="center" vertical="center"/>
    </xf>
    <xf numFmtId="0" fontId="32" fillId="0" borderId="218" applyNumberFormat="0" applyFill="0" applyAlignment="0" applyProtection="0"/>
    <xf numFmtId="0" fontId="32" fillId="0" borderId="226" applyNumberFormat="0" applyFill="0" applyAlignment="0" applyProtection="0"/>
    <xf numFmtId="0" fontId="32" fillId="0" borderId="218" applyNumberFormat="0" applyFill="0" applyAlignment="0" applyProtection="0"/>
    <xf numFmtId="0" fontId="25" fillId="21" borderId="211" applyNumberFormat="0" applyAlignment="0" applyProtection="0"/>
    <xf numFmtId="0" fontId="5" fillId="0" borderId="215" applyFill="0">
      <alignment horizontal="center" vertical="center"/>
    </xf>
    <xf numFmtId="0" fontId="10" fillId="0" borderId="215" applyFill="0">
      <alignment horizontal="center" vertical="center"/>
    </xf>
    <xf numFmtId="0" fontId="22" fillId="8" borderId="214" applyNumberFormat="0" applyAlignment="0" applyProtection="0"/>
    <xf numFmtId="0" fontId="22" fillId="8" borderId="214" applyNumberFormat="0" applyAlignment="0" applyProtection="0"/>
    <xf numFmtId="0" fontId="22" fillId="8" borderId="214" applyNumberFormat="0" applyAlignment="0" applyProtection="0"/>
    <xf numFmtId="0" fontId="25" fillId="21" borderId="225" applyNumberFormat="0" applyAlignment="0" applyProtection="0"/>
    <xf numFmtId="0" fontId="25" fillId="21" borderId="217" applyNumberFormat="0" applyAlignment="0" applyProtection="0"/>
    <xf numFmtId="0" fontId="15" fillId="21" borderId="214" applyNumberFormat="0" applyAlignment="0" applyProtection="0"/>
    <xf numFmtId="0" fontId="32" fillId="0" borderId="218" applyNumberFormat="0" applyFill="0" applyAlignment="0" applyProtection="0"/>
    <xf numFmtId="0" fontId="32" fillId="0" borderId="218" applyNumberFormat="0" applyFill="0" applyAlignment="0" applyProtection="0"/>
    <xf numFmtId="0" fontId="22" fillId="8" borderId="214" applyNumberFormat="0" applyAlignment="0" applyProtection="0"/>
    <xf numFmtId="0" fontId="25" fillId="21" borderId="217" applyNumberFormat="0" applyAlignment="0" applyProtection="0"/>
    <xf numFmtId="0" fontId="12" fillId="24" borderId="216" applyNumberFormat="0" applyFont="0" applyAlignment="0" applyProtection="0"/>
    <xf numFmtId="0" fontId="22" fillId="8" borderId="222" applyNumberFormat="0" applyAlignment="0" applyProtection="0"/>
    <xf numFmtId="0" fontId="25" fillId="21" borderId="211" applyNumberFormat="0" applyAlignment="0" applyProtection="0"/>
    <xf numFmtId="0" fontId="12" fillId="24" borderId="216" applyNumberFormat="0" applyFont="0" applyAlignment="0" applyProtection="0"/>
    <xf numFmtId="0" fontId="15" fillId="21" borderId="222" applyNumberFormat="0" applyAlignment="0" applyProtection="0"/>
    <xf numFmtId="0" fontId="10" fillId="0" borderId="215" applyFill="0">
      <alignment horizontal="center" vertical="center"/>
    </xf>
    <xf numFmtId="0" fontId="32" fillId="0" borderId="218" applyNumberFormat="0" applyFill="0" applyAlignment="0" applyProtection="0"/>
    <xf numFmtId="0" fontId="5" fillId="0" borderId="223" applyFill="0">
      <alignment horizontal="center" vertical="center"/>
    </xf>
    <xf numFmtId="0" fontId="22" fillId="8" borderId="222" applyNumberFormat="0" applyAlignment="0" applyProtection="0"/>
    <xf numFmtId="0" fontId="25" fillId="21" borderId="217" applyNumberFormat="0" applyAlignment="0" applyProtection="0"/>
    <xf numFmtId="0" fontId="25" fillId="21" borderId="217" applyNumberFormat="0" applyAlignment="0" applyProtection="0"/>
    <xf numFmtId="0" fontId="25" fillId="21" borderId="211" applyNumberFormat="0" applyAlignment="0" applyProtection="0"/>
    <xf numFmtId="0" fontId="25" fillId="21" borderId="211" applyNumberFormat="0" applyAlignment="0" applyProtection="0"/>
    <xf numFmtId="0" fontId="15" fillId="21" borderId="214" applyNumberFormat="0" applyAlignment="0" applyProtection="0"/>
    <xf numFmtId="0" fontId="32" fillId="0" borderId="218" applyNumberFormat="0" applyFill="0" applyAlignment="0" applyProtection="0"/>
    <xf numFmtId="0" fontId="25" fillId="21" borderId="211" applyNumberFormat="0" applyAlignment="0" applyProtection="0"/>
    <xf numFmtId="0" fontId="25" fillId="21" borderId="217" applyNumberFormat="0" applyAlignment="0" applyProtection="0"/>
    <xf numFmtId="175" fontId="5" fillId="0" borderId="215" applyFill="0">
      <alignment horizontal="center" vertical="center"/>
    </xf>
    <xf numFmtId="0" fontId="25" fillId="21" borderId="211" applyNumberFormat="0" applyAlignment="0" applyProtection="0"/>
    <xf numFmtId="0" fontId="32" fillId="0" borderId="212" applyNumberFormat="0" applyFill="0" applyAlignment="0" applyProtection="0"/>
    <xf numFmtId="0" fontId="32" fillId="0" borderId="218" applyNumberFormat="0" applyFill="0" applyAlignment="0" applyProtection="0"/>
    <xf numFmtId="0" fontId="32" fillId="0" borderId="212" applyNumberFormat="0" applyFill="0" applyAlignment="0" applyProtection="0"/>
    <xf numFmtId="175" fontId="5" fillId="0" borderId="215" applyFill="0">
      <alignment horizontal="center" vertical="center"/>
    </xf>
    <xf numFmtId="0" fontId="15" fillId="21" borderId="214" applyNumberFormat="0" applyAlignment="0" applyProtection="0"/>
    <xf numFmtId="0" fontId="25" fillId="21" borderId="217" applyNumberFormat="0" applyAlignment="0" applyProtection="0"/>
    <xf numFmtId="0" fontId="32" fillId="0" borderId="226" applyNumberFormat="0" applyFill="0" applyAlignment="0" applyProtection="0"/>
    <xf numFmtId="0" fontId="5" fillId="0" borderId="223" applyFill="0">
      <alignment horizontal="center" vertical="center"/>
    </xf>
    <xf numFmtId="0" fontId="32" fillId="0" borderId="212" applyNumberFormat="0" applyFill="0" applyAlignment="0" applyProtection="0"/>
    <xf numFmtId="0" fontId="32" fillId="0" borderId="218" applyNumberFormat="0" applyFill="0" applyAlignment="0" applyProtection="0"/>
    <xf numFmtId="0" fontId="32" fillId="0" borderId="236" applyNumberFormat="0" applyFill="0" applyAlignment="0" applyProtection="0"/>
    <xf numFmtId="0" fontId="32" fillId="0" borderId="218" applyNumberFormat="0" applyFill="0" applyAlignment="0" applyProtection="0"/>
    <xf numFmtId="0" fontId="25" fillId="21" borderId="217" applyNumberFormat="0" applyAlignment="0" applyProtection="0"/>
    <xf numFmtId="0" fontId="32" fillId="0" borderId="218" applyNumberFormat="0" applyFill="0" applyAlignment="0" applyProtection="0"/>
    <xf numFmtId="0" fontId="25" fillId="21" borderId="211" applyNumberFormat="0" applyAlignment="0" applyProtection="0"/>
    <xf numFmtId="0" fontId="22" fillId="8" borderId="222" applyNumberFormat="0" applyAlignment="0" applyProtection="0"/>
    <xf numFmtId="0" fontId="32" fillId="0" borderId="212" applyNumberFormat="0" applyFill="0" applyAlignment="0" applyProtection="0"/>
    <xf numFmtId="175" fontId="5" fillId="0" borderId="183" applyFill="0">
      <alignment horizontal="center" vertical="center"/>
    </xf>
    <xf numFmtId="0" fontId="25" fillId="21" borderId="211" applyNumberFormat="0" applyAlignment="0" applyProtection="0"/>
    <xf numFmtId="0" fontId="25" fillId="21" borderId="211" applyNumberFormat="0" applyAlignment="0" applyProtection="0"/>
    <xf numFmtId="0" fontId="32" fillId="0" borderId="212" applyNumberFormat="0" applyFill="0" applyAlignment="0" applyProtection="0"/>
    <xf numFmtId="0" fontId="32" fillId="0" borderId="218" applyNumberFormat="0" applyFill="0" applyAlignment="0" applyProtection="0"/>
    <xf numFmtId="0" fontId="25" fillId="21" borderId="211" applyNumberFormat="0" applyAlignment="0" applyProtection="0"/>
    <xf numFmtId="0" fontId="10" fillId="0" borderId="183" applyFill="0">
      <alignment horizontal="center" vertical="center"/>
    </xf>
    <xf numFmtId="0" fontId="32" fillId="0" borderId="218" applyNumberFormat="0" applyFill="0" applyAlignment="0" applyProtection="0"/>
    <xf numFmtId="175" fontId="5" fillId="0" borderId="215" applyFill="0">
      <alignment horizontal="center" vertical="center"/>
    </xf>
    <xf numFmtId="0" fontId="15" fillId="21" borderId="214" applyNumberFormat="0" applyAlignment="0" applyProtection="0"/>
    <xf numFmtId="0" fontId="25" fillId="21" borderId="217" applyNumberFormat="0" applyAlignment="0" applyProtection="0"/>
    <xf numFmtId="0" fontId="25" fillId="21" borderId="211" applyNumberFormat="0" applyAlignment="0" applyProtection="0"/>
    <xf numFmtId="175" fontId="5" fillId="0" borderId="233" applyFill="0">
      <alignment horizontal="center" vertical="center"/>
    </xf>
    <xf numFmtId="0" fontId="5" fillId="0" borderId="223" applyFill="0">
      <alignment horizontal="center" vertical="center"/>
    </xf>
    <xf numFmtId="0" fontId="12" fillId="24" borderId="224" applyNumberFormat="0" applyFont="0" applyAlignment="0" applyProtection="0"/>
    <xf numFmtId="0" fontId="12" fillId="24" borderId="216" applyNumberFormat="0" applyFont="0" applyAlignment="0" applyProtection="0"/>
    <xf numFmtId="0" fontId="25" fillId="21" borderId="211" applyNumberFormat="0" applyAlignment="0" applyProtection="0"/>
    <xf numFmtId="0" fontId="5" fillId="0" borderId="215" applyFill="0">
      <alignment horizontal="center" vertical="center"/>
    </xf>
    <xf numFmtId="0" fontId="32" fillId="0" borderId="226" applyNumberFormat="0" applyFill="0" applyAlignment="0" applyProtection="0"/>
    <xf numFmtId="175" fontId="5" fillId="0" borderId="223" applyFill="0">
      <alignment horizontal="center" vertical="center"/>
    </xf>
    <xf numFmtId="0" fontId="32" fillId="0" borderId="218" applyNumberFormat="0" applyFill="0" applyAlignment="0" applyProtection="0"/>
    <xf numFmtId="0" fontId="32" fillId="0" borderId="218" applyNumberFormat="0" applyFill="0" applyAlignment="0" applyProtection="0"/>
    <xf numFmtId="0" fontId="25" fillId="21" borderId="217" applyNumberFormat="0" applyAlignment="0" applyProtection="0"/>
    <xf numFmtId="175" fontId="5" fillId="0" borderId="215" applyFill="0">
      <alignment horizontal="center" vertical="center"/>
    </xf>
    <xf numFmtId="0" fontId="5" fillId="0" borderId="233" applyFill="0">
      <alignment horizontal="center" vertical="center"/>
    </xf>
    <xf numFmtId="0" fontId="25" fillId="21" borderId="217" applyNumberFormat="0" applyAlignment="0" applyProtection="0"/>
    <xf numFmtId="0" fontId="32" fillId="0" borderId="218" applyNumberFormat="0" applyFill="0" applyAlignment="0" applyProtection="0"/>
    <xf numFmtId="0" fontId="25" fillId="21" borderId="217" applyNumberFormat="0" applyAlignment="0" applyProtection="0"/>
    <xf numFmtId="0" fontId="10" fillId="0" borderId="215" applyFill="0">
      <alignment horizontal="center" vertical="center"/>
    </xf>
    <xf numFmtId="0" fontId="25" fillId="21" borderId="217" applyNumberFormat="0" applyAlignment="0" applyProtection="0"/>
    <xf numFmtId="0" fontId="10" fillId="0" borderId="223" applyFill="0">
      <alignment horizontal="center" vertical="center"/>
    </xf>
    <xf numFmtId="0" fontId="32" fillId="0" borderId="212" applyNumberFormat="0" applyFill="0" applyAlignment="0" applyProtection="0"/>
    <xf numFmtId="0" fontId="25" fillId="21" borderId="211" applyNumberFormat="0" applyAlignment="0" applyProtection="0"/>
    <xf numFmtId="175" fontId="5" fillId="0" borderId="215" applyFill="0">
      <alignment horizontal="center" vertical="center"/>
    </xf>
    <xf numFmtId="0" fontId="10" fillId="0" borderId="215" applyFill="0">
      <alignment horizontal="center" vertical="center"/>
    </xf>
    <xf numFmtId="175" fontId="5" fillId="0" borderId="223" applyFill="0">
      <alignment horizontal="center" vertical="center"/>
    </xf>
    <xf numFmtId="0" fontId="10" fillId="0" borderId="215" applyFill="0">
      <alignment horizontal="center" vertical="center"/>
    </xf>
    <xf numFmtId="0" fontId="10" fillId="0" borderId="215" applyFill="0">
      <alignment horizontal="center" vertical="center"/>
    </xf>
    <xf numFmtId="0" fontId="25" fillId="21" borderId="211" applyNumberFormat="0" applyAlignment="0" applyProtection="0"/>
    <xf numFmtId="0" fontId="22" fillId="8" borderId="214" applyNumberFormat="0" applyAlignment="0" applyProtection="0"/>
    <xf numFmtId="0" fontId="25" fillId="21" borderId="211" applyNumberFormat="0" applyAlignment="0" applyProtection="0"/>
    <xf numFmtId="0" fontId="10" fillId="0" borderId="215" applyFill="0">
      <alignment horizontal="center" vertical="center"/>
    </xf>
    <xf numFmtId="0" fontId="25" fillId="21" borderId="217" applyNumberFormat="0" applyAlignment="0" applyProtection="0"/>
    <xf numFmtId="0" fontId="25" fillId="21" borderId="211" applyNumberFormat="0" applyAlignment="0" applyProtection="0"/>
    <xf numFmtId="0" fontId="32" fillId="0" borderId="218" applyNumberFormat="0" applyFill="0" applyAlignment="0" applyProtection="0"/>
    <xf numFmtId="0" fontId="32" fillId="0" borderId="212" applyNumberFormat="0" applyFill="0" applyAlignment="0" applyProtection="0"/>
    <xf numFmtId="0" fontId="12" fillId="24" borderId="216" applyNumberFormat="0" applyFont="0" applyAlignment="0" applyProtection="0"/>
    <xf numFmtId="0" fontId="10" fillId="0" borderId="215" applyFill="0">
      <alignment horizontal="center" vertical="center"/>
    </xf>
    <xf numFmtId="0" fontId="5" fillId="0" borderId="215" applyFill="0">
      <alignment horizontal="center" vertical="center"/>
    </xf>
    <xf numFmtId="175" fontId="5" fillId="0" borderId="215" applyFill="0">
      <alignment horizontal="center" vertical="center"/>
    </xf>
    <xf numFmtId="0" fontId="25" fillId="21" borderId="217" applyNumberFormat="0" applyAlignment="0" applyProtection="0"/>
    <xf numFmtId="0" fontId="32" fillId="0" borderId="226" applyNumberFormat="0" applyFill="0" applyAlignment="0" applyProtection="0"/>
    <xf numFmtId="0" fontId="25" fillId="21" borderId="225" applyNumberFormat="0" applyAlignment="0" applyProtection="0"/>
    <xf numFmtId="0" fontId="22" fillId="8" borderId="214" applyNumberFormat="0" applyAlignment="0" applyProtection="0"/>
    <xf numFmtId="0" fontId="25" fillId="21" borderId="217" applyNumberFormat="0" applyAlignment="0" applyProtection="0"/>
    <xf numFmtId="0" fontId="15" fillId="21" borderId="214" applyNumberFormat="0" applyAlignment="0" applyProtection="0"/>
    <xf numFmtId="0" fontId="10" fillId="0" borderId="215" applyFill="0">
      <alignment horizontal="center" vertical="center"/>
    </xf>
    <xf numFmtId="0" fontId="5" fillId="0" borderId="183" applyFill="0">
      <alignment horizontal="center" vertical="center"/>
    </xf>
    <xf numFmtId="0" fontId="32" fillId="0" borderId="218" applyNumberFormat="0" applyFill="0" applyAlignment="0" applyProtection="0"/>
    <xf numFmtId="175" fontId="5" fillId="0" borderId="215" applyFill="0">
      <alignment horizontal="center" vertical="center"/>
    </xf>
    <xf numFmtId="0" fontId="12" fillId="24" borderId="216" applyNumberFormat="0" applyFont="0" applyAlignment="0" applyProtection="0"/>
    <xf numFmtId="175" fontId="5" fillId="0" borderId="215" applyFill="0">
      <alignment horizontal="center" vertical="center"/>
    </xf>
    <xf numFmtId="0" fontId="32" fillId="0" borderId="212"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5" fillId="0" borderId="215" applyFill="0">
      <alignment horizontal="center" vertical="center"/>
    </xf>
    <xf numFmtId="0" fontId="12" fillId="24" borderId="216" applyNumberFormat="0" applyFont="0" applyAlignment="0" applyProtection="0"/>
    <xf numFmtId="0" fontId="32" fillId="0" borderId="212" applyNumberFormat="0" applyFill="0" applyAlignment="0" applyProtection="0"/>
    <xf numFmtId="0" fontId="25" fillId="21" borderId="211" applyNumberFormat="0" applyAlignment="0" applyProtection="0"/>
    <xf numFmtId="0" fontId="22" fillId="8" borderId="214" applyNumberFormat="0" applyAlignment="0" applyProtection="0"/>
    <xf numFmtId="0" fontId="5" fillId="0" borderId="215" applyFill="0">
      <alignment horizontal="center" vertical="center"/>
    </xf>
    <xf numFmtId="0" fontId="25" fillId="21" borderId="217" applyNumberFormat="0" applyAlignment="0" applyProtection="0"/>
    <xf numFmtId="175" fontId="5" fillId="0" borderId="223" applyFill="0">
      <alignment horizontal="center" vertical="center"/>
    </xf>
    <xf numFmtId="0" fontId="32" fillId="0" borderId="218" applyNumberFormat="0" applyFill="0" applyAlignment="0" applyProtection="0"/>
    <xf numFmtId="0" fontId="22" fillId="8" borderId="222" applyNumberFormat="0" applyAlignment="0" applyProtection="0"/>
    <xf numFmtId="0" fontId="15" fillId="21" borderId="214" applyNumberFormat="0" applyAlignment="0" applyProtection="0"/>
    <xf numFmtId="0" fontId="22" fillId="8" borderId="214" applyNumberFormat="0" applyAlignment="0" applyProtection="0"/>
    <xf numFmtId="175" fontId="5" fillId="0" borderId="215" applyFill="0">
      <alignment horizontal="center" vertical="center"/>
    </xf>
    <xf numFmtId="0" fontId="5" fillId="0" borderId="215" applyFill="0">
      <alignment horizontal="center" vertical="center"/>
    </xf>
    <xf numFmtId="0" fontId="5" fillId="0" borderId="215" applyFill="0">
      <alignment horizontal="center" vertical="center"/>
    </xf>
    <xf numFmtId="0" fontId="22" fillId="8" borderId="222" applyNumberFormat="0" applyAlignment="0" applyProtection="0"/>
    <xf numFmtId="0" fontId="32" fillId="0" borderId="218"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15" fillId="21" borderId="214" applyNumberFormat="0" applyAlignment="0" applyProtection="0"/>
    <xf numFmtId="0" fontId="32" fillId="0" borderId="218" applyNumberFormat="0" applyFill="0" applyAlignment="0" applyProtection="0"/>
    <xf numFmtId="0" fontId="25" fillId="21" borderId="217" applyNumberFormat="0" applyAlignment="0" applyProtection="0"/>
    <xf numFmtId="0" fontId="5" fillId="0" borderId="215" applyFill="0">
      <alignment horizontal="center" vertical="center"/>
    </xf>
    <xf numFmtId="0" fontId="32" fillId="0" borderId="218" applyNumberFormat="0" applyFill="0" applyAlignment="0" applyProtection="0"/>
    <xf numFmtId="0" fontId="25" fillId="21" borderId="217" applyNumberFormat="0" applyAlignment="0" applyProtection="0"/>
    <xf numFmtId="0" fontId="10" fillId="0" borderId="215" applyFill="0">
      <alignment horizontal="center" vertical="center"/>
    </xf>
    <xf numFmtId="0" fontId="32" fillId="0" borderId="212" applyNumberFormat="0" applyFill="0" applyAlignment="0" applyProtection="0"/>
    <xf numFmtId="0" fontId="32" fillId="0" borderId="212" applyNumberFormat="0" applyFill="0" applyAlignment="0" applyProtection="0"/>
    <xf numFmtId="0" fontId="5" fillId="0" borderId="223" applyFill="0">
      <alignment horizontal="center" vertical="center"/>
    </xf>
    <xf numFmtId="0" fontId="32" fillId="0" borderId="212" applyNumberFormat="0" applyFill="0" applyAlignment="0" applyProtection="0"/>
    <xf numFmtId="0" fontId="32" fillId="0" borderId="212" applyNumberFormat="0" applyFill="0" applyAlignment="0" applyProtection="0"/>
    <xf numFmtId="0" fontId="5" fillId="0" borderId="215" applyFill="0">
      <alignment horizontal="center" vertical="center"/>
    </xf>
    <xf numFmtId="0" fontId="10" fillId="0" borderId="233" applyFill="0">
      <alignment horizontal="center" vertical="center"/>
    </xf>
    <xf numFmtId="0" fontId="10" fillId="0" borderId="215" applyFill="0">
      <alignment horizontal="center" vertical="center"/>
    </xf>
    <xf numFmtId="0" fontId="25" fillId="21" borderId="211" applyNumberFormat="0" applyAlignment="0" applyProtection="0"/>
    <xf numFmtId="0" fontId="22" fillId="8" borderId="214" applyNumberFormat="0" applyAlignment="0" applyProtection="0"/>
    <xf numFmtId="0" fontId="25" fillId="21" borderId="217" applyNumberFormat="0" applyAlignment="0" applyProtection="0"/>
    <xf numFmtId="0" fontId="25" fillId="21" borderId="217" applyNumberFormat="0" applyAlignment="0" applyProtection="0"/>
    <xf numFmtId="0" fontId="5" fillId="0" borderId="215" applyFill="0">
      <alignment horizontal="center" vertical="center"/>
    </xf>
    <xf numFmtId="0" fontId="25" fillId="21" borderId="225" applyNumberFormat="0" applyAlignment="0" applyProtection="0"/>
    <xf numFmtId="0" fontId="32" fillId="0" borderId="218"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15" fillId="21" borderId="214" applyNumberFormat="0" applyAlignment="0" applyProtection="0"/>
    <xf numFmtId="175" fontId="5" fillId="0" borderId="215" applyFill="0">
      <alignment horizontal="center" vertical="center"/>
    </xf>
    <xf numFmtId="0" fontId="25" fillId="21" borderId="217" applyNumberFormat="0" applyAlignment="0" applyProtection="0"/>
    <xf numFmtId="0" fontId="25" fillId="21" borderId="211" applyNumberFormat="0" applyAlignment="0" applyProtection="0"/>
    <xf numFmtId="0" fontId="12" fillId="24" borderId="234" applyNumberFormat="0" applyFont="0" applyAlignment="0" applyProtection="0"/>
    <xf numFmtId="0" fontId="22" fillId="8" borderId="232" applyNumberFormat="0" applyAlignment="0" applyProtection="0"/>
    <xf numFmtId="0" fontId="22" fillId="8" borderId="214" applyNumberFormat="0" applyAlignment="0" applyProtection="0"/>
    <xf numFmtId="0" fontId="25" fillId="21" borderId="217" applyNumberFormat="0" applyAlignment="0" applyProtection="0"/>
    <xf numFmtId="0" fontId="32" fillId="0" borderId="212" applyNumberFormat="0" applyFill="0" applyAlignment="0" applyProtection="0"/>
    <xf numFmtId="0" fontId="25" fillId="21" borderId="217" applyNumberFormat="0" applyAlignment="0" applyProtection="0"/>
    <xf numFmtId="0" fontId="10" fillId="0" borderId="215" applyFill="0">
      <alignment horizontal="center" vertical="center"/>
    </xf>
    <xf numFmtId="0" fontId="10" fillId="0" borderId="215" applyFill="0">
      <alignment horizontal="center" vertical="center"/>
    </xf>
    <xf numFmtId="0" fontId="5" fillId="0" borderId="215" applyFill="0">
      <alignment horizontal="center" vertical="center"/>
    </xf>
    <xf numFmtId="0" fontId="25" fillId="21" borderId="217" applyNumberFormat="0" applyAlignment="0" applyProtection="0"/>
    <xf numFmtId="0" fontId="25" fillId="21" borderId="217" applyNumberFormat="0" applyAlignment="0" applyProtection="0"/>
    <xf numFmtId="0" fontId="12" fillId="24" borderId="216" applyNumberFormat="0" applyFont="0" applyAlignment="0" applyProtection="0"/>
    <xf numFmtId="0" fontId="5" fillId="0" borderId="215" applyFill="0">
      <alignment horizontal="center" vertical="center"/>
    </xf>
    <xf numFmtId="0" fontId="25" fillId="21" borderId="225" applyNumberFormat="0" applyAlignment="0" applyProtection="0"/>
    <xf numFmtId="0" fontId="32" fillId="0" borderId="218" applyNumberFormat="0" applyFill="0" applyAlignment="0" applyProtection="0"/>
    <xf numFmtId="0" fontId="5" fillId="0" borderId="215" applyFill="0">
      <alignment horizontal="center" vertical="center"/>
    </xf>
    <xf numFmtId="0" fontId="5" fillId="0" borderId="215" applyFill="0">
      <alignment horizontal="center" vertical="center"/>
    </xf>
    <xf numFmtId="0" fontId="25" fillId="21" borderId="211" applyNumberFormat="0" applyAlignment="0" applyProtection="0"/>
    <xf numFmtId="0" fontId="25" fillId="21" borderId="211" applyNumberFormat="0" applyAlignment="0" applyProtection="0"/>
    <xf numFmtId="0" fontId="25" fillId="21" borderId="225" applyNumberFormat="0" applyAlignment="0" applyProtection="0"/>
    <xf numFmtId="0" fontId="5" fillId="0" borderId="223" applyFill="0">
      <alignment horizontal="center" vertical="center"/>
    </xf>
    <xf numFmtId="0" fontId="10" fillId="0" borderId="215" applyFill="0">
      <alignment horizontal="center" vertical="center"/>
    </xf>
    <xf numFmtId="0" fontId="32" fillId="0" borderId="218" applyNumberFormat="0" applyFill="0" applyAlignment="0" applyProtection="0"/>
    <xf numFmtId="0" fontId="25" fillId="21" borderId="211" applyNumberFormat="0" applyAlignment="0" applyProtection="0"/>
    <xf numFmtId="0" fontId="32" fillId="0" borderId="226" applyNumberFormat="0" applyFill="0" applyAlignment="0" applyProtection="0"/>
    <xf numFmtId="0" fontId="25" fillId="21" borderId="217" applyNumberFormat="0" applyAlignment="0" applyProtection="0"/>
    <xf numFmtId="0" fontId="22" fillId="8" borderId="222" applyNumberFormat="0" applyAlignment="0" applyProtection="0"/>
    <xf numFmtId="0" fontId="25" fillId="21" borderId="211" applyNumberFormat="0" applyAlignment="0" applyProtection="0"/>
    <xf numFmtId="0" fontId="22" fillId="8" borderId="214" applyNumberFormat="0" applyAlignment="0" applyProtection="0"/>
    <xf numFmtId="0" fontId="32" fillId="0" borderId="212" applyNumberFormat="0" applyFill="0" applyAlignment="0" applyProtection="0"/>
    <xf numFmtId="0" fontId="25" fillId="21" borderId="211" applyNumberFormat="0" applyAlignment="0" applyProtection="0"/>
    <xf numFmtId="0" fontId="25" fillId="21" borderId="217" applyNumberFormat="0" applyAlignment="0" applyProtection="0"/>
    <xf numFmtId="0" fontId="25" fillId="21" borderId="217" applyNumberFormat="0" applyAlignment="0" applyProtection="0"/>
    <xf numFmtId="0" fontId="15" fillId="21" borderId="214" applyNumberFormat="0" applyAlignment="0" applyProtection="0"/>
    <xf numFmtId="0" fontId="32" fillId="0" borderId="212" applyNumberFormat="0" applyFill="0" applyAlignment="0" applyProtection="0"/>
    <xf numFmtId="0" fontId="25" fillId="21" borderId="211" applyNumberFormat="0" applyAlignment="0" applyProtection="0"/>
    <xf numFmtId="0" fontId="25" fillId="21" borderId="217" applyNumberFormat="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1" applyNumberFormat="0" applyAlignment="0" applyProtection="0"/>
    <xf numFmtId="0" fontId="32" fillId="0" borderId="212" applyNumberFormat="0" applyFill="0" applyAlignment="0" applyProtection="0"/>
    <xf numFmtId="0" fontId="25" fillId="21" borderId="211" applyNumberFormat="0" applyAlignment="0" applyProtection="0"/>
    <xf numFmtId="175" fontId="5" fillId="0" borderId="215" applyFill="0">
      <alignment horizontal="center" vertical="center"/>
    </xf>
    <xf numFmtId="0" fontId="25" fillId="21" borderId="211" applyNumberFormat="0" applyAlignment="0" applyProtection="0"/>
    <xf numFmtId="175" fontId="5" fillId="0" borderId="183" applyFill="0">
      <alignment horizontal="center" vertical="center"/>
    </xf>
    <xf numFmtId="0" fontId="32" fillId="0" borderId="226"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0" fontId="5" fillId="0" borderId="215" applyFill="0">
      <alignment horizontal="center" vertical="center"/>
    </xf>
    <xf numFmtId="0" fontId="32" fillId="0" borderId="218" applyNumberFormat="0" applyFill="0" applyAlignment="0" applyProtection="0"/>
    <xf numFmtId="175" fontId="5" fillId="0" borderId="215" applyFill="0">
      <alignment horizontal="center" vertical="center"/>
    </xf>
    <xf numFmtId="0" fontId="25" fillId="21" borderId="211" applyNumberFormat="0" applyAlignment="0" applyProtection="0"/>
    <xf numFmtId="0" fontId="32" fillId="0" borderId="226" applyNumberFormat="0" applyFill="0" applyAlignment="0" applyProtection="0"/>
    <xf numFmtId="0" fontId="32" fillId="0" borderId="212" applyNumberFormat="0" applyFill="0" applyAlignment="0" applyProtection="0"/>
    <xf numFmtId="0" fontId="32" fillId="0" borderId="212" applyNumberFormat="0" applyFill="0" applyAlignment="0" applyProtection="0"/>
    <xf numFmtId="0" fontId="25" fillId="21" borderId="217" applyNumberFormat="0" applyAlignment="0" applyProtection="0"/>
    <xf numFmtId="0" fontId="12" fillId="24" borderId="216" applyNumberFormat="0" applyFont="0" applyAlignment="0" applyProtection="0"/>
    <xf numFmtId="0" fontId="25" fillId="21" borderId="217" applyNumberFormat="0" applyAlignment="0" applyProtection="0"/>
    <xf numFmtId="0" fontId="25" fillId="21" borderId="211" applyNumberFormat="0" applyAlignment="0" applyProtection="0"/>
    <xf numFmtId="0" fontId="25" fillId="21" borderId="211" applyNumberFormat="0" applyAlignment="0" applyProtection="0"/>
    <xf numFmtId="175" fontId="5" fillId="0" borderId="223" applyFill="0">
      <alignment horizontal="center" vertical="center"/>
    </xf>
    <xf numFmtId="0" fontId="25" fillId="21" borderId="217" applyNumberFormat="0" applyAlignment="0" applyProtection="0"/>
    <xf numFmtId="0" fontId="12" fillId="24" borderId="216" applyNumberFormat="0" applyFont="0" applyAlignment="0" applyProtection="0"/>
    <xf numFmtId="0" fontId="32" fillId="0" borderId="212" applyNumberFormat="0" applyFill="0" applyAlignment="0" applyProtection="0"/>
    <xf numFmtId="0" fontId="12" fillId="24" borderId="216" applyNumberFormat="0" applyFont="0" applyAlignment="0" applyProtection="0"/>
    <xf numFmtId="0" fontId="5" fillId="0" borderId="215" applyFill="0">
      <alignment horizontal="center" vertical="center"/>
    </xf>
    <xf numFmtId="0" fontId="15" fillId="21" borderId="214" applyNumberFormat="0" applyAlignment="0" applyProtection="0"/>
    <xf numFmtId="0" fontId="5" fillId="0" borderId="183" applyFill="0">
      <alignment horizontal="center" vertical="center"/>
    </xf>
    <xf numFmtId="0" fontId="32" fillId="0" borderId="212" applyNumberFormat="0" applyFill="0" applyAlignment="0" applyProtection="0"/>
    <xf numFmtId="0" fontId="25" fillId="21" borderId="217" applyNumberFormat="0" applyAlignment="0" applyProtection="0"/>
    <xf numFmtId="0" fontId="25" fillId="21" borderId="217" applyNumberFormat="0" applyAlignment="0" applyProtection="0"/>
    <xf numFmtId="0" fontId="32" fillId="0" borderId="226" applyNumberFormat="0" applyFill="0" applyAlignment="0" applyProtection="0"/>
    <xf numFmtId="175" fontId="5" fillId="0" borderId="223" applyFill="0">
      <alignment horizontal="center" vertical="center"/>
    </xf>
    <xf numFmtId="0" fontId="25" fillId="21" borderId="254" applyNumberFormat="0" applyAlignment="0" applyProtection="0"/>
    <xf numFmtId="175" fontId="5" fillId="0" borderId="215" applyFill="0">
      <alignment horizontal="center" vertical="center"/>
    </xf>
    <xf numFmtId="0" fontId="32" fillId="0" borderId="218" applyNumberFormat="0" applyFill="0" applyAlignment="0" applyProtection="0"/>
    <xf numFmtId="175" fontId="5" fillId="0" borderId="223" applyFill="0">
      <alignment horizontal="center" vertical="center"/>
    </xf>
    <xf numFmtId="0" fontId="15" fillId="21" borderId="222" applyNumberFormat="0" applyAlignment="0" applyProtection="0"/>
    <xf numFmtId="0" fontId="32" fillId="0" borderId="218" applyNumberFormat="0" applyFill="0" applyAlignment="0" applyProtection="0"/>
    <xf numFmtId="0" fontId="10" fillId="0" borderId="223" applyFill="0">
      <alignment horizontal="center" vertical="center"/>
    </xf>
    <xf numFmtId="0" fontId="15" fillId="21" borderId="214" applyNumberFormat="0" applyAlignment="0" applyProtection="0"/>
    <xf numFmtId="175" fontId="5" fillId="0" borderId="215" applyFill="0">
      <alignment horizontal="center" vertical="center"/>
    </xf>
    <xf numFmtId="0" fontId="25" fillId="21" borderId="217" applyNumberFormat="0" applyAlignment="0" applyProtection="0"/>
    <xf numFmtId="0" fontId="25" fillId="21" borderId="225" applyNumberFormat="0" applyAlignment="0" applyProtection="0"/>
    <xf numFmtId="0" fontId="10" fillId="0" borderId="215" applyFill="0">
      <alignment horizontal="center" vertical="center"/>
    </xf>
    <xf numFmtId="0" fontId="32" fillId="0" borderId="212" applyNumberFormat="0" applyFill="0" applyAlignment="0" applyProtection="0"/>
    <xf numFmtId="175" fontId="5" fillId="0" borderId="215" applyFill="0">
      <alignment horizontal="center" vertical="center"/>
    </xf>
    <xf numFmtId="0" fontId="25" fillId="21" borderId="211" applyNumberFormat="0" applyAlignment="0" applyProtection="0"/>
    <xf numFmtId="0" fontId="22" fillId="8" borderId="214" applyNumberFormat="0" applyAlignment="0" applyProtection="0"/>
    <xf numFmtId="0" fontId="25" fillId="21" borderId="225" applyNumberFormat="0" applyAlignment="0" applyProtection="0"/>
    <xf numFmtId="0" fontId="5" fillId="0" borderId="146" applyFill="0">
      <alignment horizontal="center" vertical="center"/>
    </xf>
    <xf numFmtId="0" fontId="25" fillId="21" borderId="217" applyNumberFormat="0" applyAlignment="0" applyProtection="0"/>
    <xf numFmtId="0" fontId="5" fillId="0" borderId="215" applyFill="0">
      <alignment horizontal="center" vertical="center"/>
    </xf>
    <xf numFmtId="0" fontId="32" fillId="0" borderId="226" applyNumberFormat="0" applyFill="0" applyAlignment="0" applyProtection="0"/>
    <xf numFmtId="0" fontId="12" fillId="24" borderId="216" applyNumberFormat="0" applyFont="0" applyAlignment="0" applyProtection="0"/>
    <xf numFmtId="0" fontId="25" fillId="21" borderId="225" applyNumberFormat="0" applyAlignment="0" applyProtection="0"/>
    <xf numFmtId="0" fontId="12" fillId="24" borderId="224" applyNumberFormat="0" applyFont="0" applyAlignment="0" applyProtection="0"/>
    <xf numFmtId="0" fontId="25" fillId="21" borderId="211" applyNumberFormat="0" applyAlignment="0" applyProtection="0"/>
    <xf numFmtId="0" fontId="10" fillId="0" borderId="215" applyFill="0">
      <alignment horizontal="center" vertical="center"/>
    </xf>
    <xf numFmtId="0" fontId="15" fillId="21" borderId="214" applyNumberFormat="0" applyAlignment="0" applyProtection="0"/>
    <xf numFmtId="0" fontId="12" fillId="24" borderId="224" applyNumberFormat="0" applyFont="0" applyAlignment="0" applyProtection="0"/>
    <xf numFmtId="0" fontId="25" fillId="21" borderId="217" applyNumberFormat="0" applyAlignment="0" applyProtection="0"/>
    <xf numFmtId="175" fontId="5" fillId="0" borderId="215" applyFill="0">
      <alignment horizontal="center" vertical="center"/>
    </xf>
    <xf numFmtId="0" fontId="15" fillId="21" borderId="214" applyNumberFormat="0" applyAlignment="0" applyProtection="0"/>
    <xf numFmtId="0" fontId="32" fillId="0" borderId="218" applyNumberFormat="0" applyFill="0" applyAlignment="0" applyProtection="0"/>
    <xf numFmtId="175" fontId="5" fillId="0" borderId="215" applyFill="0">
      <alignment horizontal="center" vertical="center"/>
    </xf>
    <xf numFmtId="0" fontId="32" fillId="0" borderId="218" applyNumberFormat="0" applyFill="0" applyAlignment="0" applyProtection="0"/>
    <xf numFmtId="0" fontId="12" fillId="24" borderId="216" applyNumberFormat="0" applyFont="0" applyAlignment="0" applyProtection="0"/>
    <xf numFmtId="0" fontId="15" fillId="21" borderId="214" applyNumberFormat="0" applyAlignment="0" applyProtection="0"/>
    <xf numFmtId="0" fontId="5" fillId="0" borderId="223" applyFill="0">
      <alignment horizontal="center" vertical="center"/>
    </xf>
    <xf numFmtId="175" fontId="5" fillId="0" borderId="215" applyFill="0">
      <alignment horizontal="center" vertical="center"/>
    </xf>
    <xf numFmtId="175" fontId="5" fillId="0" borderId="215" applyFill="0">
      <alignment horizontal="center" vertical="center"/>
    </xf>
    <xf numFmtId="0" fontId="32" fillId="0" borderId="218" applyNumberFormat="0" applyFill="0" applyAlignment="0" applyProtection="0"/>
    <xf numFmtId="0" fontId="10" fillId="0" borderId="223" applyFill="0">
      <alignment horizontal="center" vertical="center"/>
    </xf>
    <xf numFmtId="0" fontId="5" fillId="0" borderId="215" applyFill="0">
      <alignment horizontal="center" vertical="center"/>
    </xf>
    <xf numFmtId="0" fontId="22" fillId="8" borderId="21" applyNumberFormat="0" applyAlignment="0" applyProtection="0"/>
    <xf numFmtId="0" fontId="32" fillId="0" borderId="212" applyNumberFormat="0" applyFill="0" applyAlignment="0" applyProtection="0"/>
    <xf numFmtId="0" fontId="22" fillId="8" borderId="214" applyNumberFormat="0" applyAlignment="0" applyProtection="0"/>
    <xf numFmtId="0" fontId="10" fillId="0" borderId="215" applyFill="0">
      <alignment horizontal="center" vertical="center"/>
    </xf>
    <xf numFmtId="175" fontId="5" fillId="0" borderId="215" applyFill="0">
      <alignment horizontal="center" vertical="center"/>
    </xf>
    <xf numFmtId="175" fontId="5" fillId="0" borderId="215" applyFill="0">
      <alignment horizontal="center" vertical="center"/>
    </xf>
    <xf numFmtId="0" fontId="25" fillId="21" borderId="217" applyNumberFormat="0" applyAlignment="0" applyProtection="0"/>
    <xf numFmtId="175" fontId="5" fillId="0" borderId="223" applyFill="0">
      <alignment horizontal="center" vertical="center"/>
    </xf>
    <xf numFmtId="0" fontId="12" fillId="24" borderId="224" applyNumberFormat="0" applyFont="0" applyAlignment="0" applyProtection="0"/>
    <xf numFmtId="0" fontId="32" fillId="0" borderId="226" applyNumberFormat="0" applyFill="0" applyAlignment="0" applyProtection="0"/>
    <xf numFmtId="0" fontId="32" fillId="0" borderId="218" applyNumberFormat="0" applyFill="0" applyAlignment="0" applyProtection="0"/>
    <xf numFmtId="0" fontId="15" fillId="21" borderId="214" applyNumberFormat="0" applyAlignment="0" applyProtection="0"/>
    <xf numFmtId="0" fontId="32" fillId="0" borderId="212" applyNumberFormat="0" applyFill="0" applyAlignment="0" applyProtection="0"/>
    <xf numFmtId="0" fontId="5" fillId="0" borderId="215" applyFill="0">
      <alignment horizontal="center" vertical="center"/>
    </xf>
    <xf numFmtId="0" fontId="22" fillId="8" borderId="214" applyNumberFormat="0" applyAlignment="0" applyProtection="0"/>
    <xf numFmtId="0" fontId="25" fillId="21" borderId="217" applyNumberFormat="0" applyAlignment="0" applyProtection="0"/>
    <xf numFmtId="0" fontId="5" fillId="0" borderId="223" applyFill="0">
      <alignment horizontal="center" vertical="center"/>
    </xf>
    <xf numFmtId="0" fontId="32" fillId="0" borderId="212" applyNumberFormat="0" applyFill="0" applyAlignment="0" applyProtection="0"/>
    <xf numFmtId="0" fontId="12" fillId="24" borderId="216" applyNumberFormat="0" applyFont="0" applyAlignment="0" applyProtection="0"/>
    <xf numFmtId="0" fontId="12" fillId="24" borderId="224" applyNumberFormat="0" applyFont="0" applyAlignment="0" applyProtection="0"/>
    <xf numFmtId="0" fontId="5" fillId="0" borderId="215" applyFill="0">
      <alignment horizontal="center" vertical="center"/>
    </xf>
    <xf numFmtId="0" fontId="10" fillId="0" borderId="215" applyFill="0">
      <alignment horizontal="center" vertical="center"/>
    </xf>
    <xf numFmtId="0" fontId="25" fillId="21" borderId="217" applyNumberFormat="0" applyAlignment="0" applyProtection="0"/>
    <xf numFmtId="0" fontId="15" fillId="21" borderId="214" applyNumberFormat="0" applyAlignment="0" applyProtection="0"/>
    <xf numFmtId="0" fontId="25" fillId="21" borderId="217" applyNumberFormat="0" applyAlignment="0" applyProtection="0"/>
    <xf numFmtId="0" fontId="32" fillId="0" borderId="226" applyNumberFormat="0" applyFill="0" applyAlignment="0" applyProtection="0"/>
    <xf numFmtId="0" fontId="32" fillId="0" borderId="218" applyNumberFormat="0" applyFill="0" applyAlignment="0" applyProtection="0"/>
    <xf numFmtId="0" fontId="10" fillId="0" borderId="215" applyFill="0">
      <alignment horizontal="center" vertical="center"/>
    </xf>
    <xf numFmtId="0" fontId="5" fillId="0" borderId="215" applyFill="0">
      <alignment horizontal="center" vertical="center"/>
    </xf>
    <xf numFmtId="0" fontId="32" fillId="0" borderId="218" applyNumberFormat="0" applyFill="0" applyAlignment="0" applyProtection="0"/>
    <xf numFmtId="0" fontId="25" fillId="21" borderId="225" applyNumberFormat="0" applyAlignment="0" applyProtection="0"/>
    <xf numFmtId="0" fontId="32" fillId="0" borderId="226" applyNumberFormat="0" applyFill="0" applyAlignment="0" applyProtection="0"/>
    <xf numFmtId="0" fontId="5" fillId="0" borderId="215" applyFill="0">
      <alignment horizontal="center" vertical="center"/>
    </xf>
    <xf numFmtId="0" fontId="32" fillId="0" borderId="218" applyNumberFormat="0" applyFill="0" applyAlignment="0" applyProtection="0"/>
    <xf numFmtId="0" fontId="32" fillId="0" borderId="218" applyNumberFormat="0" applyFill="0" applyAlignment="0" applyProtection="0"/>
    <xf numFmtId="0" fontId="5" fillId="0" borderId="233" applyFill="0">
      <alignment horizontal="center" vertical="center"/>
    </xf>
    <xf numFmtId="0" fontId="10" fillId="0" borderId="215" applyFill="0">
      <alignment horizontal="center" vertical="center"/>
    </xf>
    <xf numFmtId="0" fontId="32" fillId="0" borderId="218" applyNumberFormat="0" applyFill="0" applyAlignment="0" applyProtection="0"/>
    <xf numFmtId="0" fontId="25" fillId="21" borderId="225" applyNumberFormat="0" applyAlignment="0" applyProtection="0"/>
    <xf numFmtId="0" fontId="25" fillId="21" borderId="217" applyNumberFormat="0" applyAlignment="0" applyProtection="0"/>
    <xf numFmtId="0" fontId="15" fillId="21" borderId="214" applyNumberFormat="0" applyAlignment="0" applyProtection="0"/>
    <xf numFmtId="0" fontId="15" fillId="21" borderId="222" applyNumberFormat="0" applyAlignment="0" applyProtection="0"/>
    <xf numFmtId="0" fontId="25" fillId="21" borderId="217" applyNumberFormat="0" applyAlignment="0" applyProtection="0"/>
    <xf numFmtId="0" fontId="12" fillId="24" borderId="216" applyNumberFormat="0" applyFont="0" applyAlignment="0" applyProtection="0"/>
    <xf numFmtId="0" fontId="15" fillId="21" borderId="214" applyNumberFormat="0" applyAlignment="0" applyProtection="0"/>
    <xf numFmtId="0" fontId="5" fillId="0" borderId="215" applyFill="0">
      <alignment horizontal="center" vertical="center"/>
    </xf>
    <xf numFmtId="0" fontId="12" fillId="24" borderId="216" applyNumberFormat="0" applyFont="0" applyAlignment="0" applyProtection="0"/>
    <xf numFmtId="0" fontId="22" fillId="8" borderId="214" applyNumberFormat="0" applyAlignment="0" applyProtection="0"/>
    <xf numFmtId="0" fontId="32" fillId="0" borderId="226" applyNumberFormat="0" applyFill="0" applyAlignment="0" applyProtection="0"/>
    <xf numFmtId="0" fontId="12" fillId="24" borderId="216" applyNumberFormat="0" applyFont="0" applyAlignment="0" applyProtection="0"/>
    <xf numFmtId="0" fontId="32" fillId="0" borderId="218" applyNumberFormat="0" applyFill="0" applyAlignment="0" applyProtection="0"/>
    <xf numFmtId="0" fontId="5" fillId="0" borderId="215" applyFill="0">
      <alignment horizontal="center" vertical="center"/>
    </xf>
    <xf numFmtId="0" fontId="25" fillId="21" borderId="211" applyNumberFormat="0" applyAlignment="0" applyProtection="0"/>
    <xf numFmtId="0" fontId="32" fillId="0" borderId="218" applyNumberFormat="0" applyFill="0" applyAlignment="0" applyProtection="0"/>
    <xf numFmtId="0" fontId="32" fillId="0" borderId="218" applyNumberFormat="0" applyFill="0" applyAlignment="0" applyProtection="0"/>
    <xf numFmtId="0" fontId="5" fillId="0" borderId="215" applyFill="0">
      <alignment horizontal="center" vertical="center"/>
    </xf>
    <xf numFmtId="0" fontId="32" fillId="0" borderId="218" applyNumberFormat="0" applyFill="0" applyAlignment="0" applyProtection="0"/>
    <xf numFmtId="0" fontId="25" fillId="21" borderId="217" applyNumberFormat="0" applyAlignment="0" applyProtection="0"/>
    <xf numFmtId="0" fontId="25" fillId="21" borderId="217" applyNumberFormat="0" applyAlignment="0" applyProtection="0"/>
    <xf numFmtId="0" fontId="32" fillId="0" borderId="226" applyNumberFormat="0" applyFill="0" applyAlignment="0" applyProtection="0"/>
    <xf numFmtId="0" fontId="25" fillId="21" borderId="217" applyNumberFormat="0" applyAlignment="0" applyProtection="0"/>
    <xf numFmtId="0" fontId="25" fillId="21" borderId="211" applyNumberFormat="0" applyAlignment="0" applyProtection="0"/>
    <xf numFmtId="175" fontId="5" fillId="0" borderId="223" applyFill="0">
      <alignment horizontal="center" vertical="center"/>
    </xf>
    <xf numFmtId="0" fontId="12" fillId="24" borderId="234" applyNumberFormat="0" applyFont="0" applyAlignment="0" applyProtection="0"/>
    <xf numFmtId="0" fontId="12" fillId="24" borderId="216" applyNumberFormat="0" applyFont="0" applyAlignment="0" applyProtection="0"/>
    <xf numFmtId="0" fontId="32" fillId="0" borderId="226" applyNumberFormat="0" applyFill="0" applyAlignment="0" applyProtection="0"/>
    <xf numFmtId="0" fontId="32" fillId="0" borderId="218" applyNumberFormat="0" applyFill="0" applyAlignment="0" applyProtection="0"/>
    <xf numFmtId="0" fontId="25" fillId="21" borderId="217" applyNumberFormat="0" applyAlignment="0" applyProtection="0"/>
    <xf numFmtId="0" fontId="32" fillId="0" borderId="218" applyNumberFormat="0" applyFill="0" applyAlignment="0" applyProtection="0"/>
    <xf numFmtId="0" fontId="32" fillId="0" borderId="218" applyNumberFormat="0" applyFill="0" applyAlignment="0" applyProtection="0"/>
    <xf numFmtId="0" fontId="15" fillId="21" borderId="214" applyNumberFormat="0" applyAlignment="0" applyProtection="0"/>
    <xf numFmtId="0" fontId="32" fillId="0" borderId="218" applyNumberFormat="0" applyFill="0" applyAlignment="0" applyProtection="0"/>
    <xf numFmtId="0" fontId="22" fillId="8" borderId="214" applyNumberFormat="0" applyAlignment="0" applyProtection="0"/>
    <xf numFmtId="0" fontId="25" fillId="21" borderId="217" applyNumberFormat="0" applyAlignment="0" applyProtection="0"/>
    <xf numFmtId="0" fontId="32" fillId="0" borderId="218" applyNumberFormat="0" applyFill="0" applyAlignment="0" applyProtection="0"/>
    <xf numFmtId="175" fontId="5" fillId="0" borderId="215" applyFill="0">
      <alignment horizontal="center" vertical="center"/>
    </xf>
    <xf numFmtId="0" fontId="22" fillId="8" borderId="214" applyNumberFormat="0" applyAlignment="0" applyProtection="0"/>
    <xf numFmtId="0" fontId="25" fillId="21" borderId="225" applyNumberFormat="0" applyAlignment="0" applyProtection="0"/>
    <xf numFmtId="0" fontId="25" fillId="21" borderId="235" applyNumberFormat="0" applyAlignment="0" applyProtection="0"/>
    <xf numFmtId="0" fontId="25" fillId="21" borderId="217" applyNumberFormat="0" applyAlignment="0" applyProtection="0"/>
    <xf numFmtId="0" fontId="25" fillId="21" borderId="217" applyNumberFormat="0" applyAlignment="0" applyProtection="0"/>
    <xf numFmtId="0" fontId="32" fillId="0" borderId="218" applyNumberFormat="0" applyFill="0" applyAlignment="0" applyProtection="0"/>
    <xf numFmtId="0" fontId="32" fillId="0" borderId="218" applyNumberFormat="0" applyFill="0" applyAlignment="0" applyProtection="0"/>
    <xf numFmtId="175" fontId="5" fillId="0" borderId="146" applyFill="0">
      <alignment horizontal="center" vertical="center"/>
    </xf>
    <xf numFmtId="0" fontId="10" fillId="0" borderId="215" applyFill="0">
      <alignment horizontal="center" vertical="center"/>
    </xf>
    <xf numFmtId="175" fontId="5" fillId="0" borderId="215" applyFill="0">
      <alignment horizontal="center" vertical="center"/>
    </xf>
    <xf numFmtId="0" fontId="32" fillId="0" borderId="218" applyNumberFormat="0" applyFill="0" applyAlignment="0" applyProtection="0"/>
    <xf numFmtId="175" fontId="5" fillId="0" borderId="215" applyFill="0">
      <alignment horizontal="center" vertical="center"/>
    </xf>
    <xf numFmtId="0" fontId="15" fillId="21" borderId="222" applyNumberFormat="0" applyAlignment="0" applyProtection="0"/>
    <xf numFmtId="0" fontId="25" fillId="21" borderId="235" applyNumberFormat="0" applyAlignment="0" applyProtection="0"/>
    <xf numFmtId="0" fontId="10" fillId="0" borderId="215" applyFill="0">
      <alignment horizontal="center" vertical="center"/>
    </xf>
    <xf numFmtId="0" fontId="25" fillId="21" borderId="225" applyNumberFormat="0" applyAlignment="0" applyProtection="0"/>
    <xf numFmtId="0" fontId="32" fillId="0" borderId="226" applyNumberFormat="0" applyFill="0" applyAlignment="0" applyProtection="0"/>
    <xf numFmtId="0" fontId="15" fillId="21" borderId="214" applyNumberFormat="0" applyAlignment="0" applyProtection="0"/>
    <xf numFmtId="0" fontId="32" fillId="0" borderId="212" applyNumberFormat="0" applyFill="0" applyAlignment="0" applyProtection="0"/>
    <xf numFmtId="0" fontId="12" fillId="24" borderId="224" applyNumberFormat="0" applyFont="0" applyAlignment="0" applyProtection="0"/>
    <xf numFmtId="0" fontId="22" fillId="8" borderId="232" applyNumberFormat="0" applyAlignment="0" applyProtection="0"/>
    <xf numFmtId="0" fontId="10" fillId="0" borderId="215" applyFill="0">
      <alignment horizontal="center" vertical="center"/>
    </xf>
    <xf numFmtId="0" fontId="15" fillId="21" borderId="214" applyNumberFormat="0" applyAlignment="0" applyProtection="0"/>
    <xf numFmtId="0" fontId="5" fillId="0" borderId="215" applyFill="0">
      <alignment horizontal="center" vertical="center"/>
    </xf>
    <xf numFmtId="0" fontId="5" fillId="0" borderId="215" applyFill="0">
      <alignment horizontal="center" vertical="center"/>
    </xf>
    <xf numFmtId="0" fontId="32" fillId="0" borderId="218" applyNumberFormat="0" applyFill="0" applyAlignment="0" applyProtection="0"/>
    <xf numFmtId="0" fontId="10" fillId="0" borderId="215" applyFill="0">
      <alignment horizontal="center" vertical="center"/>
    </xf>
    <xf numFmtId="0" fontId="25" fillId="21" borderId="211" applyNumberFormat="0" applyAlignment="0" applyProtection="0"/>
    <xf numFmtId="0" fontId="22" fillId="8" borderId="214" applyNumberFormat="0" applyAlignment="0" applyProtection="0"/>
    <xf numFmtId="0" fontId="22" fillId="8" borderId="214" applyNumberFormat="0" applyAlignment="0" applyProtection="0"/>
    <xf numFmtId="0" fontId="5" fillId="0" borderId="215" applyFill="0">
      <alignment horizontal="center" vertical="center"/>
    </xf>
    <xf numFmtId="0" fontId="22" fillId="8" borderId="232" applyNumberFormat="0" applyAlignment="0" applyProtection="0"/>
    <xf numFmtId="0" fontId="5" fillId="0" borderId="215" applyFill="0">
      <alignment horizontal="center" vertical="center"/>
    </xf>
    <xf numFmtId="0" fontId="25" fillId="21" borderId="225" applyNumberFormat="0" applyAlignment="0" applyProtection="0"/>
    <xf numFmtId="0" fontId="15" fillId="21" borderId="214" applyNumberFormat="0" applyAlignment="0" applyProtection="0"/>
    <xf numFmtId="0" fontId="5" fillId="0" borderId="215" applyFill="0">
      <alignment horizontal="center" vertical="center"/>
    </xf>
    <xf numFmtId="0" fontId="22" fillId="8" borderId="214" applyNumberFormat="0" applyAlignment="0" applyProtection="0"/>
    <xf numFmtId="0" fontId="5" fillId="0" borderId="215" applyFill="0">
      <alignment horizontal="center" vertical="center"/>
    </xf>
    <xf numFmtId="0" fontId="15" fillId="21" borderId="222" applyNumberFormat="0" applyAlignment="0" applyProtection="0"/>
    <xf numFmtId="175" fontId="5" fillId="0" borderId="215" applyFill="0">
      <alignment horizontal="center" vertical="center"/>
    </xf>
    <xf numFmtId="175" fontId="5" fillId="0" borderId="233" applyFill="0">
      <alignment horizontal="center" vertical="center"/>
    </xf>
    <xf numFmtId="0" fontId="32" fillId="0" borderId="218" applyNumberFormat="0" applyFill="0" applyAlignment="0" applyProtection="0"/>
    <xf numFmtId="0" fontId="12" fillId="24" borderId="216" applyNumberFormat="0" applyFont="0" applyAlignment="0" applyProtection="0"/>
    <xf numFmtId="0" fontId="12" fillId="24" borderId="224" applyNumberFormat="0" applyFont="0" applyAlignment="0" applyProtection="0"/>
    <xf numFmtId="0" fontId="25" fillId="21" borderId="235" applyNumberFormat="0" applyAlignment="0" applyProtection="0"/>
    <xf numFmtId="0" fontId="10" fillId="0" borderId="215" applyFill="0">
      <alignment horizontal="center" vertical="center"/>
    </xf>
    <xf numFmtId="0" fontId="10" fillId="0" borderId="215" applyFill="0">
      <alignment horizontal="center" vertical="center"/>
    </xf>
    <xf numFmtId="0" fontId="10" fillId="0" borderId="223" applyFill="0">
      <alignment horizontal="center" vertical="center"/>
    </xf>
    <xf numFmtId="0" fontId="32" fillId="0" borderId="212" applyNumberFormat="0" applyFill="0" applyAlignment="0" applyProtection="0"/>
    <xf numFmtId="0" fontId="5" fillId="0" borderId="215" applyFill="0">
      <alignment horizontal="center" vertical="center"/>
    </xf>
    <xf numFmtId="175" fontId="5" fillId="0" borderId="215" applyFill="0">
      <alignment horizontal="center" vertical="center"/>
    </xf>
    <xf numFmtId="0" fontId="22" fillId="8" borderId="214" applyNumberFormat="0" applyAlignment="0" applyProtection="0"/>
    <xf numFmtId="0" fontId="32" fillId="0" borderId="218" applyNumberFormat="0" applyFill="0" applyAlignment="0" applyProtection="0"/>
    <xf numFmtId="0" fontId="10" fillId="0" borderId="215" applyFill="0">
      <alignment horizontal="center" vertical="center"/>
    </xf>
    <xf numFmtId="0" fontId="15" fillId="21" borderId="214" applyNumberFormat="0" applyAlignment="0" applyProtection="0"/>
    <xf numFmtId="0" fontId="25" fillId="21" borderId="217" applyNumberFormat="0" applyAlignment="0" applyProtection="0"/>
    <xf numFmtId="0" fontId="25" fillId="21" borderId="249" applyNumberFormat="0" applyAlignment="0" applyProtection="0"/>
    <xf numFmtId="0" fontId="10" fillId="0" borderId="215" applyFill="0">
      <alignment horizontal="center" vertical="center"/>
    </xf>
    <xf numFmtId="0" fontId="10" fillId="0" borderId="215" applyFill="0">
      <alignment horizontal="center" vertical="center"/>
    </xf>
    <xf numFmtId="175" fontId="5" fillId="0" borderId="215" applyFill="0">
      <alignment horizontal="center" vertical="center"/>
    </xf>
    <xf numFmtId="0" fontId="25" fillId="21" borderId="217" applyNumberFormat="0" applyAlignment="0" applyProtection="0"/>
    <xf numFmtId="0" fontId="32" fillId="0" borderId="218" applyNumberFormat="0" applyFill="0" applyAlignment="0" applyProtection="0"/>
    <xf numFmtId="0" fontId="22" fillId="8" borderId="232" applyNumberFormat="0" applyAlignment="0" applyProtection="0"/>
    <xf numFmtId="0" fontId="10" fillId="0" borderId="223" applyFill="0">
      <alignment horizontal="center" vertical="center"/>
    </xf>
    <xf numFmtId="0" fontId="10" fillId="0" borderId="215" applyFill="0">
      <alignment horizontal="center" vertical="center"/>
    </xf>
    <xf numFmtId="175" fontId="5" fillId="0" borderId="215" applyFill="0">
      <alignment horizontal="center" vertical="center"/>
    </xf>
    <xf numFmtId="175" fontId="5" fillId="0" borderId="247" applyFill="0">
      <alignment horizontal="center" vertical="center"/>
    </xf>
    <xf numFmtId="0" fontId="5" fillId="0" borderId="233" applyFill="0">
      <alignment horizontal="center" vertical="center"/>
    </xf>
    <xf numFmtId="175" fontId="5" fillId="0" borderId="215" applyFill="0">
      <alignment horizontal="center" vertical="center"/>
    </xf>
    <xf numFmtId="0" fontId="22" fillId="8" borderId="214" applyNumberFormat="0" applyAlignment="0" applyProtection="0"/>
    <xf numFmtId="175" fontId="5" fillId="0" borderId="215" applyFill="0">
      <alignment horizontal="center" vertical="center"/>
    </xf>
    <xf numFmtId="0" fontId="10" fillId="0" borderId="215" applyFill="0">
      <alignment horizontal="center" vertical="center"/>
    </xf>
    <xf numFmtId="0" fontId="10" fillId="0" borderId="215" applyFill="0">
      <alignment horizontal="center" vertical="center"/>
    </xf>
    <xf numFmtId="0" fontId="10" fillId="0" borderId="215" applyFill="0">
      <alignment horizontal="center" vertical="center"/>
    </xf>
    <xf numFmtId="0" fontId="15" fillId="21" borderId="232" applyNumberFormat="0" applyAlignment="0" applyProtection="0"/>
    <xf numFmtId="0" fontId="32" fillId="0" borderId="218" applyNumberFormat="0" applyFill="0" applyAlignment="0" applyProtection="0"/>
    <xf numFmtId="0" fontId="25" fillId="21" borderId="217" applyNumberFormat="0" applyAlignment="0" applyProtection="0"/>
    <xf numFmtId="0" fontId="32" fillId="0" borderId="226" applyNumberFormat="0" applyFill="0" applyAlignment="0" applyProtection="0"/>
    <xf numFmtId="175" fontId="5" fillId="0" borderId="215" applyFill="0">
      <alignment horizontal="center" vertical="center"/>
    </xf>
    <xf numFmtId="0" fontId="5" fillId="0" borderId="215" applyFill="0">
      <alignment horizontal="center" vertical="center"/>
    </xf>
    <xf numFmtId="0" fontId="22" fillId="8" borderId="214" applyNumberFormat="0" applyAlignment="0" applyProtection="0"/>
    <xf numFmtId="0" fontId="32" fillId="0" borderId="226" applyNumberFormat="0" applyFill="0" applyAlignment="0" applyProtection="0"/>
    <xf numFmtId="0" fontId="5" fillId="0" borderId="223" applyFill="0">
      <alignment horizontal="center" vertical="center"/>
    </xf>
    <xf numFmtId="0" fontId="10" fillId="0" borderId="215" applyFill="0">
      <alignment horizontal="center" vertical="center"/>
    </xf>
    <xf numFmtId="0" fontId="32" fillId="0" borderId="218" applyNumberFormat="0" applyFill="0" applyAlignment="0" applyProtection="0"/>
    <xf numFmtId="0" fontId="32" fillId="0" borderId="218" applyNumberFormat="0" applyFill="0" applyAlignment="0" applyProtection="0"/>
    <xf numFmtId="0" fontId="5" fillId="0" borderId="215" applyFill="0">
      <alignment horizontal="center" vertical="center"/>
    </xf>
    <xf numFmtId="0" fontId="25" fillId="21" borderId="217" applyNumberFormat="0" applyAlignment="0" applyProtection="0"/>
    <xf numFmtId="0" fontId="32" fillId="0" borderId="218" applyNumberFormat="0" applyFill="0" applyAlignment="0" applyProtection="0"/>
    <xf numFmtId="0" fontId="5" fillId="0" borderId="215" applyFill="0">
      <alignment horizontal="center" vertical="center"/>
    </xf>
    <xf numFmtId="0" fontId="12" fillId="24" borderId="216" applyNumberFormat="0" applyFont="0" applyAlignment="0" applyProtection="0"/>
    <xf numFmtId="0" fontId="25" fillId="21" borderId="235" applyNumberFormat="0" applyAlignment="0" applyProtection="0"/>
    <xf numFmtId="0" fontId="15" fillId="21" borderId="222" applyNumberFormat="0" applyAlignment="0" applyProtection="0"/>
    <xf numFmtId="175" fontId="5" fillId="0" borderId="215" applyFill="0">
      <alignment horizontal="center" vertical="center"/>
    </xf>
    <xf numFmtId="0" fontId="22" fillId="8" borderId="222" applyNumberFormat="0" applyAlignment="0" applyProtection="0"/>
    <xf numFmtId="0" fontId="10" fillId="0" borderId="223" applyFill="0">
      <alignment horizontal="center" vertical="center"/>
    </xf>
    <xf numFmtId="0" fontId="32" fillId="0" borderId="226" applyNumberFormat="0" applyFill="0" applyAlignment="0" applyProtection="0"/>
    <xf numFmtId="0" fontId="15" fillId="21" borderId="214" applyNumberFormat="0" applyAlignment="0" applyProtection="0"/>
    <xf numFmtId="175" fontId="5" fillId="0" borderId="215" applyFill="0">
      <alignment horizontal="center" vertical="center"/>
    </xf>
    <xf numFmtId="0" fontId="25" fillId="21" borderId="217" applyNumberFormat="0" applyAlignment="0" applyProtection="0"/>
    <xf numFmtId="0" fontId="25" fillId="21" borderId="217" applyNumberFormat="0" applyAlignment="0" applyProtection="0"/>
    <xf numFmtId="0" fontId="10" fillId="0" borderId="215" applyFill="0">
      <alignment horizontal="center" vertical="center"/>
    </xf>
    <xf numFmtId="0" fontId="5" fillId="0" borderId="215" applyFill="0">
      <alignment horizontal="center" vertical="center"/>
    </xf>
    <xf numFmtId="0" fontId="25" fillId="21" borderId="217" applyNumberFormat="0" applyAlignment="0" applyProtection="0"/>
    <xf numFmtId="0" fontId="32" fillId="0" borderId="218" applyNumberFormat="0" applyFill="0" applyAlignment="0" applyProtection="0"/>
    <xf numFmtId="0" fontId="5" fillId="0" borderId="215" applyFill="0">
      <alignment horizontal="center" vertical="center"/>
    </xf>
    <xf numFmtId="0" fontId="12" fillId="24" borderId="216" applyNumberFormat="0" applyFont="0" applyAlignment="0" applyProtection="0"/>
    <xf numFmtId="175" fontId="5" fillId="0" borderId="215" applyFill="0">
      <alignment horizontal="center" vertical="center"/>
    </xf>
    <xf numFmtId="0" fontId="22" fillId="8" borderId="214" applyNumberFormat="0" applyAlignment="0" applyProtection="0"/>
    <xf numFmtId="0" fontId="32" fillId="0" borderId="218" applyNumberFormat="0" applyFill="0" applyAlignment="0" applyProtection="0"/>
    <xf numFmtId="0" fontId="25" fillId="21" borderId="225" applyNumberFormat="0" applyAlignment="0" applyProtection="0"/>
    <xf numFmtId="0" fontId="22" fillId="8" borderId="214" applyNumberFormat="0" applyAlignment="0" applyProtection="0"/>
    <xf numFmtId="0" fontId="25" fillId="21" borderId="217" applyNumberFormat="0" applyAlignment="0" applyProtection="0"/>
    <xf numFmtId="0" fontId="32" fillId="0" borderId="218" applyNumberFormat="0" applyFill="0" applyAlignment="0" applyProtection="0"/>
    <xf numFmtId="0" fontId="12" fillId="24" borderId="234" applyNumberFormat="0" applyFont="0" applyAlignment="0" applyProtection="0"/>
    <xf numFmtId="0" fontId="15" fillId="21" borderId="222" applyNumberFormat="0" applyAlignment="0" applyProtection="0"/>
    <xf numFmtId="0" fontId="10" fillId="0" borderId="223" applyFill="0">
      <alignment horizontal="center" vertical="center"/>
    </xf>
    <xf numFmtId="175" fontId="5" fillId="0" borderId="215" applyFill="0">
      <alignment horizontal="center" vertical="center"/>
    </xf>
    <xf numFmtId="0" fontId="25" fillId="21" borderId="217" applyNumberFormat="0" applyAlignment="0" applyProtection="0"/>
    <xf numFmtId="0" fontId="32" fillId="0" borderId="218" applyNumberFormat="0" applyFill="0" applyAlignment="0" applyProtection="0"/>
    <xf numFmtId="0" fontId="10" fillId="0" borderId="215" applyFill="0">
      <alignment horizontal="center" vertical="center"/>
    </xf>
    <xf numFmtId="0" fontId="5" fillId="0" borderId="215" applyFill="0">
      <alignment horizontal="center" vertical="center"/>
    </xf>
    <xf numFmtId="0" fontId="10" fillId="0" borderId="215" applyFill="0">
      <alignment horizontal="center" vertical="center"/>
    </xf>
    <xf numFmtId="0" fontId="25" fillId="21" borderId="217" applyNumberFormat="0" applyAlignment="0" applyProtection="0"/>
    <xf numFmtId="0" fontId="5" fillId="0" borderId="215" applyFill="0">
      <alignment horizontal="center" vertical="center"/>
    </xf>
    <xf numFmtId="0" fontId="12" fillId="24" borderId="216" applyNumberFormat="0" applyFont="0" applyAlignment="0" applyProtection="0"/>
    <xf numFmtId="0" fontId="22" fillId="8" borderId="214" applyNumberFormat="0" applyAlignment="0" applyProtection="0"/>
    <xf numFmtId="0" fontId="22" fillId="8" borderId="214" applyNumberFormat="0" applyAlignment="0" applyProtection="0"/>
    <xf numFmtId="0" fontId="32" fillId="0" borderId="218" applyNumberFormat="0" applyFill="0" applyAlignment="0" applyProtection="0"/>
    <xf numFmtId="175" fontId="5" fillId="0" borderId="215" applyFill="0">
      <alignment horizontal="center" vertical="center"/>
    </xf>
    <xf numFmtId="0" fontId="5" fillId="0" borderId="215" applyFill="0">
      <alignment horizontal="center" vertical="center"/>
    </xf>
    <xf numFmtId="0" fontId="15" fillId="21" borderId="214" applyNumberFormat="0" applyAlignment="0" applyProtection="0"/>
    <xf numFmtId="0" fontId="25" fillId="21" borderId="217" applyNumberFormat="0" applyAlignment="0" applyProtection="0"/>
    <xf numFmtId="0" fontId="15" fillId="21" borderId="214" applyNumberFormat="0" applyAlignment="0" applyProtection="0"/>
    <xf numFmtId="0" fontId="32" fillId="0" borderId="226" applyNumberFormat="0" applyFill="0" applyAlignment="0" applyProtection="0"/>
    <xf numFmtId="0" fontId="12" fillId="24" borderId="216" applyNumberFormat="0" applyFont="0" applyAlignment="0" applyProtection="0"/>
    <xf numFmtId="0" fontId="15" fillId="21" borderId="21" applyNumberFormat="0" applyAlignment="0" applyProtection="0"/>
    <xf numFmtId="0" fontId="22" fillId="8" borderId="246" applyNumberFormat="0" applyAlignment="0" applyProtection="0"/>
    <xf numFmtId="0" fontId="32" fillId="0" borderId="226" applyNumberFormat="0" applyFill="0" applyAlignment="0" applyProtection="0"/>
    <xf numFmtId="0" fontId="12" fillId="24" borderId="216" applyNumberFormat="0" applyFont="0" applyAlignment="0" applyProtection="0"/>
    <xf numFmtId="0" fontId="25" fillId="21" borderId="217" applyNumberFormat="0" applyAlignment="0" applyProtection="0"/>
    <xf numFmtId="0" fontId="5" fillId="0" borderId="215" applyFill="0">
      <alignment horizontal="center" vertical="center"/>
    </xf>
    <xf numFmtId="0" fontId="22" fillId="8" borderId="214" applyNumberFormat="0" applyAlignment="0" applyProtection="0"/>
    <xf numFmtId="0" fontId="32" fillId="0" borderId="218" applyNumberFormat="0" applyFill="0" applyAlignment="0" applyProtection="0"/>
    <xf numFmtId="0" fontId="32" fillId="0" borderId="218" applyNumberFormat="0" applyFill="0" applyAlignment="0" applyProtection="0"/>
    <xf numFmtId="0" fontId="12" fillId="24" borderId="216" applyNumberFormat="0" applyFont="0" applyAlignment="0" applyProtection="0"/>
    <xf numFmtId="0" fontId="25" fillId="21" borderId="217" applyNumberFormat="0" applyAlignment="0" applyProtection="0"/>
    <xf numFmtId="175" fontId="5" fillId="0" borderId="215" applyFill="0">
      <alignment horizontal="center" vertical="center"/>
    </xf>
    <xf numFmtId="0" fontId="32" fillId="0" borderId="218" applyNumberFormat="0" applyFill="0" applyAlignment="0" applyProtection="0"/>
    <xf numFmtId="175" fontId="5" fillId="0" borderId="215" applyFill="0">
      <alignment horizontal="center" vertical="center"/>
    </xf>
    <xf numFmtId="0" fontId="15" fillId="21" borderId="214" applyNumberFormat="0" applyAlignment="0" applyProtection="0"/>
    <xf numFmtId="0" fontId="32" fillId="0" borderId="218" applyNumberFormat="0" applyFill="0" applyAlignment="0" applyProtection="0"/>
    <xf numFmtId="0" fontId="25" fillId="21" borderId="217" applyNumberFormat="0" applyAlignment="0" applyProtection="0"/>
    <xf numFmtId="0" fontId="5" fillId="0" borderId="223" applyFill="0">
      <alignment horizontal="center" vertical="center"/>
    </xf>
    <xf numFmtId="175" fontId="5" fillId="0" borderId="233" applyFill="0">
      <alignment horizontal="center" vertical="center"/>
    </xf>
    <xf numFmtId="0" fontId="15" fillId="21" borderId="222" applyNumberFormat="0" applyAlignment="0" applyProtection="0"/>
    <xf numFmtId="0" fontId="32" fillId="0" borderId="218" applyNumberFormat="0" applyFill="0" applyAlignment="0" applyProtection="0"/>
    <xf numFmtId="0" fontId="25" fillId="21" borderId="217" applyNumberFormat="0" applyAlignment="0" applyProtection="0"/>
    <xf numFmtId="0" fontId="25" fillId="21" borderId="217" applyNumberFormat="0" applyAlignment="0" applyProtection="0"/>
    <xf numFmtId="0" fontId="25" fillId="21" borderId="217" applyNumberFormat="0" applyAlignment="0" applyProtection="0"/>
    <xf numFmtId="175" fontId="5" fillId="0" borderId="215" applyFill="0">
      <alignment horizontal="center" vertical="center"/>
    </xf>
    <xf numFmtId="0" fontId="12" fillId="24" borderId="216" applyNumberFormat="0" applyFont="0" applyAlignment="0" applyProtection="0"/>
    <xf numFmtId="0" fontId="12" fillId="24" borderId="216" applyNumberFormat="0" applyFont="0" applyAlignment="0" applyProtection="0"/>
    <xf numFmtId="0" fontId="32" fillId="0" borderId="218" applyNumberFormat="0" applyFill="0" applyAlignment="0" applyProtection="0"/>
    <xf numFmtId="0" fontId="22" fillId="8" borderId="214" applyNumberFormat="0" applyAlignment="0" applyProtection="0"/>
    <xf numFmtId="175" fontId="5" fillId="0" borderId="233" applyFill="0">
      <alignment horizontal="center" vertical="center"/>
    </xf>
    <xf numFmtId="0" fontId="5" fillId="0" borderId="223" applyFill="0">
      <alignment horizontal="center" vertical="center"/>
    </xf>
    <xf numFmtId="0" fontId="10" fillId="0" borderId="233" applyFill="0">
      <alignment horizontal="center" vertical="center"/>
    </xf>
    <xf numFmtId="175" fontId="5" fillId="0" borderId="215" applyFill="0">
      <alignment horizontal="center" vertical="center"/>
    </xf>
    <xf numFmtId="0" fontId="10" fillId="0" borderId="215" applyFill="0">
      <alignment horizontal="center" vertical="center"/>
    </xf>
    <xf numFmtId="0" fontId="10" fillId="0" borderId="215" applyFill="0">
      <alignment horizontal="center" vertical="center"/>
    </xf>
    <xf numFmtId="175" fontId="5" fillId="0" borderId="215" applyFill="0">
      <alignment horizontal="center" vertical="center"/>
    </xf>
    <xf numFmtId="0" fontId="5" fillId="0" borderId="215" applyFill="0">
      <alignment horizontal="center" vertical="center"/>
    </xf>
    <xf numFmtId="0" fontId="15" fillId="21" borderId="214" applyNumberFormat="0" applyAlignment="0" applyProtection="0"/>
    <xf numFmtId="0" fontId="32" fillId="0" borderId="250" applyNumberFormat="0" applyFill="0" applyAlignment="0" applyProtection="0"/>
    <xf numFmtId="0" fontId="5" fillId="0" borderId="223" applyFill="0">
      <alignment horizontal="center" vertical="center"/>
    </xf>
    <xf numFmtId="0" fontId="15" fillId="21" borderId="21" applyNumberFormat="0" applyAlignment="0" applyProtection="0"/>
    <xf numFmtId="0" fontId="22" fillId="8" borderId="214" applyNumberFormat="0" applyAlignment="0" applyProtection="0"/>
    <xf numFmtId="0" fontId="15" fillId="21" borderId="214" applyNumberFormat="0" applyAlignment="0" applyProtection="0"/>
    <xf numFmtId="0" fontId="15" fillId="21" borderId="222" applyNumberFormat="0" applyAlignment="0" applyProtection="0"/>
    <xf numFmtId="0" fontId="25" fillId="21" borderId="225" applyNumberFormat="0" applyAlignment="0" applyProtection="0"/>
    <xf numFmtId="175" fontId="5" fillId="0" borderId="223" applyFill="0">
      <alignment horizontal="center" vertical="center"/>
    </xf>
    <xf numFmtId="0" fontId="10" fillId="0" borderId="215" applyFill="0">
      <alignment horizontal="center" vertical="center"/>
    </xf>
    <xf numFmtId="0" fontId="22" fillId="8" borderId="222" applyNumberFormat="0" applyAlignment="0" applyProtection="0"/>
    <xf numFmtId="175" fontId="5" fillId="0" borderId="215" applyFill="0">
      <alignment horizontal="center" vertical="center"/>
    </xf>
    <xf numFmtId="0" fontId="15" fillId="21" borderId="214" applyNumberFormat="0" applyAlignment="0" applyProtection="0"/>
    <xf numFmtId="0" fontId="10" fillId="0" borderId="247" applyFill="0">
      <alignment horizontal="center" vertical="center"/>
    </xf>
    <xf numFmtId="0" fontId="32" fillId="0" borderId="226" applyNumberFormat="0" applyFill="0" applyAlignment="0" applyProtection="0"/>
    <xf numFmtId="0" fontId="10" fillId="0" borderId="233" applyFill="0">
      <alignment horizontal="center" vertical="center"/>
    </xf>
    <xf numFmtId="0" fontId="5" fillId="0" borderId="215" applyFill="0">
      <alignment horizontal="center" vertical="center"/>
    </xf>
    <xf numFmtId="0" fontId="32" fillId="0" borderId="218" applyNumberFormat="0" applyFill="0" applyAlignment="0" applyProtection="0"/>
    <xf numFmtId="0" fontId="25" fillId="21" borderId="225" applyNumberFormat="0" applyAlignment="0" applyProtection="0"/>
    <xf numFmtId="0" fontId="15" fillId="21" borderId="214" applyNumberFormat="0" applyAlignment="0" applyProtection="0"/>
    <xf numFmtId="0" fontId="32" fillId="0" borderId="226" applyNumberFormat="0" applyFill="0" applyAlignment="0" applyProtection="0"/>
    <xf numFmtId="0" fontId="22" fillId="8" borderId="222" applyNumberFormat="0" applyAlignment="0" applyProtection="0"/>
    <xf numFmtId="0" fontId="32" fillId="0" borderId="226" applyNumberFormat="0" applyFill="0" applyAlignment="0" applyProtection="0"/>
    <xf numFmtId="175" fontId="5" fillId="0" borderId="233" applyFill="0">
      <alignment horizontal="center" vertical="center"/>
    </xf>
    <xf numFmtId="0" fontId="25" fillId="21" borderId="242" applyNumberFormat="0" applyAlignment="0" applyProtection="0"/>
    <xf numFmtId="175" fontId="5" fillId="0" borderId="247" applyFill="0">
      <alignment horizontal="center" vertical="center"/>
    </xf>
    <xf numFmtId="0" fontId="10" fillId="0" borderId="223" applyFill="0">
      <alignment horizontal="center" vertical="center"/>
    </xf>
    <xf numFmtId="0" fontId="25" fillId="21" borderId="225" applyNumberFormat="0" applyAlignment="0" applyProtection="0"/>
    <xf numFmtId="0" fontId="10" fillId="0" borderId="215" applyFill="0">
      <alignment horizontal="center" vertical="center"/>
    </xf>
    <xf numFmtId="0" fontId="32" fillId="0" borderId="218" applyNumberFormat="0" applyFill="0" applyAlignment="0" applyProtection="0"/>
    <xf numFmtId="0" fontId="25" fillId="21" borderId="235" applyNumberFormat="0" applyAlignment="0" applyProtection="0"/>
    <xf numFmtId="175" fontId="5" fillId="0" borderId="233" applyFill="0">
      <alignment horizontal="center" vertical="center"/>
    </xf>
    <xf numFmtId="0" fontId="10" fillId="0" borderId="223" applyFill="0">
      <alignment horizontal="center" vertical="center"/>
    </xf>
    <xf numFmtId="0" fontId="5" fillId="0" borderId="223" applyFill="0">
      <alignment horizontal="center" vertical="center"/>
    </xf>
    <xf numFmtId="175" fontId="5" fillId="0" borderId="215" applyFill="0">
      <alignment horizontal="center" vertical="center"/>
    </xf>
    <xf numFmtId="0" fontId="32" fillId="0" borderId="226" applyNumberFormat="0" applyFill="0" applyAlignment="0" applyProtection="0"/>
    <xf numFmtId="0" fontId="32" fillId="0" borderId="226" applyNumberFormat="0" applyFill="0" applyAlignment="0" applyProtection="0"/>
    <xf numFmtId="0" fontId="25" fillId="21" borderId="225" applyNumberFormat="0" applyAlignment="0" applyProtection="0"/>
    <xf numFmtId="0" fontId="12" fillId="24" borderId="216" applyNumberFormat="0" applyFont="0" applyAlignment="0" applyProtection="0"/>
    <xf numFmtId="0" fontId="10" fillId="0" borderId="223" applyFill="0">
      <alignment horizontal="center" vertical="center"/>
    </xf>
    <xf numFmtId="0" fontId="25" fillId="21" borderId="225" applyNumberFormat="0" applyAlignment="0" applyProtection="0"/>
    <xf numFmtId="0" fontId="25" fillId="21" borderId="217" applyNumberFormat="0" applyAlignment="0" applyProtection="0"/>
    <xf numFmtId="0" fontId="5" fillId="0" borderId="215" applyFill="0">
      <alignment horizontal="center" vertical="center"/>
    </xf>
    <xf numFmtId="0" fontId="5" fillId="0" borderId="215" applyFill="0">
      <alignment horizontal="center" vertical="center"/>
    </xf>
    <xf numFmtId="175" fontId="5" fillId="0" borderId="215" applyFill="0">
      <alignment horizontal="center" vertical="center"/>
    </xf>
    <xf numFmtId="175" fontId="5" fillId="0" borderId="215" applyFill="0">
      <alignment horizontal="center" vertical="center"/>
    </xf>
    <xf numFmtId="0" fontId="5" fillId="0" borderId="215" applyFill="0">
      <alignment horizontal="center" vertical="center"/>
    </xf>
    <xf numFmtId="0" fontId="10" fillId="0" borderId="215" applyFill="0">
      <alignment horizontal="center" vertical="center"/>
    </xf>
    <xf numFmtId="175" fontId="5" fillId="0" borderId="215" applyFill="0">
      <alignment horizontal="center" vertical="center"/>
    </xf>
    <xf numFmtId="0" fontId="10" fillId="0" borderId="215" applyFill="0">
      <alignment horizontal="center" vertical="center"/>
    </xf>
    <xf numFmtId="175" fontId="5" fillId="0" borderId="215" applyFill="0">
      <alignment horizontal="center" vertical="center"/>
    </xf>
    <xf numFmtId="175" fontId="5" fillId="0" borderId="215" applyFill="0">
      <alignment horizontal="center" vertical="center"/>
    </xf>
    <xf numFmtId="0" fontId="15" fillId="21" borderId="214" applyNumberFormat="0" applyAlignment="0" applyProtection="0"/>
    <xf numFmtId="175" fontId="5" fillId="0" borderId="215" applyFill="0">
      <alignment horizontal="center" vertical="center"/>
    </xf>
    <xf numFmtId="0" fontId="12" fillId="24" borderId="216" applyNumberFormat="0" applyFont="0" applyAlignment="0" applyProtection="0"/>
    <xf numFmtId="0" fontId="25" fillId="21" borderId="217" applyNumberFormat="0" applyAlignment="0" applyProtection="0"/>
    <xf numFmtId="0" fontId="12" fillId="24" borderId="234" applyNumberFormat="0" applyFont="0" applyAlignment="0" applyProtection="0"/>
    <xf numFmtId="0" fontId="32" fillId="0" borderId="226" applyNumberFormat="0" applyFill="0" applyAlignment="0" applyProtection="0"/>
    <xf numFmtId="0" fontId="12" fillId="24" borderId="224" applyNumberFormat="0" applyFont="0" applyAlignment="0" applyProtection="0"/>
    <xf numFmtId="0" fontId="15" fillId="21" borderId="214" applyNumberFormat="0" applyAlignment="0" applyProtection="0"/>
    <xf numFmtId="0" fontId="12" fillId="24" borderId="216" applyNumberFormat="0" applyFont="0" applyAlignment="0" applyProtection="0"/>
    <xf numFmtId="175" fontId="5" fillId="0" borderId="223" applyFill="0">
      <alignment horizontal="center" vertical="center"/>
    </xf>
    <xf numFmtId="0" fontId="32" fillId="0" borderId="226" applyNumberFormat="0" applyFill="0" applyAlignment="0" applyProtection="0"/>
    <xf numFmtId="0" fontId="5" fillId="0" borderId="223" applyFill="0">
      <alignment horizontal="center" vertical="center"/>
    </xf>
    <xf numFmtId="0" fontId="15" fillId="21" borderId="214" applyNumberFormat="0" applyAlignment="0" applyProtection="0"/>
    <xf numFmtId="0" fontId="12" fillId="24" borderId="216" applyNumberFormat="0" applyFont="0" applyAlignment="0" applyProtection="0"/>
    <xf numFmtId="0" fontId="5" fillId="0" borderId="223" applyFill="0">
      <alignment horizontal="center" vertical="center"/>
    </xf>
    <xf numFmtId="0" fontId="5" fillId="0" borderId="223" applyFill="0">
      <alignment horizontal="center" vertical="center"/>
    </xf>
    <xf numFmtId="0" fontId="32" fillId="0" borderId="226" applyNumberFormat="0" applyFill="0" applyAlignment="0" applyProtection="0"/>
    <xf numFmtId="0" fontId="10" fillId="0" borderId="215" applyFill="0">
      <alignment horizontal="center" vertical="center"/>
    </xf>
    <xf numFmtId="0" fontId="5" fillId="0" borderId="223" applyFill="0">
      <alignment horizontal="center" vertical="center"/>
    </xf>
    <xf numFmtId="175" fontId="5" fillId="0" borderId="233" applyFill="0">
      <alignment horizontal="center" vertical="center"/>
    </xf>
    <xf numFmtId="0" fontId="12" fillId="24" borderId="260" applyNumberFormat="0" applyFont="0" applyAlignment="0" applyProtection="0"/>
    <xf numFmtId="0" fontId="15" fillId="21" borderId="214" applyNumberFormat="0" applyAlignment="0" applyProtection="0"/>
    <xf numFmtId="0" fontId="10" fillId="0" borderId="215" applyFill="0">
      <alignment horizontal="center" vertical="center"/>
    </xf>
    <xf numFmtId="0" fontId="25" fillId="21" borderId="225" applyNumberFormat="0" applyAlignment="0" applyProtection="0"/>
    <xf numFmtId="0" fontId="25" fillId="21" borderId="225" applyNumberFormat="0" applyAlignment="0" applyProtection="0"/>
    <xf numFmtId="175" fontId="5" fillId="0" borderId="257" applyFill="0">
      <alignment horizontal="center" vertical="center"/>
    </xf>
    <xf numFmtId="0" fontId="32" fillId="0" borderId="226" applyNumberFormat="0" applyFill="0" applyAlignment="0" applyProtection="0"/>
    <xf numFmtId="0" fontId="32" fillId="0" borderId="236" applyNumberFormat="0" applyFill="0" applyAlignment="0" applyProtection="0"/>
    <xf numFmtId="0" fontId="5" fillId="0" borderId="215" applyFill="0">
      <alignment horizontal="center" vertical="center"/>
    </xf>
    <xf numFmtId="0" fontId="25" fillId="21" borderId="225" applyNumberFormat="0" applyAlignment="0" applyProtection="0"/>
    <xf numFmtId="0" fontId="10" fillId="0" borderId="215" applyFill="0">
      <alignment horizontal="center" vertical="center"/>
    </xf>
    <xf numFmtId="0" fontId="5" fillId="0" borderId="233" applyFill="0">
      <alignment horizontal="center" vertical="center"/>
    </xf>
    <xf numFmtId="0" fontId="22" fillId="8" borderId="222" applyNumberFormat="0" applyAlignment="0" applyProtection="0"/>
    <xf numFmtId="0" fontId="25" fillId="21" borderId="225" applyNumberFormat="0" applyAlignment="0" applyProtection="0"/>
    <xf numFmtId="0" fontId="10" fillId="0" borderId="223" applyFill="0">
      <alignment horizontal="center" vertical="center"/>
    </xf>
    <xf numFmtId="0" fontId="10" fillId="0" borderId="215" applyFill="0">
      <alignment horizontal="center" vertical="center"/>
    </xf>
    <xf numFmtId="0" fontId="12" fillId="24" borderId="224" applyNumberFormat="0" applyFont="0" applyAlignment="0" applyProtection="0"/>
    <xf numFmtId="0" fontId="15" fillId="21" borderId="222" applyNumberFormat="0" applyAlignment="0" applyProtection="0"/>
    <xf numFmtId="0" fontId="5" fillId="0" borderId="233" applyFill="0">
      <alignment horizontal="center" vertical="center"/>
    </xf>
    <xf numFmtId="0" fontId="25" fillId="21" borderId="235" applyNumberFormat="0" applyAlignment="0" applyProtection="0"/>
    <xf numFmtId="175" fontId="5" fillId="0" borderId="215" applyFill="0">
      <alignment horizontal="center" vertical="center"/>
    </xf>
    <xf numFmtId="0" fontId="25" fillId="21" borderId="225" applyNumberFormat="0" applyAlignment="0" applyProtection="0"/>
    <xf numFmtId="175" fontId="5" fillId="0" borderId="215" applyFill="0">
      <alignment horizontal="center" vertical="center"/>
    </xf>
    <xf numFmtId="0" fontId="15" fillId="21" borderId="214" applyNumberFormat="0" applyAlignment="0" applyProtection="0"/>
    <xf numFmtId="175" fontId="5" fillId="0" borderId="223" applyFill="0">
      <alignment horizontal="center" vertical="center"/>
    </xf>
    <xf numFmtId="0" fontId="25" fillId="21" borderId="225" applyNumberFormat="0" applyAlignment="0" applyProtection="0"/>
    <xf numFmtId="175" fontId="5" fillId="0" borderId="223" applyFill="0">
      <alignment horizontal="center" vertical="center"/>
    </xf>
    <xf numFmtId="0" fontId="12" fillId="24" borderId="216" applyNumberFormat="0" applyFont="0" applyAlignment="0" applyProtection="0"/>
    <xf numFmtId="0" fontId="22" fillId="8" borderId="214" applyNumberFormat="0" applyAlignment="0" applyProtection="0"/>
    <xf numFmtId="0" fontId="32" fillId="0" borderId="218" applyNumberFormat="0" applyFill="0" applyAlignment="0" applyProtection="0"/>
    <xf numFmtId="0" fontId="25" fillId="21" borderId="225" applyNumberFormat="0" applyAlignment="0" applyProtection="0"/>
    <xf numFmtId="175" fontId="5" fillId="0" borderId="223" applyFill="0">
      <alignment horizontal="center" vertical="center"/>
    </xf>
    <xf numFmtId="0" fontId="15" fillId="21" borderId="222" applyNumberFormat="0" applyAlignment="0" applyProtection="0"/>
    <xf numFmtId="175" fontId="5" fillId="0" borderId="233" applyFill="0">
      <alignment horizontal="center" vertical="center"/>
    </xf>
    <xf numFmtId="0" fontId="32" fillId="0" borderId="226" applyNumberFormat="0" applyFill="0" applyAlignment="0" applyProtection="0"/>
    <xf numFmtId="0" fontId="12" fillId="24" borderId="224" applyNumberFormat="0" applyFont="0" applyAlignment="0" applyProtection="0"/>
    <xf numFmtId="0" fontId="25" fillId="21" borderId="217" applyNumberFormat="0" applyAlignment="0" applyProtection="0"/>
    <xf numFmtId="0" fontId="22" fillId="8" borderId="222" applyNumberFormat="0" applyAlignment="0" applyProtection="0"/>
    <xf numFmtId="175" fontId="5" fillId="0" borderId="215" applyFill="0">
      <alignment horizontal="center" vertical="center"/>
    </xf>
    <xf numFmtId="0" fontId="12" fillId="24" borderId="216" applyNumberFormat="0" applyFont="0" applyAlignment="0" applyProtection="0"/>
    <xf numFmtId="175" fontId="5" fillId="0" borderId="215" applyFill="0">
      <alignment horizontal="center" vertical="center"/>
    </xf>
    <xf numFmtId="0" fontId="10" fillId="0" borderId="215" applyFill="0">
      <alignment horizontal="center" vertical="center"/>
    </xf>
    <xf numFmtId="0" fontId="22" fillId="8" borderId="232" applyNumberFormat="0" applyAlignment="0" applyProtection="0"/>
    <xf numFmtId="0" fontId="32" fillId="0" borderId="226" applyNumberFormat="0" applyFill="0" applyAlignment="0" applyProtection="0"/>
    <xf numFmtId="0" fontId="25" fillId="21" borderId="235" applyNumberFormat="0" applyAlignment="0" applyProtection="0"/>
    <xf numFmtId="0" fontId="32" fillId="0" borderId="218" applyNumberFormat="0" applyFill="0" applyAlignment="0" applyProtection="0"/>
    <xf numFmtId="0" fontId="5" fillId="0" borderId="215" applyFill="0">
      <alignment horizontal="center" vertical="center"/>
    </xf>
    <xf numFmtId="0" fontId="10" fillId="0" borderId="215" applyFill="0">
      <alignment horizontal="center" vertical="center"/>
    </xf>
    <xf numFmtId="0" fontId="15" fillId="21" borderId="222" applyNumberFormat="0" applyAlignment="0" applyProtection="0"/>
    <xf numFmtId="0" fontId="10" fillId="0" borderId="247" applyFill="0">
      <alignment horizontal="center" vertical="center"/>
    </xf>
    <xf numFmtId="0" fontId="22" fillId="8" borderId="214" applyNumberFormat="0" applyAlignment="0" applyProtection="0"/>
    <xf numFmtId="0" fontId="22" fillId="8" borderId="214" applyNumberFormat="0" applyAlignment="0" applyProtection="0"/>
    <xf numFmtId="0" fontId="12" fillId="24" borderId="216" applyNumberFormat="0" applyFont="0" applyAlignment="0" applyProtection="0"/>
    <xf numFmtId="0" fontId="15" fillId="21" borderId="222" applyNumberFormat="0" applyAlignment="0" applyProtection="0"/>
    <xf numFmtId="0" fontId="22" fillId="8" borderId="232" applyNumberFormat="0" applyAlignment="0" applyProtection="0"/>
    <xf numFmtId="0" fontId="10" fillId="0" borderId="215" applyFill="0">
      <alignment horizontal="center" vertical="center"/>
    </xf>
    <xf numFmtId="0" fontId="12" fillId="24" borderId="216" applyNumberFormat="0" applyFont="0" applyAlignment="0" applyProtection="0"/>
    <xf numFmtId="0" fontId="22" fillId="8" borderId="222" applyNumberFormat="0" applyAlignment="0" applyProtection="0"/>
    <xf numFmtId="0" fontId="5" fillId="0" borderId="223" applyFill="0">
      <alignment horizontal="center" vertical="center"/>
    </xf>
    <xf numFmtId="0" fontId="5" fillId="0" borderId="215" applyFill="0">
      <alignment horizontal="center" vertical="center"/>
    </xf>
    <xf numFmtId="0" fontId="5" fillId="0" borderId="215" applyFill="0">
      <alignment horizontal="center" vertical="center"/>
    </xf>
    <xf numFmtId="0" fontId="32" fillId="0" borderId="226" applyNumberFormat="0" applyFill="0" applyAlignment="0" applyProtection="0"/>
    <xf numFmtId="0" fontId="25" fillId="21" borderId="225" applyNumberFormat="0" applyAlignment="0" applyProtection="0"/>
    <xf numFmtId="0" fontId="22" fillId="8" borderId="214" applyNumberFormat="0" applyAlignment="0" applyProtection="0"/>
    <xf numFmtId="0" fontId="32" fillId="0" borderId="250" applyNumberFormat="0" applyFill="0" applyAlignment="0" applyProtection="0"/>
    <xf numFmtId="175" fontId="5" fillId="0" borderId="215" applyFill="0">
      <alignment horizontal="center" vertical="center"/>
    </xf>
    <xf numFmtId="0" fontId="15" fillId="21" borderId="246" applyNumberFormat="0" applyAlignment="0" applyProtection="0"/>
    <xf numFmtId="0" fontId="32" fillId="0" borderId="226" applyNumberFormat="0" applyFill="0" applyAlignment="0" applyProtection="0"/>
    <xf numFmtId="0" fontId="22" fillId="8" borderId="222" applyNumberFormat="0" applyAlignment="0" applyProtection="0"/>
    <xf numFmtId="0" fontId="22" fillId="8" borderId="214" applyNumberFormat="0" applyAlignment="0" applyProtection="0"/>
    <xf numFmtId="0" fontId="32" fillId="0" borderId="226" applyNumberFormat="0" applyFill="0" applyAlignment="0" applyProtection="0"/>
    <xf numFmtId="0" fontId="32" fillId="0" borderId="226" applyNumberFormat="0" applyFill="0" applyAlignment="0" applyProtection="0"/>
    <xf numFmtId="0" fontId="25" fillId="21" borderId="225" applyNumberFormat="0" applyAlignment="0" applyProtection="0"/>
    <xf numFmtId="0" fontId="5" fillId="0" borderId="223" applyFill="0">
      <alignment horizontal="center" vertical="center"/>
    </xf>
    <xf numFmtId="0" fontId="5" fillId="0" borderId="215" applyFill="0">
      <alignment horizontal="center" vertical="center"/>
    </xf>
    <xf numFmtId="0" fontId="32" fillId="0" borderId="236" applyNumberFormat="0" applyFill="0" applyAlignment="0" applyProtection="0"/>
    <xf numFmtId="0" fontId="25" fillId="21" borderId="225" applyNumberFormat="0" applyAlignment="0" applyProtection="0"/>
    <xf numFmtId="0" fontId="25" fillId="21" borderId="225" applyNumberFormat="0" applyAlignment="0" applyProtection="0"/>
    <xf numFmtId="0" fontId="25" fillId="21" borderId="217" applyNumberFormat="0" applyAlignment="0" applyProtection="0"/>
    <xf numFmtId="0" fontId="25" fillId="21" borderId="225" applyNumberFormat="0" applyAlignment="0" applyProtection="0"/>
    <xf numFmtId="0" fontId="25" fillId="21" borderId="225" applyNumberFormat="0" applyAlignment="0" applyProtection="0"/>
    <xf numFmtId="0" fontId="25" fillId="21" borderId="225" applyNumberFormat="0" applyAlignment="0" applyProtection="0"/>
    <xf numFmtId="0" fontId="32" fillId="0" borderId="218" applyNumberFormat="0" applyFill="0" applyAlignment="0" applyProtection="0"/>
    <xf numFmtId="0" fontId="25" fillId="21" borderId="242" applyNumberFormat="0" applyAlignment="0" applyProtection="0"/>
    <xf numFmtId="0" fontId="5" fillId="0" borderId="223" applyFill="0">
      <alignment horizontal="center" vertical="center"/>
    </xf>
    <xf numFmtId="0" fontId="12" fillId="24" borderId="224" applyNumberFormat="0" applyFont="0" applyAlignment="0" applyProtection="0"/>
    <xf numFmtId="0" fontId="25" fillId="21" borderId="217" applyNumberFormat="0" applyAlignment="0" applyProtection="0"/>
    <xf numFmtId="0" fontId="32" fillId="0" borderId="236" applyNumberFormat="0" applyFill="0" applyAlignment="0" applyProtection="0"/>
    <xf numFmtId="0" fontId="32" fillId="0" borderId="226" applyNumberFormat="0" applyFill="0" applyAlignment="0" applyProtection="0"/>
    <xf numFmtId="0" fontId="22" fillId="8" borderId="222" applyNumberFormat="0" applyAlignment="0" applyProtection="0"/>
    <xf numFmtId="0" fontId="10" fillId="0" borderId="215" applyFill="0">
      <alignment horizontal="center" vertical="center"/>
    </xf>
    <xf numFmtId="0" fontId="32" fillId="0" borderId="218" applyNumberFormat="0" applyFill="0" applyAlignment="0" applyProtection="0"/>
    <xf numFmtId="175" fontId="5" fillId="0" borderId="223" applyFill="0">
      <alignment horizontal="center" vertical="center"/>
    </xf>
    <xf numFmtId="0" fontId="10" fillId="0" borderId="223" applyFill="0">
      <alignment horizontal="center" vertical="center"/>
    </xf>
    <xf numFmtId="0" fontId="5" fillId="0" borderId="223" applyFill="0">
      <alignment horizontal="center" vertical="center"/>
    </xf>
    <xf numFmtId="0" fontId="10" fillId="0" borderId="215" applyFill="0">
      <alignment horizontal="center" vertical="center"/>
    </xf>
    <xf numFmtId="0" fontId="15" fillId="21" borderId="21" applyNumberFormat="0" applyAlignment="0" applyProtection="0"/>
    <xf numFmtId="0" fontId="12" fillId="24" borderId="224" applyNumberFormat="0" applyFont="0" applyAlignment="0" applyProtection="0"/>
    <xf numFmtId="0" fontId="5" fillId="0" borderId="223" applyFill="0">
      <alignment horizontal="center" vertical="center"/>
    </xf>
    <xf numFmtId="0" fontId="22" fillId="8" borderId="246" applyNumberFormat="0" applyAlignment="0" applyProtection="0"/>
    <xf numFmtId="0" fontId="25" fillId="21" borderId="225" applyNumberFormat="0" applyAlignment="0" applyProtection="0"/>
    <xf numFmtId="0" fontId="25" fillId="21" borderId="235" applyNumberFormat="0" applyAlignment="0" applyProtection="0"/>
    <xf numFmtId="0" fontId="15" fillId="21" borderId="222" applyNumberFormat="0" applyAlignment="0" applyProtection="0"/>
    <xf numFmtId="175" fontId="5" fillId="0" borderId="223" applyFill="0">
      <alignment horizontal="center" vertical="center"/>
    </xf>
    <xf numFmtId="0" fontId="12" fillId="24" borderId="224" applyNumberFormat="0" applyFont="0" applyAlignment="0" applyProtection="0"/>
    <xf numFmtId="0" fontId="15" fillId="21" borderId="222" applyNumberFormat="0" applyAlignment="0" applyProtection="0"/>
    <xf numFmtId="0" fontId="32" fillId="0" borderId="236" applyNumberFormat="0" applyFill="0" applyAlignment="0" applyProtection="0"/>
    <xf numFmtId="0" fontId="15" fillId="21" borderId="222" applyNumberFormat="0" applyAlignment="0" applyProtection="0"/>
    <xf numFmtId="0" fontId="25" fillId="21" borderId="225" applyNumberFormat="0" applyAlignment="0" applyProtection="0"/>
    <xf numFmtId="0" fontId="32" fillId="0" borderId="226" applyNumberFormat="0" applyFill="0" applyAlignment="0" applyProtection="0"/>
    <xf numFmtId="0" fontId="12" fillId="24" borderId="224" applyNumberFormat="0" applyFont="0" applyAlignment="0" applyProtection="0"/>
    <xf numFmtId="0" fontId="12" fillId="24" borderId="224" applyNumberFormat="0" applyFont="0" applyAlignment="0" applyProtection="0"/>
    <xf numFmtId="175" fontId="5" fillId="0" borderId="223" applyFill="0">
      <alignment horizontal="center" vertical="center"/>
    </xf>
    <xf numFmtId="0" fontId="25" fillId="21" borderId="225" applyNumberFormat="0" applyAlignment="0" applyProtection="0"/>
    <xf numFmtId="0" fontId="10" fillId="0" borderId="233" applyFill="0">
      <alignment horizontal="center" vertical="center"/>
    </xf>
    <xf numFmtId="0" fontId="32" fillId="0" borderId="226" applyNumberFormat="0" applyFill="0" applyAlignment="0" applyProtection="0"/>
    <xf numFmtId="0" fontId="15" fillId="21" borderId="222" applyNumberFormat="0" applyAlignment="0" applyProtection="0"/>
    <xf numFmtId="0" fontId="22" fillId="8" borderId="222" applyNumberFormat="0" applyAlignment="0" applyProtection="0"/>
    <xf numFmtId="0" fontId="5" fillId="0" borderId="223" applyFill="0">
      <alignment horizontal="center" vertical="center"/>
    </xf>
    <xf numFmtId="0" fontId="10" fillId="0" borderId="223" applyFill="0">
      <alignment horizontal="center" vertical="center"/>
    </xf>
    <xf numFmtId="0" fontId="15" fillId="21" borderId="232" applyNumberFormat="0" applyAlignment="0" applyProtection="0"/>
    <xf numFmtId="0" fontId="12" fillId="24" borderId="224" applyNumberFormat="0" applyFont="0" applyAlignment="0" applyProtection="0"/>
    <xf numFmtId="0" fontId="25" fillId="21" borderId="225" applyNumberFormat="0" applyAlignment="0" applyProtection="0"/>
    <xf numFmtId="0" fontId="10" fillId="0" borderId="223" applyFill="0">
      <alignment horizontal="center" vertical="center"/>
    </xf>
    <xf numFmtId="0" fontId="32" fillId="0" borderId="236" applyNumberFormat="0" applyFill="0" applyAlignment="0" applyProtection="0"/>
    <xf numFmtId="0" fontId="5" fillId="0" borderId="233" applyFill="0">
      <alignment horizontal="center" vertical="center"/>
    </xf>
    <xf numFmtId="0" fontId="10" fillId="0" borderId="223" applyFill="0">
      <alignment horizontal="center" vertical="center"/>
    </xf>
    <xf numFmtId="175" fontId="5" fillId="0" borderId="223" applyFill="0">
      <alignment horizontal="center" vertical="center"/>
    </xf>
    <xf numFmtId="0" fontId="32" fillId="0" borderId="226" applyNumberFormat="0" applyFill="0" applyAlignment="0" applyProtection="0"/>
    <xf numFmtId="0" fontId="25" fillId="21" borderId="225" applyNumberFormat="0" applyAlignment="0" applyProtection="0"/>
    <xf numFmtId="0" fontId="25" fillId="21" borderId="225" applyNumberFormat="0" applyAlignment="0" applyProtection="0"/>
    <xf numFmtId="175" fontId="5" fillId="0" borderId="223" applyFill="0">
      <alignment horizontal="center" vertical="center"/>
    </xf>
    <xf numFmtId="0" fontId="22" fillId="8" borderId="222" applyNumberFormat="0" applyAlignment="0" applyProtection="0"/>
    <xf numFmtId="175" fontId="5" fillId="0" borderId="223" applyFill="0">
      <alignment horizontal="center" vertical="center"/>
    </xf>
    <xf numFmtId="175" fontId="5" fillId="0" borderId="223" applyFill="0">
      <alignment horizontal="center" vertical="center"/>
    </xf>
    <xf numFmtId="0" fontId="10" fillId="0" borderId="233" applyFill="0">
      <alignment horizontal="center" vertical="center"/>
    </xf>
    <xf numFmtId="0" fontId="22" fillId="8" borderId="222" applyNumberFormat="0" applyAlignment="0" applyProtection="0"/>
    <xf numFmtId="0" fontId="10" fillId="0" borderId="223" applyFill="0">
      <alignment horizontal="center" vertical="center"/>
    </xf>
    <xf numFmtId="175" fontId="5" fillId="0" borderId="223" applyFill="0">
      <alignment horizontal="center" vertical="center"/>
    </xf>
    <xf numFmtId="0" fontId="12" fillId="24" borderId="224" applyNumberFormat="0" applyFont="0" applyAlignment="0" applyProtection="0"/>
    <xf numFmtId="0" fontId="10" fillId="0" borderId="223" applyFill="0">
      <alignment horizontal="center" vertical="center"/>
    </xf>
    <xf numFmtId="175" fontId="5" fillId="0" borderId="223" applyFill="0">
      <alignment horizontal="center" vertical="center"/>
    </xf>
    <xf numFmtId="0" fontId="32" fillId="0" borderId="226" applyNumberFormat="0" applyFill="0" applyAlignment="0" applyProtection="0"/>
    <xf numFmtId="0" fontId="15" fillId="21" borderId="283" applyNumberFormat="0" applyAlignment="0" applyProtection="0"/>
    <xf numFmtId="175" fontId="5" fillId="0" borderId="233" applyFill="0">
      <alignment horizontal="center" vertical="center"/>
    </xf>
    <xf numFmtId="0" fontId="25" fillId="21" borderId="225" applyNumberFormat="0" applyAlignment="0" applyProtection="0"/>
    <xf numFmtId="0" fontId="10" fillId="0" borderId="223" applyFill="0">
      <alignment horizontal="center" vertical="center"/>
    </xf>
    <xf numFmtId="0" fontId="5" fillId="0" borderId="223" applyFill="0">
      <alignment horizontal="center" vertical="center"/>
    </xf>
    <xf numFmtId="0" fontId="32" fillId="0" borderId="226" applyNumberFormat="0" applyFill="0" applyAlignment="0" applyProtection="0"/>
    <xf numFmtId="0" fontId="10" fillId="0" borderId="223" applyFill="0">
      <alignment horizontal="center" vertical="center"/>
    </xf>
    <xf numFmtId="0" fontId="32" fillId="0" borderId="226" applyNumberFormat="0" applyFill="0" applyAlignment="0" applyProtection="0"/>
    <xf numFmtId="0" fontId="32" fillId="0" borderId="226" applyNumberFormat="0" applyFill="0" applyAlignment="0" applyProtection="0"/>
    <xf numFmtId="0" fontId="15" fillId="21" borderId="232" applyNumberFormat="0" applyAlignment="0" applyProtection="0"/>
    <xf numFmtId="0" fontId="15" fillId="21" borderId="222" applyNumberFormat="0" applyAlignment="0" applyProtection="0"/>
    <xf numFmtId="0" fontId="10" fillId="0" borderId="223" applyFill="0">
      <alignment horizontal="center" vertical="center"/>
    </xf>
    <xf numFmtId="0" fontId="22" fillId="8" borderId="246" applyNumberFormat="0" applyAlignment="0" applyProtection="0"/>
    <xf numFmtId="0" fontId="25" fillId="21" borderId="242" applyNumberFormat="0" applyAlignment="0" applyProtection="0"/>
    <xf numFmtId="0" fontId="25" fillId="21" borderId="235" applyNumberFormat="0" applyAlignment="0" applyProtection="0"/>
    <xf numFmtId="0" fontId="15" fillId="21" borderId="222" applyNumberFormat="0" applyAlignment="0" applyProtection="0"/>
    <xf numFmtId="0" fontId="5" fillId="0" borderId="247" applyFill="0">
      <alignment horizontal="center" vertical="center"/>
    </xf>
    <xf numFmtId="175" fontId="5" fillId="0" borderId="233" applyFill="0">
      <alignment horizontal="center" vertical="center"/>
    </xf>
    <xf numFmtId="0" fontId="32" fillId="0" borderId="226" applyNumberFormat="0" applyFill="0" applyAlignment="0" applyProtection="0"/>
    <xf numFmtId="0" fontId="25" fillId="21" borderId="225" applyNumberFormat="0" applyAlignment="0" applyProtection="0"/>
    <xf numFmtId="0" fontId="32" fillId="0" borderId="226" applyNumberFormat="0" applyFill="0" applyAlignment="0" applyProtection="0"/>
    <xf numFmtId="0" fontId="25" fillId="21" borderId="225" applyNumberFormat="0" applyAlignment="0" applyProtection="0"/>
    <xf numFmtId="0" fontId="12" fillId="24" borderId="241" applyNumberFormat="0" applyFont="0" applyAlignment="0" applyProtection="0"/>
    <xf numFmtId="0" fontId="25" fillId="21" borderId="235" applyNumberFormat="0" applyAlignment="0" applyProtection="0"/>
    <xf numFmtId="0" fontId="12" fillId="24" borderId="224" applyNumberFormat="0" applyFont="0" applyAlignment="0" applyProtection="0"/>
    <xf numFmtId="0" fontId="32" fillId="0" borderId="236" applyNumberFormat="0" applyFill="0" applyAlignment="0" applyProtection="0"/>
    <xf numFmtId="0" fontId="32" fillId="0" borderId="226" applyNumberFormat="0" applyFill="0" applyAlignment="0" applyProtection="0"/>
    <xf numFmtId="0" fontId="32" fillId="0" borderId="243" applyNumberFormat="0" applyFill="0" applyAlignment="0" applyProtection="0"/>
    <xf numFmtId="0" fontId="5" fillId="0" borderId="223" applyFill="0">
      <alignment horizontal="center" vertical="center"/>
    </xf>
    <xf numFmtId="0" fontId="25" fillId="21" borderId="235" applyNumberFormat="0" applyAlignment="0" applyProtection="0"/>
    <xf numFmtId="0" fontId="32" fillId="0" borderId="236" applyNumberFormat="0" applyFill="0" applyAlignment="0" applyProtection="0"/>
    <xf numFmtId="0" fontId="32" fillId="0" borderId="226" applyNumberFormat="0" applyFill="0" applyAlignment="0" applyProtection="0"/>
    <xf numFmtId="0" fontId="32" fillId="0" borderId="226" applyNumberFormat="0" applyFill="0" applyAlignment="0" applyProtection="0"/>
    <xf numFmtId="0" fontId="10" fillId="0" borderId="223" applyFill="0">
      <alignment horizontal="center" vertical="center"/>
    </xf>
    <xf numFmtId="0" fontId="15" fillId="21" borderId="222" applyNumberFormat="0" applyAlignment="0" applyProtection="0"/>
    <xf numFmtId="0" fontId="25" fillId="21" borderId="225" applyNumberFormat="0" applyAlignment="0" applyProtection="0"/>
    <xf numFmtId="0" fontId="10" fillId="0" borderId="223" applyFill="0">
      <alignment horizontal="center" vertical="center"/>
    </xf>
    <xf numFmtId="0" fontId="32" fillId="0" borderId="236" applyNumberFormat="0" applyFill="0" applyAlignment="0" applyProtection="0"/>
    <xf numFmtId="0" fontId="25" fillId="21" borderId="235" applyNumberFormat="0" applyAlignment="0" applyProtection="0"/>
    <xf numFmtId="0" fontId="32" fillId="0" borderId="226" applyNumberFormat="0" applyFill="0" applyAlignment="0" applyProtection="0"/>
    <xf numFmtId="0" fontId="25" fillId="21" borderId="235" applyNumberFormat="0" applyAlignment="0" applyProtection="0"/>
    <xf numFmtId="0" fontId="5" fillId="0" borderId="223" applyFill="0">
      <alignment horizontal="center" vertical="center"/>
    </xf>
    <xf numFmtId="0" fontId="25" fillId="21" borderId="225" applyNumberFormat="0" applyAlignment="0" applyProtection="0"/>
    <xf numFmtId="175" fontId="5" fillId="0" borderId="223" applyFill="0">
      <alignment horizontal="center" vertical="center"/>
    </xf>
    <xf numFmtId="0" fontId="5" fillId="0" borderId="223" applyFill="0">
      <alignment horizontal="center" vertical="center"/>
    </xf>
    <xf numFmtId="0" fontId="15" fillId="21" borderId="222" applyNumberFormat="0" applyAlignment="0" applyProtection="0"/>
    <xf numFmtId="0" fontId="22" fillId="8" borderId="222" applyNumberFormat="0" applyAlignment="0" applyProtection="0"/>
    <xf numFmtId="0" fontId="5" fillId="0" borderId="223" applyFill="0">
      <alignment horizontal="center" vertical="center"/>
    </xf>
    <xf numFmtId="0" fontId="5" fillId="0" borderId="233" applyFill="0">
      <alignment horizontal="center" vertical="center"/>
    </xf>
    <xf numFmtId="0" fontId="5" fillId="0" borderId="223" applyFill="0">
      <alignment horizontal="center" vertical="center"/>
    </xf>
    <xf numFmtId="0" fontId="25" fillId="21" borderId="225" applyNumberFormat="0" applyAlignment="0" applyProtection="0"/>
    <xf numFmtId="175" fontId="5" fillId="0" borderId="223" applyFill="0">
      <alignment horizontal="center" vertical="center"/>
    </xf>
    <xf numFmtId="0" fontId="5" fillId="0" borderId="233" applyFill="0">
      <alignment horizontal="center" vertical="center"/>
    </xf>
    <xf numFmtId="0" fontId="15" fillId="21" borderId="232" applyNumberFormat="0" applyAlignment="0" applyProtection="0"/>
    <xf numFmtId="0" fontId="10" fillId="0" borderId="223" applyFill="0">
      <alignment horizontal="center" vertical="center"/>
    </xf>
    <xf numFmtId="0" fontId="25" fillId="21" borderId="225" applyNumberFormat="0" applyAlignment="0" applyProtection="0"/>
    <xf numFmtId="0" fontId="5" fillId="0" borderId="223" applyFill="0">
      <alignment horizontal="center" vertical="center"/>
    </xf>
    <xf numFmtId="0" fontId="22" fillId="8" borderId="222" applyNumberFormat="0" applyAlignment="0" applyProtection="0"/>
    <xf numFmtId="0" fontId="5" fillId="0" borderId="233" applyFill="0">
      <alignment horizontal="center" vertical="center"/>
    </xf>
    <xf numFmtId="0" fontId="32" fillId="0" borderId="226" applyNumberFormat="0" applyFill="0" applyAlignment="0" applyProtection="0"/>
    <xf numFmtId="0" fontId="15" fillId="21" borderId="222" applyNumberFormat="0" applyAlignment="0" applyProtection="0"/>
    <xf numFmtId="0" fontId="32" fillId="0" borderId="226" applyNumberFormat="0" applyFill="0" applyAlignment="0" applyProtection="0"/>
    <xf numFmtId="0" fontId="12" fillId="24" borderId="224" applyNumberFormat="0" applyFont="0" applyAlignment="0" applyProtection="0"/>
    <xf numFmtId="175" fontId="5" fillId="0" borderId="223" applyFill="0">
      <alignment horizontal="center" vertical="center"/>
    </xf>
    <xf numFmtId="0" fontId="12" fillId="24" borderId="224" applyNumberFormat="0" applyFont="0" applyAlignment="0" applyProtection="0"/>
    <xf numFmtId="0" fontId="22" fillId="8" borderId="222" applyNumberFormat="0" applyAlignment="0" applyProtection="0"/>
    <xf numFmtId="0" fontId="5" fillId="0" borderId="223" applyFill="0">
      <alignment horizontal="center" vertical="center"/>
    </xf>
    <xf numFmtId="0" fontId="12" fillId="24" borderId="224" applyNumberFormat="0" applyFont="0" applyAlignment="0" applyProtection="0"/>
    <xf numFmtId="0" fontId="15" fillId="21" borderId="222" applyNumberFormat="0" applyAlignment="0" applyProtection="0"/>
    <xf numFmtId="0" fontId="12" fillId="24" borderId="224" applyNumberFormat="0" applyFont="0" applyAlignment="0" applyProtection="0"/>
    <xf numFmtId="0" fontId="25" fillId="21" borderId="225" applyNumberFormat="0" applyAlignment="0" applyProtection="0"/>
    <xf numFmtId="0" fontId="32" fillId="0" borderId="236" applyNumberFormat="0" applyFill="0" applyAlignment="0" applyProtection="0"/>
    <xf numFmtId="0" fontId="12" fillId="24" borderId="224" applyNumberFormat="0" applyFont="0" applyAlignment="0" applyProtection="0"/>
    <xf numFmtId="0" fontId="12" fillId="24" borderId="224" applyNumberFormat="0" applyFont="0" applyAlignment="0" applyProtection="0"/>
    <xf numFmtId="0" fontId="25" fillId="21" borderId="235" applyNumberFormat="0" applyAlignment="0" applyProtection="0"/>
    <xf numFmtId="0" fontId="25" fillId="21" borderId="225" applyNumberFormat="0" applyAlignment="0" applyProtection="0"/>
    <xf numFmtId="0" fontId="25" fillId="21" borderId="225" applyNumberFormat="0" applyAlignment="0" applyProtection="0"/>
    <xf numFmtId="0" fontId="25" fillId="21" borderId="225" applyNumberFormat="0" applyAlignment="0" applyProtection="0"/>
    <xf numFmtId="0" fontId="32" fillId="0" borderId="226" applyNumberFormat="0" applyFill="0" applyAlignment="0" applyProtection="0"/>
    <xf numFmtId="0" fontId="12" fillId="24" borderId="224" applyNumberFormat="0" applyFont="0" applyAlignment="0" applyProtection="0"/>
    <xf numFmtId="0" fontId="32" fillId="0" borderId="226" applyNumberFormat="0" applyFill="0" applyAlignment="0" applyProtection="0"/>
    <xf numFmtId="0" fontId="32" fillId="0" borderId="226" applyNumberFormat="0" applyFill="0" applyAlignment="0" applyProtection="0"/>
    <xf numFmtId="0" fontId="32" fillId="0" borderId="226" applyNumberFormat="0" applyFill="0" applyAlignment="0" applyProtection="0"/>
    <xf numFmtId="0" fontId="22" fillId="8" borderId="222" applyNumberFormat="0" applyAlignment="0" applyProtection="0"/>
    <xf numFmtId="0" fontId="5" fillId="0" borderId="223" applyFill="0">
      <alignment horizontal="center" vertical="center"/>
    </xf>
    <xf numFmtId="0" fontId="15" fillId="21" borderId="222" applyNumberFormat="0" applyAlignment="0" applyProtection="0"/>
    <xf numFmtId="0" fontId="22" fillId="8" borderId="222" applyNumberFormat="0" applyAlignment="0" applyProtection="0"/>
    <xf numFmtId="175" fontId="5" fillId="0" borderId="223" applyFill="0">
      <alignment horizontal="center" vertical="center"/>
    </xf>
    <xf numFmtId="0" fontId="12" fillId="24" borderId="224" applyNumberFormat="0" applyFont="0" applyAlignment="0" applyProtection="0"/>
    <xf numFmtId="0" fontId="25" fillId="21" borderId="225" applyNumberFormat="0" applyAlignment="0" applyProtection="0"/>
    <xf numFmtId="0" fontId="25" fillId="21" borderId="225" applyNumberFormat="0" applyAlignment="0" applyProtection="0"/>
    <xf numFmtId="0" fontId="10" fillId="0" borderId="223" applyFill="0">
      <alignment horizontal="center" vertical="center"/>
    </xf>
    <xf numFmtId="0" fontId="32" fillId="0" borderId="226" applyNumberFormat="0" applyFill="0" applyAlignment="0" applyProtection="0"/>
    <xf numFmtId="0" fontId="5" fillId="0" borderId="223" applyFill="0">
      <alignment horizontal="center" vertical="center"/>
    </xf>
    <xf numFmtId="0" fontId="12" fillId="24" borderId="241" applyNumberFormat="0" applyFont="0" applyAlignment="0" applyProtection="0"/>
    <xf numFmtId="0" fontId="12" fillId="24" borderId="224" applyNumberFormat="0" applyFont="0" applyAlignment="0" applyProtection="0"/>
    <xf numFmtId="0" fontId="25" fillId="21" borderId="225" applyNumberFormat="0" applyAlignment="0" applyProtection="0"/>
    <xf numFmtId="0" fontId="10" fillId="0" borderId="223" applyFill="0">
      <alignment horizontal="center" vertical="center"/>
    </xf>
    <xf numFmtId="0" fontId="25" fillId="21" borderId="225" applyNumberFormat="0" applyAlignment="0" applyProtection="0"/>
    <xf numFmtId="0" fontId="32" fillId="0" borderId="226" applyNumberFormat="0" applyFill="0" applyAlignment="0" applyProtection="0"/>
    <xf numFmtId="0" fontId="5" fillId="0" borderId="223" applyFill="0">
      <alignment horizontal="center" vertical="center"/>
    </xf>
    <xf numFmtId="0" fontId="32" fillId="0" borderId="236" applyNumberFormat="0" applyFill="0" applyAlignment="0" applyProtection="0"/>
    <xf numFmtId="0" fontId="25" fillId="21" borderId="235" applyNumberFormat="0" applyAlignment="0" applyProtection="0"/>
    <xf numFmtId="0" fontId="25" fillId="21" borderId="225" applyNumberFormat="0" applyAlignment="0" applyProtection="0"/>
    <xf numFmtId="0" fontId="5" fillId="0" borderId="223" applyFill="0">
      <alignment horizontal="center" vertical="center"/>
    </xf>
    <xf numFmtId="0" fontId="25" fillId="21" borderId="235" applyNumberFormat="0" applyAlignment="0" applyProtection="0"/>
    <xf numFmtId="175" fontId="5" fillId="0" borderId="244" applyFill="0">
      <alignment horizontal="center" vertical="center"/>
    </xf>
    <xf numFmtId="0" fontId="32" fillId="0" borderId="226" applyNumberFormat="0" applyFill="0" applyAlignment="0" applyProtection="0"/>
    <xf numFmtId="0" fontId="16" fillId="22" borderId="230" applyNumberFormat="0" applyAlignment="0" applyProtection="0"/>
    <xf numFmtId="0" fontId="25" fillId="21" borderId="242" applyNumberFormat="0" applyAlignment="0" applyProtection="0"/>
    <xf numFmtId="0" fontId="5" fillId="0" borderId="223" applyFill="0">
      <alignment horizontal="center" vertical="center"/>
    </xf>
    <xf numFmtId="0" fontId="32" fillId="0" borderId="236" applyNumberFormat="0" applyFill="0" applyAlignment="0" applyProtection="0"/>
    <xf numFmtId="0" fontId="25" fillId="21" borderId="225" applyNumberFormat="0" applyAlignment="0" applyProtection="0"/>
    <xf numFmtId="0" fontId="15" fillId="21" borderId="222" applyNumberFormat="0" applyAlignment="0" applyProtection="0"/>
    <xf numFmtId="0" fontId="10" fillId="0" borderId="223" applyFill="0">
      <alignment horizontal="center" vertical="center"/>
    </xf>
    <xf numFmtId="0" fontId="15" fillId="21" borderId="232" applyNumberFormat="0" applyAlignment="0" applyProtection="0"/>
    <xf numFmtId="0" fontId="5" fillId="0" borderId="233" applyFill="0">
      <alignment horizontal="center" vertical="center"/>
    </xf>
    <xf numFmtId="0" fontId="22" fillId="8" borderId="222" applyNumberFormat="0" applyAlignment="0" applyProtection="0"/>
    <xf numFmtId="0" fontId="32" fillId="0" borderId="226" applyNumberFormat="0" applyFill="0" applyAlignment="0" applyProtection="0"/>
    <xf numFmtId="0" fontId="16" fillId="22" borderId="231" applyNumberFormat="0" applyAlignment="0" applyProtection="0"/>
    <xf numFmtId="0" fontId="15" fillId="21" borderId="232" applyNumberFormat="0" applyAlignment="0" applyProtection="0"/>
    <xf numFmtId="0" fontId="32" fillId="0" borderId="226" applyNumberFormat="0" applyFill="0" applyAlignment="0" applyProtection="0"/>
    <xf numFmtId="0" fontId="10" fillId="0" borderId="223" applyFill="0">
      <alignment horizontal="center" vertical="center"/>
    </xf>
    <xf numFmtId="0" fontId="25" fillId="21" borderId="235" applyNumberFormat="0" applyAlignment="0" applyProtection="0"/>
    <xf numFmtId="175" fontId="5" fillId="0" borderId="233" applyFill="0">
      <alignment horizontal="center" vertical="center"/>
    </xf>
    <xf numFmtId="0" fontId="5" fillId="0" borderId="223" applyFill="0">
      <alignment horizontal="center" vertical="center"/>
    </xf>
    <xf numFmtId="0" fontId="25" fillId="21" borderId="235" applyNumberFormat="0" applyAlignment="0" applyProtection="0"/>
    <xf numFmtId="0" fontId="10" fillId="0" borderId="233" applyFill="0">
      <alignment horizontal="center" vertical="center"/>
    </xf>
    <xf numFmtId="0" fontId="12" fillId="24" borderId="224" applyNumberFormat="0" applyFont="0" applyAlignment="0" applyProtection="0"/>
    <xf numFmtId="0" fontId="25" fillId="21" borderId="225" applyNumberFormat="0" applyAlignment="0" applyProtection="0"/>
    <xf numFmtId="0" fontId="10" fillId="0" borderId="223" applyFill="0">
      <alignment horizontal="center" vertical="center"/>
    </xf>
    <xf numFmtId="0" fontId="10" fillId="0" borderId="223" applyFill="0">
      <alignment horizontal="center" vertical="center"/>
    </xf>
    <xf numFmtId="0" fontId="25" fillId="21" borderId="225" applyNumberFormat="0" applyAlignment="0" applyProtection="0"/>
    <xf numFmtId="175" fontId="5" fillId="0" borderId="223" applyFill="0">
      <alignment horizontal="center" vertical="center"/>
    </xf>
    <xf numFmtId="0" fontId="10" fillId="0" borderId="223" applyFill="0">
      <alignment horizontal="center" vertical="center"/>
    </xf>
    <xf numFmtId="0" fontId="12" fillId="24" borderId="234" applyNumberFormat="0" applyFont="0" applyAlignment="0" applyProtection="0"/>
    <xf numFmtId="0" fontId="25" fillId="21" borderId="235" applyNumberFormat="0" applyAlignment="0" applyProtection="0"/>
    <xf numFmtId="175" fontId="5" fillId="0" borderId="223" applyFill="0">
      <alignment horizontal="center" vertical="center"/>
    </xf>
    <xf numFmtId="0" fontId="12" fillId="24" borderId="224" applyNumberFormat="0" applyFont="0" applyAlignment="0" applyProtection="0"/>
    <xf numFmtId="0" fontId="25" fillId="21" borderId="225" applyNumberFormat="0" applyAlignment="0" applyProtection="0"/>
    <xf numFmtId="0" fontId="22" fillId="8" borderId="222" applyNumberFormat="0" applyAlignment="0" applyProtection="0"/>
    <xf numFmtId="0" fontId="25" fillId="21" borderId="235" applyNumberFormat="0" applyAlignment="0" applyProtection="0"/>
    <xf numFmtId="0" fontId="25" fillId="21" borderId="225" applyNumberFormat="0" applyAlignment="0" applyProtection="0"/>
    <xf numFmtId="0" fontId="15" fillId="21" borderId="222" applyNumberFormat="0" applyAlignment="0" applyProtection="0"/>
    <xf numFmtId="0" fontId="12" fillId="24" borderId="224" applyNumberFormat="0" applyFont="0" applyAlignment="0" applyProtection="0"/>
    <xf numFmtId="175" fontId="5" fillId="0" borderId="223" applyFill="0">
      <alignment horizontal="center" vertical="center"/>
    </xf>
    <xf numFmtId="0" fontId="5" fillId="0" borderId="223" applyFill="0">
      <alignment horizontal="center" vertical="center"/>
    </xf>
    <xf numFmtId="175" fontId="5" fillId="0" borderId="223" applyFill="0">
      <alignment horizontal="center" vertical="center"/>
    </xf>
    <xf numFmtId="175" fontId="5" fillId="0" borderId="223" applyFill="0">
      <alignment horizontal="center" vertical="center"/>
    </xf>
    <xf numFmtId="0" fontId="15" fillId="21" borderId="222" applyNumberFormat="0" applyAlignment="0" applyProtection="0"/>
    <xf numFmtId="0" fontId="25" fillId="21" borderId="242" applyNumberFormat="0" applyAlignment="0" applyProtection="0"/>
    <xf numFmtId="0" fontId="10" fillId="0" borderId="223" applyFill="0">
      <alignment horizontal="center" vertical="center"/>
    </xf>
    <xf numFmtId="0" fontId="16" fillId="22" borderId="237" applyNumberFormat="0" applyAlignment="0" applyProtection="0"/>
    <xf numFmtId="175" fontId="5" fillId="0" borderId="223" applyFill="0">
      <alignment horizontal="center" vertical="center"/>
    </xf>
    <xf numFmtId="0" fontId="25" fillId="21" borderId="242" applyNumberFormat="0" applyAlignment="0" applyProtection="0"/>
    <xf numFmtId="0" fontId="5" fillId="0" borderId="247" applyFill="0">
      <alignment horizontal="center" vertical="center"/>
    </xf>
    <xf numFmtId="0" fontId="15" fillId="21" borderId="222" applyNumberFormat="0" applyAlignment="0" applyProtection="0"/>
    <xf numFmtId="0" fontId="25" fillId="21" borderId="225" applyNumberFormat="0" applyAlignment="0" applyProtection="0"/>
    <xf numFmtId="0" fontId="12" fillId="24" borderId="224" applyNumberFormat="0" applyFont="0" applyAlignment="0" applyProtection="0"/>
    <xf numFmtId="0" fontId="12" fillId="24" borderId="224" applyNumberFormat="0" applyFont="0" applyAlignment="0" applyProtection="0"/>
    <xf numFmtId="0" fontId="10" fillId="0" borderId="223" applyFill="0">
      <alignment horizontal="center" vertical="center"/>
    </xf>
    <xf numFmtId="0" fontId="12" fillId="24" borderId="224" applyNumberFormat="0" applyFont="0" applyAlignment="0" applyProtection="0"/>
    <xf numFmtId="0" fontId="15" fillId="21" borderId="232" applyNumberFormat="0" applyAlignment="0" applyProtection="0"/>
    <xf numFmtId="0" fontId="15" fillId="21" borderId="222" applyNumberFormat="0" applyAlignment="0" applyProtection="0"/>
    <xf numFmtId="0" fontId="12" fillId="24" borderId="224" applyNumberFormat="0" applyFont="0" applyAlignment="0" applyProtection="0"/>
    <xf numFmtId="0" fontId="12" fillId="24" borderId="224" applyNumberFormat="0" applyFont="0" applyAlignment="0" applyProtection="0"/>
    <xf numFmtId="0" fontId="5" fillId="0" borderId="223" applyFill="0">
      <alignment horizontal="center" vertical="center"/>
    </xf>
    <xf numFmtId="0" fontId="32" fillId="0" borderId="236" applyNumberFormat="0" applyFill="0" applyAlignment="0" applyProtection="0"/>
    <xf numFmtId="0" fontId="22" fillId="8" borderId="222" applyNumberFormat="0" applyAlignment="0" applyProtection="0"/>
    <xf numFmtId="0" fontId="5" fillId="0" borderId="223" applyFill="0">
      <alignment horizontal="center" vertical="center"/>
    </xf>
    <xf numFmtId="175" fontId="5" fillId="0" borderId="223" applyFill="0">
      <alignment horizontal="center" vertical="center"/>
    </xf>
    <xf numFmtId="0" fontId="10" fillId="0" borderId="223" applyFill="0">
      <alignment horizontal="center" vertical="center"/>
    </xf>
    <xf numFmtId="0" fontId="5" fillId="0" borderId="146" applyFill="0">
      <alignment horizontal="center" vertical="center"/>
    </xf>
    <xf numFmtId="0" fontId="10" fillId="0" borderId="223" applyFill="0">
      <alignment horizontal="center" vertical="center"/>
    </xf>
    <xf numFmtId="175" fontId="5" fillId="0" borderId="223" applyFill="0">
      <alignment horizontal="center" vertical="center"/>
    </xf>
    <xf numFmtId="0" fontId="12" fillId="24" borderId="224" applyNumberFormat="0" applyFont="0" applyAlignment="0" applyProtection="0"/>
    <xf numFmtId="0" fontId="10" fillId="0" borderId="223" applyFill="0">
      <alignment horizontal="center" vertical="center"/>
    </xf>
    <xf numFmtId="0" fontId="25" fillId="21" borderId="225" applyNumberFormat="0" applyAlignment="0" applyProtection="0"/>
    <xf numFmtId="0" fontId="32" fillId="0" borderId="226" applyNumberFormat="0" applyFill="0" applyAlignment="0" applyProtection="0"/>
    <xf numFmtId="0" fontId="12" fillId="24" borderId="224" applyNumberFormat="0" applyFont="0" applyAlignment="0" applyProtection="0"/>
    <xf numFmtId="0" fontId="25" fillId="21" borderId="225" applyNumberFormat="0" applyAlignment="0" applyProtection="0"/>
    <xf numFmtId="0" fontId="22" fillId="8" borderId="222" applyNumberFormat="0" applyAlignment="0" applyProtection="0"/>
    <xf numFmtId="0" fontId="22" fillId="8" borderId="232" applyNumberFormat="0" applyAlignment="0" applyProtection="0"/>
    <xf numFmtId="0" fontId="10" fillId="0" borderId="223" applyFill="0">
      <alignment horizontal="center" vertical="center"/>
    </xf>
    <xf numFmtId="0" fontId="25" fillId="21" borderId="235" applyNumberFormat="0" applyAlignment="0" applyProtection="0"/>
    <xf numFmtId="0" fontId="5" fillId="0" borderId="223" applyFill="0">
      <alignment horizontal="center" vertical="center"/>
    </xf>
    <xf numFmtId="0" fontId="22" fillId="8" borderId="222" applyNumberFormat="0" applyAlignment="0" applyProtection="0"/>
    <xf numFmtId="0" fontId="5" fillId="0" borderId="223" applyFill="0">
      <alignment horizontal="center" vertical="center"/>
    </xf>
    <xf numFmtId="175" fontId="5" fillId="0" borderId="223" applyFill="0">
      <alignment horizontal="center" vertical="center"/>
    </xf>
    <xf numFmtId="0" fontId="32" fillId="0" borderId="226" applyNumberFormat="0" applyFill="0" applyAlignment="0" applyProtection="0"/>
    <xf numFmtId="175" fontId="5" fillId="0" borderId="223" applyFill="0">
      <alignment horizontal="center" vertical="center"/>
    </xf>
    <xf numFmtId="0" fontId="25" fillId="21" borderId="242" applyNumberFormat="0" applyAlignment="0" applyProtection="0"/>
    <xf numFmtId="0" fontId="10" fillId="0" borderId="223" applyFill="0">
      <alignment horizontal="center" vertical="center"/>
    </xf>
    <xf numFmtId="0" fontId="12" fillId="24" borderId="234" applyNumberFormat="0" applyFont="0" applyAlignment="0" applyProtection="0"/>
    <xf numFmtId="0" fontId="12" fillId="24" borderId="224" applyNumberFormat="0" applyFont="0" applyAlignment="0" applyProtection="0"/>
    <xf numFmtId="0" fontId="25" fillId="21" borderId="235" applyNumberFormat="0" applyAlignment="0" applyProtection="0"/>
    <xf numFmtId="0" fontId="15" fillId="21" borderId="222" applyNumberFormat="0" applyAlignment="0" applyProtection="0"/>
    <xf numFmtId="0" fontId="25" fillId="21" borderId="225" applyNumberFormat="0" applyAlignment="0" applyProtection="0"/>
    <xf numFmtId="0" fontId="32" fillId="0" borderId="226" applyNumberFormat="0" applyFill="0" applyAlignment="0" applyProtection="0"/>
    <xf numFmtId="0" fontId="22" fillId="8" borderId="222" applyNumberFormat="0" applyAlignment="0" applyProtection="0"/>
    <xf numFmtId="0" fontId="32" fillId="0" borderId="236" applyNumberFormat="0" applyFill="0" applyAlignment="0" applyProtection="0"/>
    <xf numFmtId="0" fontId="10" fillId="0" borderId="233" applyFill="0">
      <alignment horizontal="center" vertical="center"/>
    </xf>
    <xf numFmtId="0" fontId="12" fillId="24" borderId="224" applyNumberFormat="0" applyFont="0" applyAlignment="0" applyProtection="0"/>
    <xf numFmtId="175" fontId="5" fillId="0" borderId="223" applyFill="0">
      <alignment horizontal="center" vertical="center"/>
    </xf>
    <xf numFmtId="0" fontId="10" fillId="0" borderId="223" applyFill="0">
      <alignment horizontal="center" vertical="center"/>
    </xf>
    <xf numFmtId="175" fontId="5" fillId="0" borderId="244" applyFill="0">
      <alignment horizontal="center" vertical="center"/>
    </xf>
    <xf numFmtId="0" fontId="5" fillId="0" borderId="223" applyFill="0">
      <alignment horizontal="center" vertical="center"/>
    </xf>
    <xf numFmtId="0" fontId="12" fillId="24" borderId="224" applyNumberFormat="0" applyFont="0" applyAlignment="0" applyProtection="0"/>
    <xf numFmtId="0" fontId="15" fillId="21" borderId="21" applyNumberFormat="0" applyAlignment="0" applyProtection="0"/>
    <xf numFmtId="0" fontId="10" fillId="0" borderId="233" applyFill="0">
      <alignment horizontal="center" vertical="center"/>
    </xf>
    <xf numFmtId="0" fontId="12" fillId="24" borderId="224" applyNumberFormat="0" applyFont="0" applyAlignment="0" applyProtection="0"/>
    <xf numFmtId="175" fontId="5" fillId="0" borderId="223" applyFill="0">
      <alignment horizontal="center" vertical="center"/>
    </xf>
    <xf numFmtId="175" fontId="5" fillId="0" borderId="244" applyFill="0">
      <alignment horizontal="center" vertical="center"/>
    </xf>
    <xf numFmtId="0" fontId="32" fillId="0" borderId="226" applyNumberFormat="0" applyFill="0" applyAlignment="0" applyProtection="0"/>
    <xf numFmtId="0" fontId="12" fillId="24" borderId="224" applyNumberFormat="0" applyFont="0" applyAlignment="0" applyProtection="0"/>
    <xf numFmtId="0" fontId="10" fillId="0" borderId="223" applyFill="0">
      <alignment horizontal="center" vertical="center"/>
    </xf>
    <xf numFmtId="0" fontId="15" fillId="21" borderId="222" applyNumberFormat="0" applyAlignment="0" applyProtection="0"/>
    <xf numFmtId="0" fontId="32" fillId="0" borderId="226" applyNumberFormat="0" applyFill="0" applyAlignment="0" applyProtection="0"/>
    <xf numFmtId="0" fontId="32" fillId="0" borderId="226" applyNumberFormat="0" applyFill="0" applyAlignment="0" applyProtection="0"/>
    <xf numFmtId="0" fontId="5" fillId="0" borderId="257" applyFill="0">
      <alignment horizontal="center" vertical="center"/>
    </xf>
    <xf numFmtId="175" fontId="5" fillId="0" borderId="233" applyFill="0">
      <alignment horizontal="center" vertical="center"/>
    </xf>
    <xf numFmtId="0" fontId="5" fillId="0" borderId="223" applyFill="0">
      <alignment horizontal="center" vertical="center"/>
    </xf>
    <xf numFmtId="0" fontId="10" fillId="0" borderId="223" applyFill="0">
      <alignment horizontal="center" vertical="center"/>
    </xf>
    <xf numFmtId="0" fontId="5" fillId="0" borderId="223" applyFill="0">
      <alignment horizontal="center" vertical="center"/>
    </xf>
    <xf numFmtId="0" fontId="32" fillId="0" borderId="226" applyNumberFormat="0" applyFill="0" applyAlignment="0" applyProtection="0"/>
    <xf numFmtId="175" fontId="5" fillId="0" borderId="233" applyFill="0">
      <alignment horizontal="center" vertical="center"/>
    </xf>
    <xf numFmtId="0" fontId="32" fillId="0" borderId="236" applyNumberFormat="0" applyFill="0" applyAlignment="0" applyProtection="0"/>
    <xf numFmtId="0" fontId="15" fillId="21" borderId="252" applyNumberFormat="0" applyAlignment="0" applyProtection="0"/>
    <xf numFmtId="0" fontId="22" fillId="8" borderId="222" applyNumberFormat="0" applyAlignment="0" applyProtection="0"/>
    <xf numFmtId="0" fontId="12" fillId="24" borderId="224" applyNumberFormat="0" applyFont="0" applyAlignment="0" applyProtection="0"/>
    <xf numFmtId="0" fontId="32" fillId="0" borderId="226" applyNumberFormat="0" applyFill="0" applyAlignment="0" applyProtection="0"/>
    <xf numFmtId="0" fontId="32" fillId="0" borderId="226" applyNumberFormat="0" applyFill="0" applyAlignment="0" applyProtection="0"/>
    <xf numFmtId="0" fontId="15" fillId="21" borderId="232" applyNumberFormat="0" applyAlignment="0" applyProtection="0"/>
    <xf numFmtId="0" fontId="32" fillId="0" borderId="236" applyNumberFormat="0" applyFill="0" applyAlignment="0" applyProtection="0"/>
    <xf numFmtId="0" fontId="25" fillId="21" borderId="225" applyNumberFormat="0" applyAlignment="0" applyProtection="0"/>
    <xf numFmtId="175" fontId="5" fillId="0" borderId="233" applyFill="0">
      <alignment horizontal="center" vertical="center"/>
    </xf>
    <xf numFmtId="0" fontId="25" fillId="21" borderId="225" applyNumberFormat="0" applyAlignment="0" applyProtection="0"/>
    <xf numFmtId="0" fontId="10" fillId="0" borderId="223" applyFill="0">
      <alignment horizontal="center" vertical="center"/>
    </xf>
    <xf numFmtId="0" fontId="25" fillId="21" borderId="225" applyNumberFormat="0" applyAlignment="0" applyProtection="0"/>
    <xf numFmtId="0" fontId="10" fillId="0" borderId="233" applyFill="0">
      <alignment horizontal="center" vertical="center"/>
    </xf>
    <xf numFmtId="0" fontId="32" fillId="0" borderId="226" applyNumberFormat="0" applyFill="0" applyAlignment="0" applyProtection="0"/>
    <xf numFmtId="0" fontId="10" fillId="0" borderId="223" applyFill="0">
      <alignment horizontal="center" vertical="center"/>
    </xf>
    <xf numFmtId="0" fontId="22" fillId="8" borderId="222" applyNumberFormat="0" applyAlignment="0" applyProtection="0"/>
    <xf numFmtId="0" fontId="25" fillId="21" borderId="225" applyNumberFormat="0" applyAlignment="0" applyProtection="0"/>
    <xf numFmtId="0" fontId="25" fillId="21" borderId="235" applyNumberFormat="0" applyAlignment="0" applyProtection="0"/>
    <xf numFmtId="0" fontId="10" fillId="0" borderId="223" applyFill="0">
      <alignment horizontal="center" vertical="center"/>
    </xf>
    <xf numFmtId="0" fontId="25" fillId="21" borderId="225" applyNumberFormat="0" applyAlignment="0" applyProtection="0"/>
    <xf numFmtId="0" fontId="12" fillId="24" borderId="224" applyNumberFormat="0" applyFont="0" applyAlignment="0" applyProtection="0"/>
    <xf numFmtId="0" fontId="12" fillId="24" borderId="224" applyNumberFormat="0" applyFont="0" applyAlignment="0" applyProtection="0"/>
    <xf numFmtId="0" fontId="25" fillId="21" borderId="242" applyNumberFormat="0" applyAlignment="0" applyProtection="0"/>
    <xf numFmtId="0" fontId="25" fillId="21" borderId="225" applyNumberFormat="0" applyAlignment="0" applyProtection="0"/>
    <xf numFmtId="0" fontId="22" fillId="8" borderId="222" applyNumberFormat="0" applyAlignment="0" applyProtection="0"/>
    <xf numFmtId="0" fontId="25" fillId="21" borderId="225" applyNumberFormat="0" applyAlignment="0" applyProtection="0"/>
    <xf numFmtId="0" fontId="25" fillId="21" borderId="225" applyNumberFormat="0" applyAlignment="0" applyProtection="0"/>
    <xf numFmtId="0" fontId="15" fillId="21" borderId="232" applyNumberFormat="0" applyAlignment="0" applyProtection="0"/>
    <xf numFmtId="0" fontId="25" fillId="21" borderId="225" applyNumberFormat="0" applyAlignment="0" applyProtection="0"/>
    <xf numFmtId="175" fontId="5" fillId="0" borderId="223" applyFill="0">
      <alignment horizontal="center" vertical="center"/>
    </xf>
    <xf numFmtId="0" fontId="25" fillId="21" borderId="225" applyNumberFormat="0" applyAlignment="0" applyProtection="0"/>
    <xf numFmtId="0" fontId="15" fillId="21" borderId="232" applyNumberFormat="0" applyAlignment="0" applyProtection="0"/>
    <xf numFmtId="0" fontId="32" fillId="0" borderId="226" applyNumberFormat="0" applyFill="0" applyAlignment="0" applyProtection="0"/>
    <xf numFmtId="0" fontId="32" fillId="0" borderId="236" applyNumberFormat="0" applyFill="0" applyAlignment="0" applyProtection="0"/>
    <xf numFmtId="0" fontId="12" fillId="24" borderId="224" applyNumberFormat="0" applyFont="0" applyAlignment="0" applyProtection="0"/>
    <xf numFmtId="0" fontId="25" fillId="21" borderId="225" applyNumberFormat="0" applyAlignment="0" applyProtection="0"/>
    <xf numFmtId="0" fontId="25" fillId="21" borderId="225" applyNumberFormat="0" applyAlignment="0" applyProtection="0"/>
    <xf numFmtId="0" fontId="10" fillId="0" borderId="223" applyFill="0">
      <alignment horizontal="center" vertical="center"/>
    </xf>
    <xf numFmtId="0" fontId="15" fillId="21" borderId="222" applyNumberFormat="0" applyAlignment="0" applyProtection="0"/>
    <xf numFmtId="0" fontId="15" fillId="21" borderId="222" applyNumberFormat="0" applyAlignment="0" applyProtection="0"/>
    <xf numFmtId="0" fontId="25" fillId="21" borderId="225" applyNumberFormat="0" applyAlignment="0" applyProtection="0"/>
    <xf numFmtId="0" fontId="5" fillId="0" borderId="233" applyFill="0">
      <alignment horizontal="center" vertical="center"/>
    </xf>
    <xf numFmtId="175" fontId="5" fillId="0" borderId="223" applyFill="0">
      <alignment horizontal="center" vertical="center"/>
    </xf>
    <xf numFmtId="0" fontId="32" fillId="0" borderId="236" applyNumberFormat="0" applyFill="0" applyAlignment="0" applyProtection="0"/>
    <xf numFmtId="0" fontId="25" fillId="21" borderId="225" applyNumberFormat="0" applyAlignment="0" applyProtection="0"/>
    <xf numFmtId="0" fontId="32" fillId="0" borderId="243" applyNumberFormat="0" applyFill="0" applyAlignment="0" applyProtection="0"/>
    <xf numFmtId="0" fontId="15" fillId="21" borderId="232" applyNumberFormat="0" applyAlignment="0" applyProtection="0"/>
    <xf numFmtId="175" fontId="5" fillId="0" borderId="223" applyFill="0">
      <alignment horizontal="center" vertical="center"/>
    </xf>
    <xf numFmtId="0" fontId="5" fillId="0" borderId="233" applyFill="0">
      <alignment horizontal="center" vertical="center"/>
    </xf>
    <xf numFmtId="0" fontId="32" fillId="0" borderId="226" applyNumberFormat="0" applyFill="0" applyAlignment="0" applyProtection="0"/>
    <xf numFmtId="0" fontId="22" fillId="8" borderId="222" applyNumberFormat="0" applyAlignment="0" applyProtection="0"/>
    <xf numFmtId="0" fontId="10" fillId="0" borderId="223" applyFill="0">
      <alignment horizontal="center" vertical="center"/>
    </xf>
    <xf numFmtId="0" fontId="10" fillId="0" borderId="233" applyFill="0">
      <alignment horizontal="center" vertical="center"/>
    </xf>
    <xf numFmtId="0" fontId="5" fillId="0" borderId="223" applyFill="0">
      <alignment horizontal="center" vertical="center"/>
    </xf>
    <xf numFmtId="0" fontId="10" fillId="0" borderId="223" applyFill="0">
      <alignment horizontal="center" vertical="center"/>
    </xf>
    <xf numFmtId="0" fontId="32" fillId="0" borderId="226" applyNumberFormat="0" applyFill="0" applyAlignment="0" applyProtection="0"/>
    <xf numFmtId="0" fontId="12" fillId="24" borderId="241" applyNumberFormat="0" applyFont="0" applyAlignment="0" applyProtection="0"/>
    <xf numFmtId="0" fontId="32" fillId="0" borderId="226" applyNumberFormat="0" applyFill="0" applyAlignment="0" applyProtection="0"/>
    <xf numFmtId="0" fontId="10" fillId="0" borderId="233" applyFill="0">
      <alignment horizontal="center" vertical="center"/>
    </xf>
    <xf numFmtId="0" fontId="25" fillId="21" borderId="235" applyNumberFormat="0" applyAlignment="0" applyProtection="0"/>
    <xf numFmtId="0" fontId="10" fillId="0" borderId="223" applyFill="0">
      <alignment horizontal="center" vertical="center"/>
    </xf>
    <xf numFmtId="0" fontId="22" fillId="8" borderId="222" applyNumberFormat="0" applyAlignment="0" applyProtection="0"/>
    <xf numFmtId="175" fontId="5" fillId="0" borderId="223" applyFill="0">
      <alignment horizontal="center" vertical="center"/>
    </xf>
    <xf numFmtId="0" fontId="25" fillId="21" borderId="225" applyNumberFormat="0" applyAlignment="0" applyProtection="0"/>
    <xf numFmtId="175" fontId="5" fillId="0" borderId="223" applyFill="0">
      <alignment horizontal="center" vertical="center"/>
    </xf>
    <xf numFmtId="0" fontId="5" fillId="0" borderId="233" applyFill="0">
      <alignment horizontal="center" vertical="center"/>
    </xf>
    <xf numFmtId="0" fontId="25" fillId="21" borderId="225" applyNumberFormat="0" applyAlignment="0" applyProtection="0"/>
    <xf numFmtId="0" fontId="5" fillId="0" borderId="223" applyFill="0">
      <alignment horizontal="center" vertical="center"/>
    </xf>
    <xf numFmtId="0" fontId="5" fillId="0" borderId="223" applyFill="0">
      <alignment horizontal="center" vertical="center"/>
    </xf>
    <xf numFmtId="0" fontId="32" fillId="0" borderId="226" applyNumberFormat="0" applyFill="0" applyAlignment="0" applyProtection="0"/>
    <xf numFmtId="0" fontId="25" fillId="21" borderId="225" applyNumberFormat="0" applyAlignment="0" applyProtection="0"/>
    <xf numFmtId="0" fontId="15" fillId="21" borderId="222" applyNumberFormat="0" applyAlignment="0" applyProtection="0"/>
    <xf numFmtId="0" fontId="5" fillId="0" borderId="223" applyFill="0">
      <alignment horizontal="center" vertical="center"/>
    </xf>
    <xf numFmtId="0" fontId="32" fillId="0" borderId="226" applyNumberFormat="0" applyFill="0" applyAlignment="0" applyProtection="0"/>
    <xf numFmtId="0" fontId="22" fillId="8" borderId="222" applyNumberFormat="0" applyAlignment="0" applyProtection="0"/>
    <xf numFmtId="0" fontId="32" fillId="0" borderId="226" applyNumberFormat="0" applyFill="0" applyAlignment="0" applyProtection="0"/>
    <xf numFmtId="0" fontId="32" fillId="0" borderId="226" applyNumberFormat="0" applyFill="0" applyAlignment="0" applyProtection="0"/>
    <xf numFmtId="0" fontId="25" fillId="21" borderId="225" applyNumberFormat="0" applyAlignment="0" applyProtection="0"/>
    <xf numFmtId="0" fontId="10" fillId="0" borderId="223" applyFill="0">
      <alignment horizontal="center" vertical="center"/>
    </xf>
    <xf numFmtId="0" fontId="25" fillId="21" borderId="225" applyNumberFormat="0" applyAlignment="0" applyProtection="0"/>
    <xf numFmtId="0" fontId="32" fillId="0" borderId="236" applyNumberFormat="0" applyFill="0" applyAlignment="0" applyProtection="0"/>
    <xf numFmtId="0" fontId="10" fillId="0" borderId="247" applyFill="0">
      <alignment horizontal="center" vertical="center"/>
    </xf>
    <xf numFmtId="0" fontId="22" fillId="8" borderId="222" applyNumberFormat="0" applyAlignment="0" applyProtection="0"/>
    <xf numFmtId="0" fontId="25" fillId="21" borderId="225" applyNumberFormat="0" applyAlignment="0" applyProtection="0"/>
    <xf numFmtId="0" fontId="22" fillId="8" borderId="232" applyNumberFormat="0" applyAlignment="0" applyProtection="0"/>
    <xf numFmtId="0" fontId="22" fillId="8" borderId="222" applyNumberFormat="0" applyAlignment="0" applyProtection="0"/>
    <xf numFmtId="0" fontId="32" fillId="0" borderId="226" applyNumberFormat="0" applyFill="0" applyAlignment="0" applyProtection="0"/>
    <xf numFmtId="175" fontId="5" fillId="0" borderId="223" applyFill="0">
      <alignment horizontal="center" vertical="center"/>
    </xf>
    <xf numFmtId="0" fontId="32" fillId="0" borderId="236" applyNumberFormat="0" applyFill="0" applyAlignment="0" applyProtection="0"/>
    <xf numFmtId="0" fontId="32" fillId="0" borderId="226" applyNumberFormat="0" applyFill="0" applyAlignment="0" applyProtection="0"/>
    <xf numFmtId="0" fontId="12" fillId="24" borderId="253" applyNumberFormat="0" applyFont="0" applyAlignment="0" applyProtection="0"/>
    <xf numFmtId="175" fontId="5" fillId="0" borderId="223" applyFill="0">
      <alignment horizontal="center" vertical="center"/>
    </xf>
    <xf numFmtId="0" fontId="32" fillId="0" borderId="226" applyNumberFormat="0" applyFill="0" applyAlignment="0" applyProtection="0"/>
    <xf numFmtId="0" fontId="5" fillId="0" borderId="223" applyFill="0">
      <alignment horizontal="center" vertical="center"/>
    </xf>
    <xf numFmtId="0" fontId="15" fillId="21" borderId="246" applyNumberFormat="0" applyAlignment="0" applyProtection="0"/>
    <xf numFmtId="0" fontId="32" fillId="0" borderId="236" applyNumberFormat="0" applyFill="0" applyAlignment="0" applyProtection="0"/>
    <xf numFmtId="175" fontId="5" fillId="0" borderId="233" applyFill="0">
      <alignment horizontal="center" vertical="center"/>
    </xf>
    <xf numFmtId="175" fontId="5" fillId="0" borderId="223" applyFill="0">
      <alignment horizontal="center" vertical="center"/>
    </xf>
    <xf numFmtId="0" fontId="25" fillId="21" borderId="225" applyNumberFormat="0" applyAlignment="0" applyProtection="0"/>
    <xf numFmtId="0" fontId="5" fillId="0" borderId="233" applyFill="0">
      <alignment horizontal="center" vertical="center"/>
    </xf>
    <xf numFmtId="0" fontId="12" fillId="24" borderId="224" applyNumberFormat="0" applyFont="0" applyAlignment="0" applyProtection="0"/>
    <xf numFmtId="0" fontId="22" fillId="8" borderId="222" applyNumberFormat="0" applyAlignment="0" applyProtection="0"/>
    <xf numFmtId="0" fontId="22" fillId="8" borderId="258" applyNumberFormat="0" applyAlignment="0" applyProtection="0"/>
    <xf numFmtId="0" fontId="10" fillId="0" borderId="223" applyFill="0">
      <alignment horizontal="center" vertical="center"/>
    </xf>
    <xf numFmtId="0" fontId="15" fillId="21" borderId="222" applyNumberFormat="0" applyAlignment="0" applyProtection="0"/>
    <xf numFmtId="0" fontId="32" fillId="0" borderId="226" applyNumberFormat="0" applyFill="0" applyAlignment="0" applyProtection="0"/>
    <xf numFmtId="0" fontId="25" fillId="21" borderId="225" applyNumberFormat="0" applyAlignment="0" applyProtection="0"/>
    <xf numFmtId="0" fontId="25" fillId="21" borderId="225" applyNumberFormat="0" applyAlignment="0" applyProtection="0"/>
    <xf numFmtId="0" fontId="5" fillId="0" borderId="223" applyFill="0">
      <alignment horizontal="center" vertical="center"/>
    </xf>
    <xf numFmtId="0" fontId="25" fillId="21" borderId="225" applyNumberFormat="0" applyAlignment="0" applyProtection="0"/>
    <xf numFmtId="0" fontId="32" fillId="0" borderId="255" applyNumberFormat="0" applyFill="0" applyAlignment="0" applyProtection="0"/>
    <xf numFmtId="175" fontId="5" fillId="0" borderId="223" applyFill="0">
      <alignment horizontal="center" vertical="center"/>
    </xf>
    <xf numFmtId="175" fontId="5" fillId="0" borderId="223" applyFill="0">
      <alignment horizontal="center" vertical="center"/>
    </xf>
    <xf numFmtId="0" fontId="25" fillId="21" borderId="225" applyNumberFormat="0" applyAlignment="0" applyProtection="0"/>
    <xf numFmtId="0" fontId="15" fillId="21" borderId="232" applyNumberFormat="0" applyAlignment="0" applyProtection="0"/>
    <xf numFmtId="0" fontId="15" fillId="21" borderId="222" applyNumberFormat="0" applyAlignment="0" applyProtection="0"/>
    <xf numFmtId="0" fontId="10" fillId="0" borderId="223" applyFill="0">
      <alignment horizontal="center" vertical="center"/>
    </xf>
    <xf numFmtId="0" fontId="10" fillId="0" borderId="257" applyFill="0">
      <alignment horizontal="center" vertical="center"/>
    </xf>
    <xf numFmtId="0" fontId="12" fillId="24" borderId="224" applyNumberFormat="0" applyFont="0" applyAlignment="0" applyProtection="0"/>
    <xf numFmtId="0" fontId="5" fillId="0" borderId="233" applyFill="0">
      <alignment horizontal="center" vertical="center"/>
    </xf>
    <xf numFmtId="175" fontId="5" fillId="0" borderId="223" applyFill="0">
      <alignment horizontal="center" vertical="center"/>
    </xf>
    <xf numFmtId="175" fontId="5" fillId="0" borderId="223" applyFill="0">
      <alignment horizontal="center" vertical="center"/>
    </xf>
    <xf numFmtId="0" fontId="15" fillId="21" borderId="232" applyNumberFormat="0" applyAlignment="0" applyProtection="0"/>
    <xf numFmtId="0" fontId="25" fillId="21" borderId="225" applyNumberFormat="0" applyAlignment="0" applyProtection="0"/>
    <xf numFmtId="0" fontId="12" fillId="24" borderId="241" applyNumberFormat="0" applyFont="0" applyAlignment="0" applyProtection="0"/>
    <xf numFmtId="0" fontId="10" fillId="0" borderId="233" applyFill="0">
      <alignment horizontal="center" vertical="center"/>
    </xf>
    <xf numFmtId="0" fontId="32" fillId="0" borderId="236" applyNumberFormat="0" applyFill="0" applyAlignment="0" applyProtection="0"/>
    <xf numFmtId="0" fontId="12" fillId="24" borderId="241" applyNumberFormat="0" applyFont="0" applyAlignment="0" applyProtection="0"/>
    <xf numFmtId="0" fontId="25" fillId="21" borderId="242" applyNumberFormat="0" applyAlignment="0" applyProtection="0"/>
    <xf numFmtId="0" fontId="5" fillId="0" borderId="223" applyFill="0">
      <alignment horizontal="center" vertical="center"/>
    </xf>
    <xf numFmtId="0" fontId="15" fillId="21" borderId="21" applyNumberFormat="0" applyAlignment="0" applyProtection="0"/>
    <xf numFmtId="175" fontId="5" fillId="0" borderId="223" applyFill="0">
      <alignment horizontal="center" vertical="center"/>
    </xf>
    <xf numFmtId="0" fontId="10" fillId="0" borderId="223" applyFill="0">
      <alignment horizontal="center" vertical="center"/>
    </xf>
    <xf numFmtId="0" fontId="32" fillId="0" borderId="226" applyNumberFormat="0" applyFill="0" applyAlignment="0" applyProtection="0"/>
    <xf numFmtId="0" fontId="32" fillId="0" borderId="226" applyNumberFormat="0" applyFill="0" applyAlignment="0" applyProtection="0"/>
    <xf numFmtId="0" fontId="15" fillId="21" borderId="222" applyNumberFormat="0" applyAlignment="0" applyProtection="0"/>
    <xf numFmtId="0" fontId="15" fillId="21" borderId="222" applyNumberFormat="0" applyAlignment="0" applyProtection="0"/>
    <xf numFmtId="0" fontId="10" fillId="0" borderId="233" applyFill="0">
      <alignment horizontal="center" vertical="center"/>
    </xf>
    <xf numFmtId="0" fontId="22" fillId="8" borderId="222" applyNumberFormat="0" applyAlignment="0" applyProtection="0"/>
    <xf numFmtId="0" fontId="32" fillId="0" borderId="226" applyNumberFormat="0" applyFill="0" applyAlignment="0" applyProtection="0"/>
    <xf numFmtId="0" fontId="32" fillId="0" borderId="226" applyNumberFormat="0" applyFill="0" applyAlignment="0" applyProtection="0"/>
    <xf numFmtId="175" fontId="5" fillId="0" borderId="223" applyFill="0">
      <alignment horizontal="center" vertical="center"/>
    </xf>
    <xf numFmtId="0" fontId="5" fillId="0" borderId="223" applyFill="0">
      <alignment horizontal="center" vertical="center"/>
    </xf>
    <xf numFmtId="0" fontId="25" fillId="21" borderId="225" applyNumberFormat="0" applyAlignment="0" applyProtection="0"/>
    <xf numFmtId="0" fontId="10" fillId="0" borderId="223" applyFill="0">
      <alignment horizontal="center" vertical="center"/>
    </xf>
    <xf numFmtId="0" fontId="25" fillId="21" borderId="225" applyNumberFormat="0" applyAlignment="0" applyProtection="0"/>
    <xf numFmtId="0" fontId="32" fillId="0" borderId="226" applyNumberFormat="0" applyFill="0" applyAlignment="0" applyProtection="0"/>
    <xf numFmtId="0" fontId="32" fillId="0" borderId="226" applyNumberFormat="0" applyFill="0" applyAlignment="0" applyProtection="0"/>
    <xf numFmtId="0" fontId="22" fillId="8" borderId="222" applyNumberFormat="0" applyAlignment="0" applyProtection="0"/>
    <xf numFmtId="0" fontId="25" fillId="21" borderId="235" applyNumberFormat="0" applyAlignment="0" applyProtection="0"/>
    <xf numFmtId="0" fontId="15" fillId="21" borderId="222" applyNumberFormat="0" applyAlignment="0" applyProtection="0"/>
    <xf numFmtId="0" fontId="5" fillId="0" borderId="223" applyFill="0">
      <alignment horizontal="center" vertical="center"/>
    </xf>
    <xf numFmtId="175" fontId="5" fillId="0" borderId="223" applyFill="0">
      <alignment horizontal="center" vertical="center"/>
    </xf>
    <xf numFmtId="0" fontId="10" fillId="0" borderId="223" applyFill="0">
      <alignment horizontal="center" vertical="center"/>
    </xf>
    <xf numFmtId="0" fontId="5" fillId="0" borderId="244" applyFill="0">
      <alignment horizontal="center" vertical="center"/>
    </xf>
    <xf numFmtId="0" fontId="32" fillId="0" borderId="226" applyNumberFormat="0" applyFill="0" applyAlignment="0" applyProtection="0"/>
    <xf numFmtId="0" fontId="5" fillId="0" borderId="223" applyFill="0">
      <alignment horizontal="center" vertical="center"/>
    </xf>
    <xf numFmtId="0" fontId="10" fillId="0" borderId="223" applyFill="0">
      <alignment horizontal="center" vertical="center"/>
    </xf>
    <xf numFmtId="0" fontId="10" fillId="0" borderId="223" applyFill="0">
      <alignment horizontal="center" vertical="center"/>
    </xf>
    <xf numFmtId="0" fontId="25" fillId="21" borderId="235" applyNumberFormat="0" applyAlignment="0" applyProtection="0"/>
    <xf numFmtId="0" fontId="22" fillId="8" borderId="232" applyNumberFormat="0" applyAlignment="0" applyProtection="0"/>
    <xf numFmtId="0" fontId="25" fillId="21" borderId="225" applyNumberFormat="0" applyAlignment="0" applyProtection="0"/>
    <xf numFmtId="175" fontId="5" fillId="0" borderId="223" applyFill="0">
      <alignment horizontal="center" vertical="center"/>
    </xf>
    <xf numFmtId="0" fontId="32" fillId="0" borderId="236" applyNumberFormat="0" applyFill="0" applyAlignment="0" applyProtection="0"/>
    <xf numFmtId="0" fontId="5" fillId="0" borderId="223" applyFill="0">
      <alignment horizontal="center" vertical="center"/>
    </xf>
    <xf numFmtId="0" fontId="22" fillId="8" borderId="222" applyNumberFormat="0" applyAlignment="0" applyProtection="0"/>
    <xf numFmtId="0" fontId="32" fillId="0" borderId="236" applyNumberFormat="0" applyFill="0" applyAlignment="0" applyProtection="0"/>
    <xf numFmtId="0" fontId="15" fillId="21" borderId="222" applyNumberFormat="0" applyAlignment="0" applyProtection="0"/>
    <xf numFmtId="0" fontId="15" fillId="21" borderId="222" applyNumberFormat="0" applyAlignment="0" applyProtection="0"/>
    <xf numFmtId="0" fontId="32" fillId="0" borderId="236" applyNumberFormat="0" applyFill="0" applyAlignment="0" applyProtection="0"/>
    <xf numFmtId="0" fontId="5" fillId="0" borderId="223" applyFill="0">
      <alignment horizontal="center" vertical="center"/>
    </xf>
    <xf numFmtId="175" fontId="5" fillId="0" borderId="223" applyFill="0">
      <alignment horizontal="center" vertical="center"/>
    </xf>
    <xf numFmtId="0" fontId="10" fillId="0" borderId="223" applyFill="0">
      <alignment horizontal="center" vertical="center"/>
    </xf>
    <xf numFmtId="175" fontId="5" fillId="0" borderId="223" applyFill="0">
      <alignment horizontal="center" vertical="center"/>
    </xf>
    <xf numFmtId="0" fontId="32" fillId="0" borderId="226" applyNumberFormat="0" applyFill="0" applyAlignment="0" applyProtection="0"/>
    <xf numFmtId="0" fontId="25" fillId="21" borderId="225" applyNumberFormat="0" applyAlignment="0" applyProtection="0"/>
    <xf numFmtId="0" fontId="5" fillId="0" borderId="233" applyFill="0">
      <alignment horizontal="center" vertical="center"/>
    </xf>
    <xf numFmtId="175" fontId="5" fillId="0" borderId="223" applyFill="0">
      <alignment horizontal="center" vertical="center"/>
    </xf>
    <xf numFmtId="0" fontId="5" fillId="0" borderId="223" applyFill="0">
      <alignment horizontal="center" vertical="center"/>
    </xf>
    <xf numFmtId="0" fontId="25" fillId="21" borderId="225" applyNumberFormat="0" applyAlignment="0" applyProtection="0"/>
    <xf numFmtId="0" fontId="10" fillId="0" borderId="223" applyFill="0">
      <alignment horizontal="center" vertical="center"/>
    </xf>
    <xf numFmtId="0" fontId="22" fillId="8" borderId="222" applyNumberFormat="0" applyAlignment="0" applyProtection="0"/>
    <xf numFmtId="0" fontId="25" fillId="21" borderId="225" applyNumberFormat="0" applyAlignment="0" applyProtection="0"/>
    <xf numFmtId="0" fontId="32" fillId="0" borderId="226" applyNumberFormat="0" applyFill="0" applyAlignment="0" applyProtection="0"/>
    <xf numFmtId="0" fontId="32" fillId="0" borderId="226" applyNumberFormat="0" applyFill="0" applyAlignment="0" applyProtection="0"/>
    <xf numFmtId="0" fontId="32" fillId="0" borderId="226" applyNumberFormat="0" applyFill="0" applyAlignment="0" applyProtection="0"/>
    <xf numFmtId="0" fontId="32" fillId="0" borderId="226" applyNumberFormat="0" applyFill="0" applyAlignment="0" applyProtection="0"/>
    <xf numFmtId="0" fontId="22" fillId="8" borderId="246" applyNumberFormat="0" applyAlignment="0" applyProtection="0"/>
    <xf numFmtId="0" fontId="25" fillId="21" borderId="225" applyNumberFormat="0" applyAlignment="0" applyProtection="0"/>
    <xf numFmtId="175" fontId="5" fillId="0" borderId="223" applyFill="0">
      <alignment horizontal="center" vertical="center"/>
    </xf>
    <xf numFmtId="0" fontId="25" fillId="21" borderId="225" applyNumberFormat="0" applyAlignment="0" applyProtection="0"/>
    <xf numFmtId="175" fontId="5" fillId="0" borderId="223" applyFill="0">
      <alignment horizontal="center" vertical="center"/>
    </xf>
    <xf numFmtId="0" fontId="25" fillId="21" borderId="225" applyNumberFormat="0" applyAlignment="0" applyProtection="0"/>
    <xf numFmtId="0" fontId="32" fillId="0" borderId="226" applyNumberFormat="0" applyFill="0" applyAlignment="0" applyProtection="0"/>
    <xf numFmtId="175" fontId="5" fillId="0" borderId="233" applyFill="0">
      <alignment horizontal="center" vertical="center"/>
    </xf>
    <xf numFmtId="0" fontId="10" fillId="0" borderId="223" applyFill="0">
      <alignment horizontal="center" vertical="center"/>
    </xf>
    <xf numFmtId="0" fontId="25" fillId="21" borderId="225" applyNumberFormat="0" applyAlignment="0" applyProtection="0"/>
    <xf numFmtId="0" fontId="12" fillId="24" borderId="224" applyNumberFormat="0" applyFont="0" applyAlignment="0" applyProtection="0"/>
    <xf numFmtId="175" fontId="5" fillId="0" borderId="247" applyFill="0">
      <alignment horizontal="center" vertical="center"/>
    </xf>
    <xf numFmtId="0" fontId="32" fillId="0" borderId="226" applyNumberFormat="0" applyFill="0" applyAlignment="0" applyProtection="0"/>
    <xf numFmtId="0" fontId="32" fillId="0" borderId="226" applyNumberFormat="0" applyFill="0" applyAlignment="0" applyProtection="0"/>
    <xf numFmtId="0" fontId="32" fillId="0" borderId="243" applyNumberFormat="0" applyFill="0" applyAlignment="0" applyProtection="0"/>
    <xf numFmtId="0" fontId="10" fillId="0" borderId="223" applyFill="0">
      <alignment horizontal="center" vertical="center"/>
    </xf>
    <xf numFmtId="0" fontId="32" fillId="0" borderId="226" applyNumberFormat="0" applyFill="0" applyAlignment="0" applyProtection="0"/>
    <xf numFmtId="0" fontId="32" fillId="0" borderId="226" applyNumberFormat="0" applyFill="0" applyAlignment="0" applyProtection="0"/>
    <xf numFmtId="0" fontId="5" fillId="0" borderId="223" applyFill="0">
      <alignment horizontal="center" vertical="center"/>
    </xf>
    <xf numFmtId="0" fontId="32" fillId="0" borderId="226" applyNumberFormat="0" applyFill="0" applyAlignment="0" applyProtection="0"/>
    <xf numFmtId="0" fontId="25" fillId="21" borderId="225" applyNumberFormat="0" applyAlignment="0" applyProtection="0"/>
    <xf numFmtId="175" fontId="5" fillId="0" borderId="223" applyFill="0">
      <alignment horizontal="center" vertical="center"/>
    </xf>
    <xf numFmtId="0" fontId="5" fillId="0" borderId="223" applyFill="0">
      <alignment horizontal="center" vertical="center"/>
    </xf>
    <xf numFmtId="175" fontId="5" fillId="0" borderId="223" applyFill="0">
      <alignment horizontal="center" vertical="center"/>
    </xf>
    <xf numFmtId="0" fontId="32" fillId="0" borderId="236" applyNumberFormat="0" applyFill="0" applyAlignment="0" applyProtection="0"/>
    <xf numFmtId="0" fontId="25" fillId="21" borderId="242" applyNumberFormat="0" applyAlignment="0" applyProtection="0"/>
    <xf numFmtId="0" fontId="5" fillId="0" borderId="223" applyFill="0">
      <alignment horizontal="center" vertical="center"/>
    </xf>
    <xf numFmtId="0" fontId="32" fillId="0" borderId="236" applyNumberFormat="0" applyFill="0" applyAlignment="0" applyProtection="0"/>
    <xf numFmtId="0" fontId="10" fillId="0" borderId="223" applyFill="0">
      <alignment horizontal="center" vertical="center"/>
    </xf>
    <xf numFmtId="0" fontId="15" fillId="21" borderId="222" applyNumberFormat="0" applyAlignment="0" applyProtection="0"/>
    <xf numFmtId="0" fontId="25" fillId="21" borderId="235" applyNumberFormat="0" applyAlignment="0" applyProtection="0"/>
    <xf numFmtId="175" fontId="5" fillId="0" borderId="223" applyFill="0">
      <alignment horizontal="center" vertical="center"/>
    </xf>
    <xf numFmtId="0" fontId="32" fillId="0" borderId="226" applyNumberFormat="0" applyFill="0" applyAlignment="0" applyProtection="0"/>
    <xf numFmtId="0" fontId="10" fillId="0" borderId="223" applyFill="0">
      <alignment horizontal="center" vertical="center"/>
    </xf>
    <xf numFmtId="0" fontId="32" fillId="0" borderId="226" applyNumberFormat="0" applyFill="0" applyAlignment="0" applyProtection="0"/>
    <xf numFmtId="0" fontId="5" fillId="0" borderId="223" applyFill="0">
      <alignment horizontal="center" vertical="center"/>
    </xf>
    <xf numFmtId="175" fontId="5" fillId="0" borderId="223" applyFill="0">
      <alignment horizontal="center" vertical="center"/>
    </xf>
    <xf numFmtId="0" fontId="10" fillId="0" borderId="223" applyFill="0">
      <alignment horizontal="center" vertical="center"/>
    </xf>
    <xf numFmtId="0" fontId="25" fillId="21" borderId="225" applyNumberFormat="0" applyAlignment="0" applyProtection="0"/>
    <xf numFmtId="0" fontId="10" fillId="0" borderId="223" applyFill="0">
      <alignment horizontal="center" vertical="center"/>
    </xf>
    <xf numFmtId="0" fontId="5" fillId="0" borderId="223" applyFill="0">
      <alignment horizontal="center" vertical="center"/>
    </xf>
    <xf numFmtId="0" fontId="32" fillId="0" borderId="226" applyNumberFormat="0" applyFill="0" applyAlignment="0" applyProtection="0"/>
    <xf numFmtId="0" fontId="32" fillId="0" borderId="236" applyNumberFormat="0" applyFill="0" applyAlignment="0" applyProtection="0"/>
    <xf numFmtId="0" fontId="32" fillId="0" borderId="226" applyNumberFormat="0" applyFill="0" applyAlignment="0" applyProtection="0"/>
    <xf numFmtId="0" fontId="32" fillId="0" borderId="236" applyNumberFormat="0" applyFill="0" applyAlignment="0" applyProtection="0"/>
    <xf numFmtId="0" fontId="22" fillId="8" borderId="222" applyNumberFormat="0" applyAlignment="0" applyProtection="0"/>
    <xf numFmtId="0" fontId="22" fillId="8" borderId="222" applyNumberFormat="0" applyAlignment="0" applyProtection="0"/>
    <xf numFmtId="0" fontId="25" fillId="21" borderId="242" applyNumberFormat="0" applyAlignment="0" applyProtection="0"/>
    <xf numFmtId="0" fontId="5" fillId="0" borderId="233" applyFill="0">
      <alignment horizontal="center" vertical="center"/>
    </xf>
    <xf numFmtId="175" fontId="5" fillId="0" borderId="223" applyFill="0">
      <alignment horizontal="center" vertical="center"/>
    </xf>
    <xf numFmtId="0" fontId="25" fillId="21" borderId="225" applyNumberFormat="0" applyAlignment="0" applyProtection="0"/>
    <xf numFmtId="0" fontId="32" fillId="0" borderId="226" applyNumberFormat="0" applyFill="0" applyAlignment="0" applyProtection="0"/>
    <xf numFmtId="0" fontId="25" fillId="21" borderId="235" applyNumberFormat="0" applyAlignment="0" applyProtection="0"/>
    <xf numFmtId="0" fontId="25" fillId="21" borderId="225" applyNumberFormat="0" applyAlignment="0" applyProtection="0"/>
    <xf numFmtId="175" fontId="5" fillId="0" borderId="223" applyFill="0">
      <alignment horizontal="center" vertical="center"/>
    </xf>
    <xf numFmtId="0" fontId="32" fillId="0" borderId="226" applyNumberFormat="0" applyFill="0" applyAlignment="0" applyProtection="0"/>
    <xf numFmtId="175" fontId="5" fillId="0" borderId="223" applyFill="0">
      <alignment horizontal="center" vertical="center"/>
    </xf>
    <xf numFmtId="0" fontId="5" fillId="0" borderId="223" applyFill="0">
      <alignment horizontal="center" vertical="center"/>
    </xf>
    <xf numFmtId="0" fontId="25" fillId="21" borderId="235" applyNumberFormat="0" applyAlignment="0" applyProtection="0"/>
    <xf numFmtId="0" fontId="32" fillId="0" borderId="226" applyNumberFormat="0" applyFill="0" applyAlignment="0" applyProtection="0"/>
    <xf numFmtId="0" fontId="32" fillId="0" borderId="236" applyNumberFormat="0" applyFill="0" applyAlignment="0" applyProtection="0"/>
    <xf numFmtId="0" fontId="32" fillId="0" borderId="236" applyNumberFormat="0" applyFill="0" applyAlignment="0" applyProtection="0"/>
    <xf numFmtId="175" fontId="5" fillId="0" borderId="233" applyFill="0">
      <alignment horizontal="center" vertical="center"/>
    </xf>
    <xf numFmtId="0" fontId="15" fillId="21" borderId="222" applyNumberFormat="0" applyAlignment="0" applyProtection="0"/>
    <xf numFmtId="0" fontId="12" fillId="24" borderId="224" applyNumberFormat="0" applyFont="0" applyAlignment="0" applyProtection="0"/>
    <xf numFmtId="0" fontId="25" fillId="21" borderId="225" applyNumberFormat="0" applyAlignment="0" applyProtection="0"/>
    <xf numFmtId="0" fontId="12" fillId="24" borderId="224" applyNumberFormat="0" applyFont="0" applyAlignment="0" applyProtection="0"/>
    <xf numFmtId="0" fontId="12" fillId="24" borderId="234" applyNumberFormat="0" applyFont="0" applyAlignment="0" applyProtection="0"/>
    <xf numFmtId="0" fontId="12" fillId="24" borderId="224" applyNumberFormat="0" applyFont="0" applyAlignment="0" applyProtection="0"/>
    <xf numFmtId="0" fontId="22" fillId="8" borderId="222" applyNumberFormat="0" applyAlignment="0" applyProtection="0"/>
    <xf numFmtId="0" fontId="32" fillId="0" borderId="226" applyNumberFormat="0" applyFill="0" applyAlignment="0" applyProtection="0"/>
    <xf numFmtId="175" fontId="5" fillId="0" borderId="223" applyFill="0">
      <alignment horizontal="center" vertical="center"/>
    </xf>
    <xf numFmtId="0" fontId="10" fillId="0" borderId="223" applyFill="0">
      <alignment horizontal="center" vertical="center"/>
    </xf>
    <xf numFmtId="0" fontId="5" fillId="0" borderId="223" applyFill="0">
      <alignment horizontal="center" vertical="center"/>
    </xf>
    <xf numFmtId="0" fontId="25" fillId="21" borderId="225" applyNumberFormat="0" applyAlignment="0" applyProtection="0"/>
    <xf numFmtId="0" fontId="10" fillId="0" borderId="223" applyFill="0">
      <alignment horizontal="center" vertical="center"/>
    </xf>
    <xf numFmtId="0" fontId="15" fillId="21" borderId="222" applyNumberFormat="0" applyAlignment="0" applyProtection="0"/>
    <xf numFmtId="0" fontId="22" fillId="8" borderId="222" applyNumberFormat="0" applyAlignment="0" applyProtection="0"/>
    <xf numFmtId="0" fontId="32" fillId="0" borderId="226" applyNumberFormat="0" applyFill="0" applyAlignment="0" applyProtection="0"/>
    <xf numFmtId="0" fontId="10" fillId="0" borderId="223" applyFill="0">
      <alignment horizontal="center" vertical="center"/>
    </xf>
    <xf numFmtId="0" fontId="22" fillId="8" borderId="232" applyNumberFormat="0" applyAlignment="0" applyProtection="0"/>
    <xf numFmtId="0" fontId="10" fillId="0" borderId="247" applyFill="0">
      <alignment horizontal="center" vertical="center"/>
    </xf>
    <xf numFmtId="0" fontId="10" fillId="0" borderId="223" applyFill="0">
      <alignment horizontal="center" vertical="center"/>
    </xf>
    <xf numFmtId="0" fontId="15" fillId="21" borderId="222" applyNumberFormat="0" applyAlignment="0" applyProtection="0"/>
    <xf numFmtId="0" fontId="25" fillId="21" borderId="254" applyNumberFormat="0" applyAlignment="0" applyProtection="0"/>
    <xf numFmtId="0" fontId="25" fillId="21" borderId="225" applyNumberFormat="0" applyAlignment="0" applyProtection="0"/>
    <xf numFmtId="0" fontId="25" fillId="21" borderId="225" applyNumberFormat="0" applyAlignment="0" applyProtection="0"/>
    <xf numFmtId="0" fontId="25" fillId="21" borderId="235" applyNumberFormat="0" applyAlignment="0" applyProtection="0"/>
    <xf numFmtId="0" fontId="5" fillId="0" borderId="223" applyFill="0">
      <alignment horizontal="center" vertical="center"/>
    </xf>
    <xf numFmtId="0" fontId="10" fillId="0" borderId="223" applyFill="0">
      <alignment horizontal="center" vertical="center"/>
    </xf>
    <xf numFmtId="175" fontId="5" fillId="0" borderId="223" applyFill="0">
      <alignment horizontal="center" vertical="center"/>
    </xf>
    <xf numFmtId="0" fontId="5" fillId="0" borderId="223" applyFill="0">
      <alignment horizontal="center" vertical="center"/>
    </xf>
    <xf numFmtId="175" fontId="5" fillId="0" borderId="223" applyFill="0">
      <alignment horizontal="center" vertical="center"/>
    </xf>
    <xf numFmtId="175" fontId="5" fillId="0" borderId="223" applyFill="0">
      <alignment horizontal="center" vertical="center"/>
    </xf>
    <xf numFmtId="0" fontId="25" fillId="21" borderId="235" applyNumberFormat="0" applyAlignment="0" applyProtection="0"/>
    <xf numFmtId="0" fontId="32" fillId="0" borderId="236" applyNumberFormat="0" applyFill="0" applyAlignment="0" applyProtection="0"/>
    <xf numFmtId="0" fontId="5" fillId="0" borderId="233" applyFill="0">
      <alignment horizontal="center" vertical="center"/>
    </xf>
    <xf numFmtId="0" fontId="25" fillId="21" borderId="225" applyNumberFormat="0" applyAlignment="0" applyProtection="0"/>
    <xf numFmtId="0" fontId="10" fillId="0" borderId="223" applyFill="0">
      <alignment horizontal="center" vertical="center"/>
    </xf>
    <xf numFmtId="0" fontId="25" fillId="21" borderId="225" applyNumberFormat="0" applyAlignment="0" applyProtection="0"/>
    <xf numFmtId="0" fontId="12" fillId="24" borderId="224" applyNumberFormat="0" applyFont="0" applyAlignment="0" applyProtection="0"/>
    <xf numFmtId="0" fontId="22" fillId="8" borderId="222" applyNumberFormat="0" applyAlignment="0" applyProtection="0"/>
    <xf numFmtId="0" fontId="22" fillId="8" borderId="232" applyNumberFormat="0" applyAlignment="0" applyProtection="0"/>
    <xf numFmtId="0" fontId="12" fillId="24" borderId="224" applyNumberFormat="0" applyFont="0" applyAlignment="0" applyProtection="0"/>
    <xf numFmtId="0" fontId="15" fillId="21" borderId="232" applyNumberFormat="0" applyAlignment="0" applyProtection="0"/>
    <xf numFmtId="0" fontId="25" fillId="21" borderId="225" applyNumberFormat="0" applyAlignment="0" applyProtection="0"/>
    <xf numFmtId="0" fontId="32" fillId="0" borderId="236" applyNumberFormat="0" applyFill="0" applyAlignment="0" applyProtection="0"/>
    <xf numFmtId="0" fontId="10" fillId="0" borderId="223" applyFill="0">
      <alignment horizontal="center" vertical="center"/>
    </xf>
    <xf numFmtId="0" fontId="10" fillId="0" borderId="233" applyFill="0">
      <alignment horizontal="center" vertical="center"/>
    </xf>
    <xf numFmtId="0" fontId="15" fillId="21" borderId="222" applyNumberFormat="0" applyAlignment="0" applyProtection="0"/>
    <xf numFmtId="0" fontId="5" fillId="0" borderId="223" applyFill="0">
      <alignment horizontal="center" vertical="center"/>
    </xf>
    <xf numFmtId="0" fontId="5" fillId="0" borderId="223" applyFill="0">
      <alignment horizontal="center" vertical="center"/>
    </xf>
    <xf numFmtId="0" fontId="5" fillId="0" borderId="223" applyFill="0">
      <alignment horizontal="center" vertical="center"/>
    </xf>
    <xf numFmtId="0" fontId="10" fillId="0" borderId="223" applyFill="0">
      <alignment horizontal="center" vertical="center"/>
    </xf>
    <xf numFmtId="0" fontId="32" fillId="0" borderId="226" applyNumberFormat="0" applyFill="0" applyAlignment="0" applyProtection="0"/>
    <xf numFmtId="0" fontId="22" fillId="8" borderId="222" applyNumberFormat="0" applyAlignment="0" applyProtection="0"/>
    <xf numFmtId="0" fontId="5" fillId="0" borderId="223" applyFill="0">
      <alignment horizontal="center" vertical="center"/>
    </xf>
    <xf numFmtId="0" fontId="5" fillId="0" borderId="223" applyFill="0">
      <alignment horizontal="center" vertical="center"/>
    </xf>
    <xf numFmtId="0" fontId="12" fillId="24" borderId="234" applyNumberFormat="0" applyFont="0" applyAlignment="0" applyProtection="0"/>
    <xf numFmtId="0" fontId="5" fillId="0" borderId="223" applyFill="0">
      <alignment horizontal="center" vertical="center"/>
    </xf>
    <xf numFmtId="0" fontId="15" fillId="21" borderId="222" applyNumberFormat="0" applyAlignment="0" applyProtection="0"/>
    <xf numFmtId="0" fontId="5" fillId="0" borderId="223" applyFill="0">
      <alignment horizontal="center" vertical="center"/>
    </xf>
    <xf numFmtId="0" fontId="15" fillId="21" borderId="232" applyNumberFormat="0" applyAlignment="0" applyProtection="0"/>
    <xf numFmtId="0" fontId="22" fillId="8" borderId="222" applyNumberFormat="0" applyAlignment="0" applyProtection="0"/>
    <xf numFmtId="0" fontId="5" fillId="0" borderId="223" applyFill="0">
      <alignment horizontal="center" vertical="center"/>
    </xf>
    <xf numFmtId="0" fontId="5" fillId="0" borderId="233" applyFill="0">
      <alignment horizontal="center" vertical="center"/>
    </xf>
    <xf numFmtId="0" fontId="25" fillId="21" borderId="225" applyNumberFormat="0" applyAlignment="0" applyProtection="0"/>
    <xf numFmtId="0" fontId="12" fillId="24" borderId="224" applyNumberFormat="0" applyFont="0" applyAlignment="0" applyProtection="0"/>
    <xf numFmtId="0" fontId="25" fillId="21" borderId="225" applyNumberFormat="0" applyAlignment="0" applyProtection="0"/>
    <xf numFmtId="0" fontId="22" fillId="8" borderId="222" applyNumberFormat="0" applyAlignment="0" applyProtection="0"/>
    <xf numFmtId="175" fontId="5" fillId="0" borderId="146" applyFill="0">
      <alignment horizontal="center" vertical="center"/>
    </xf>
    <xf numFmtId="0" fontId="10" fillId="0" borderId="223" applyFill="0">
      <alignment horizontal="center" vertical="center"/>
    </xf>
    <xf numFmtId="0" fontId="25" fillId="21" borderId="225" applyNumberFormat="0" applyAlignment="0" applyProtection="0"/>
    <xf numFmtId="0" fontId="32" fillId="0" borderId="236" applyNumberFormat="0" applyFill="0" applyAlignment="0" applyProtection="0"/>
    <xf numFmtId="0" fontId="25" fillId="21" borderId="235" applyNumberFormat="0" applyAlignment="0" applyProtection="0"/>
    <xf numFmtId="0" fontId="22" fillId="8" borderId="222" applyNumberFormat="0" applyAlignment="0" applyProtection="0"/>
    <xf numFmtId="0" fontId="32" fillId="0" borderId="226" applyNumberFormat="0" applyFill="0" applyAlignment="0" applyProtection="0"/>
    <xf numFmtId="0" fontId="25" fillId="21" borderId="235" applyNumberFormat="0" applyAlignment="0" applyProtection="0"/>
    <xf numFmtId="0" fontId="32" fillId="0" borderId="255" applyNumberFormat="0" applyFill="0" applyAlignment="0" applyProtection="0"/>
    <xf numFmtId="0" fontId="12" fillId="24" borderId="234" applyNumberFormat="0" applyFont="0" applyAlignment="0" applyProtection="0"/>
    <xf numFmtId="0" fontId="15" fillId="21" borderId="222" applyNumberFormat="0" applyAlignment="0" applyProtection="0"/>
    <xf numFmtId="0" fontId="32" fillId="0" borderId="226" applyNumberFormat="0" applyFill="0" applyAlignment="0" applyProtection="0"/>
    <xf numFmtId="0" fontId="10" fillId="0" borderId="223" applyFill="0">
      <alignment horizontal="center" vertical="center"/>
    </xf>
    <xf numFmtId="0" fontId="32" fillId="0" borderId="226" applyNumberFormat="0" applyFill="0" applyAlignment="0" applyProtection="0"/>
    <xf numFmtId="175" fontId="5" fillId="0" borderId="223" applyFill="0">
      <alignment horizontal="center" vertical="center"/>
    </xf>
    <xf numFmtId="175" fontId="5" fillId="0" borderId="223" applyFill="0">
      <alignment horizontal="center" vertical="center"/>
    </xf>
    <xf numFmtId="0" fontId="10" fillId="0" borderId="223" applyFill="0">
      <alignment horizontal="center" vertical="center"/>
    </xf>
    <xf numFmtId="175" fontId="5" fillId="0" borderId="233" applyFill="0">
      <alignment horizontal="center" vertical="center"/>
    </xf>
    <xf numFmtId="0" fontId="15" fillId="21" borderId="232" applyNumberFormat="0" applyAlignment="0" applyProtection="0"/>
    <xf numFmtId="0" fontId="15" fillId="21" borderId="222" applyNumberFormat="0" applyAlignment="0" applyProtection="0"/>
    <xf numFmtId="0" fontId="15" fillId="21" borderId="222" applyNumberFormat="0" applyAlignment="0" applyProtection="0"/>
    <xf numFmtId="0" fontId="15" fillId="21" borderId="222" applyNumberFormat="0" applyAlignment="0" applyProtection="0"/>
    <xf numFmtId="0" fontId="10" fillId="0" borderId="223" applyFill="0">
      <alignment horizontal="center" vertical="center"/>
    </xf>
    <xf numFmtId="0" fontId="32" fillId="0" borderId="236" applyNumberFormat="0" applyFill="0" applyAlignment="0" applyProtection="0"/>
    <xf numFmtId="0" fontId="25" fillId="21" borderId="242" applyNumberFormat="0" applyAlignment="0" applyProtection="0"/>
    <xf numFmtId="0" fontId="15" fillId="21" borderId="222" applyNumberFormat="0" applyAlignment="0" applyProtection="0"/>
    <xf numFmtId="0" fontId="5" fillId="0" borderId="223" applyFill="0">
      <alignment horizontal="center" vertical="center"/>
    </xf>
    <xf numFmtId="0" fontId="22" fillId="8" borderId="222" applyNumberFormat="0" applyAlignment="0" applyProtection="0"/>
    <xf numFmtId="0" fontId="32" fillId="0" borderId="243" applyNumberFormat="0" applyFill="0" applyAlignment="0" applyProtection="0"/>
    <xf numFmtId="0" fontId="32" fillId="0" borderId="226" applyNumberFormat="0" applyFill="0" applyAlignment="0" applyProtection="0"/>
    <xf numFmtId="0" fontId="5" fillId="0" borderId="257" applyFill="0">
      <alignment horizontal="center" vertical="center"/>
    </xf>
    <xf numFmtId="175" fontId="5" fillId="0" borderId="223" applyFill="0">
      <alignment horizontal="center" vertical="center"/>
    </xf>
    <xf numFmtId="0" fontId="10" fillId="0" borderId="223" applyFill="0">
      <alignment horizontal="center" vertical="center"/>
    </xf>
    <xf numFmtId="0" fontId="15" fillId="21" borderId="222" applyNumberFormat="0" applyAlignment="0" applyProtection="0"/>
    <xf numFmtId="0" fontId="5" fillId="0" borderId="247" applyFill="0">
      <alignment horizontal="center" vertical="center"/>
    </xf>
    <xf numFmtId="0" fontId="32" fillId="0" borderId="226" applyNumberFormat="0" applyFill="0" applyAlignment="0" applyProtection="0"/>
    <xf numFmtId="0" fontId="32" fillId="0" borderId="226" applyNumberFormat="0" applyFill="0" applyAlignment="0" applyProtection="0"/>
    <xf numFmtId="0" fontId="25" fillId="21" borderId="235" applyNumberFormat="0" applyAlignment="0" applyProtection="0"/>
    <xf numFmtId="0" fontId="25" fillId="21" borderId="225" applyNumberFormat="0" applyAlignment="0" applyProtection="0"/>
    <xf numFmtId="0" fontId="22" fillId="8" borderId="21" applyNumberFormat="0" applyAlignment="0" applyProtection="0"/>
    <xf numFmtId="0" fontId="22" fillId="8" borderId="222" applyNumberFormat="0" applyAlignment="0" applyProtection="0"/>
    <xf numFmtId="0" fontId="10" fillId="0" borderId="223" applyFill="0">
      <alignment horizontal="center" vertical="center"/>
    </xf>
    <xf numFmtId="0" fontId="25" fillId="21" borderId="225" applyNumberFormat="0" applyAlignment="0" applyProtection="0"/>
    <xf numFmtId="0" fontId="5" fillId="0" borderId="233" applyFill="0">
      <alignment horizontal="center" vertical="center"/>
    </xf>
    <xf numFmtId="0" fontId="15" fillId="21" borderId="222" applyNumberFormat="0" applyAlignment="0" applyProtection="0"/>
    <xf numFmtId="0" fontId="22" fillId="8" borderId="222" applyNumberFormat="0" applyAlignment="0" applyProtection="0"/>
    <xf numFmtId="0" fontId="10" fillId="0" borderId="223" applyFill="0">
      <alignment horizontal="center" vertical="center"/>
    </xf>
    <xf numFmtId="0" fontId="25" fillId="21" borderId="235" applyNumberFormat="0" applyAlignment="0" applyProtection="0"/>
    <xf numFmtId="0" fontId="5" fillId="0" borderId="223" applyFill="0">
      <alignment horizontal="center" vertical="center"/>
    </xf>
    <xf numFmtId="0" fontId="22" fillId="8" borderId="222" applyNumberFormat="0" applyAlignment="0" applyProtection="0"/>
    <xf numFmtId="0" fontId="32" fillId="0" borderId="236" applyNumberFormat="0" applyFill="0" applyAlignment="0" applyProtection="0"/>
    <xf numFmtId="0" fontId="5" fillId="0" borderId="247" applyFill="0">
      <alignment horizontal="center" vertical="center"/>
    </xf>
    <xf numFmtId="0" fontId="5" fillId="0" borderId="223" applyFill="0">
      <alignment horizontal="center" vertical="center"/>
    </xf>
    <xf numFmtId="0" fontId="15" fillId="21" borderId="222" applyNumberFormat="0" applyAlignment="0" applyProtection="0"/>
    <xf numFmtId="0" fontId="25" fillId="21" borderId="225" applyNumberFormat="0" applyAlignment="0" applyProtection="0"/>
    <xf numFmtId="0" fontId="25" fillId="21" borderId="225" applyNumberFormat="0" applyAlignment="0" applyProtection="0"/>
    <xf numFmtId="0" fontId="32" fillId="0" borderId="236" applyNumberFormat="0" applyFill="0" applyAlignment="0" applyProtection="0"/>
    <xf numFmtId="0" fontId="25" fillId="21" borderId="235" applyNumberFormat="0" applyAlignment="0" applyProtection="0"/>
    <xf numFmtId="0" fontId="25" fillId="21" borderId="235" applyNumberFormat="0" applyAlignment="0" applyProtection="0"/>
    <xf numFmtId="0" fontId="22" fillId="8" borderId="222" applyNumberFormat="0" applyAlignment="0" applyProtection="0"/>
    <xf numFmtId="0" fontId="15" fillId="21" borderId="232" applyNumberFormat="0" applyAlignment="0" applyProtection="0"/>
    <xf numFmtId="0" fontId="5" fillId="0" borderId="257" applyFill="0">
      <alignment horizontal="center" vertical="center"/>
    </xf>
    <xf numFmtId="0" fontId="10" fillId="0" borderId="233" applyFill="0">
      <alignment horizontal="center" vertical="center"/>
    </xf>
    <xf numFmtId="0" fontId="12" fillId="24" borderId="224" applyNumberFormat="0" applyFont="0" applyAlignment="0" applyProtection="0"/>
    <xf numFmtId="0" fontId="32" fillId="0" borderId="243" applyNumberFormat="0" applyFill="0" applyAlignment="0" applyProtection="0"/>
    <xf numFmtId="0" fontId="32" fillId="0" borderId="226" applyNumberFormat="0" applyFill="0" applyAlignment="0" applyProtection="0"/>
    <xf numFmtId="0" fontId="10" fillId="0" borderId="247" applyFill="0">
      <alignment horizontal="center" vertical="center"/>
    </xf>
    <xf numFmtId="0" fontId="32" fillId="0" borderId="226" applyNumberFormat="0" applyFill="0" applyAlignment="0" applyProtection="0"/>
    <xf numFmtId="0" fontId="22" fillId="8" borderId="222" applyNumberFormat="0" applyAlignment="0" applyProtection="0"/>
    <xf numFmtId="175" fontId="5" fillId="0" borderId="233" applyFill="0">
      <alignment horizontal="center" vertical="center"/>
    </xf>
    <xf numFmtId="175" fontId="5" fillId="0" borderId="223" applyFill="0">
      <alignment horizontal="center" vertical="center"/>
    </xf>
    <xf numFmtId="0" fontId="25" fillId="21" borderId="225" applyNumberFormat="0" applyAlignment="0" applyProtection="0"/>
    <xf numFmtId="0" fontId="22" fillId="8" borderId="232" applyNumberFormat="0" applyAlignment="0" applyProtection="0"/>
    <xf numFmtId="0" fontId="12" fillId="24" borderId="248" applyNumberFormat="0" applyFont="0" applyAlignment="0" applyProtection="0"/>
    <xf numFmtId="175" fontId="5" fillId="0" borderId="247" applyFill="0">
      <alignment horizontal="center" vertical="center"/>
    </xf>
    <xf numFmtId="0" fontId="12" fillId="24" borderId="224" applyNumberFormat="0" applyFont="0" applyAlignment="0" applyProtection="0"/>
    <xf numFmtId="0" fontId="12" fillId="24" borderId="224" applyNumberFormat="0" applyFont="0" applyAlignment="0" applyProtection="0"/>
    <xf numFmtId="0" fontId="32" fillId="0" borderId="236" applyNumberFormat="0" applyFill="0" applyAlignment="0" applyProtection="0"/>
    <xf numFmtId="0" fontId="32" fillId="0" borderId="226" applyNumberFormat="0" applyFill="0" applyAlignment="0" applyProtection="0"/>
    <xf numFmtId="175" fontId="5" fillId="0" borderId="247" applyFill="0">
      <alignment horizontal="center" vertical="center"/>
    </xf>
    <xf numFmtId="0" fontId="22" fillId="8" borderId="222" applyNumberFormat="0" applyAlignment="0" applyProtection="0"/>
    <xf numFmtId="0" fontId="10" fillId="0" borderId="223" applyFill="0">
      <alignment horizontal="center" vertical="center"/>
    </xf>
    <xf numFmtId="0" fontId="15" fillId="21" borderId="267" applyNumberFormat="0" applyAlignment="0" applyProtection="0"/>
    <xf numFmtId="0" fontId="12" fillId="24" borderId="224" applyNumberFormat="0" applyFont="0" applyAlignment="0" applyProtection="0"/>
    <xf numFmtId="0" fontId="15" fillId="21" borderId="222" applyNumberFormat="0" applyAlignment="0" applyProtection="0"/>
    <xf numFmtId="0" fontId="15" fillId="21" borderId="232" applyNumberFormat="0" applyAlignment="0" applyProtection="0"/>
    <xf numFmtId="0" fontId="25" fillId="21" borderId="225" applyNumberFormat="0" applyAlignment="0" applyProtection="0"/>
    <xf numFmtId="0" fontId="5" fillId="0" borderId="223" applyFill="0">
      <alignment horizontal="center" vertical="center"/>
    </xf>
    <xf numFmtId="0" fontId="5" fillId="0" borderId="223" applyFill="0">
      <alignment horizontal="center" vertical="center"/>
    </xf>
    <xf numFmtId="0" fontId="25" fillId="21" borderId="235" applyNumberFormat="0" applyAlignment="0" applyProtection="0"/>
    <xf numFmtId="0" fontId="32" fillId="0" borderId="236" applyNumberFormat="0" applyFill="0" applyAlignment="0" applyProtection="0"/>
    <xf numFmtId="0" fontId="12" fillId="24" borderId="224" applyNumberFormat="0" applyFont="0" applyAlignment="0" applyProtection="0"/>
    <xf numFmtId="0" fontId="10" fillId="0" borderId="223" applyFill="0">
      <alignment horizontal="center" vertical="center"/>
    </xf>
    <xf numFmtId="0" fontId="10" fillId="0" borderId="223" applyFill="0">
      <alignment horizontal="center" vertical="center"/>
    </xf>
    <xf numFmtId="0" fontId="32" fillId="0" borderId="226" applyNumberFormat="0" applyFill="0" applyAlignment="0" applyProtection="0"/>
    <xf numFmtId="0" fontId="32" fillId="0" borderId="226" applyNumberFormat="0" applyFill="0" applyAlignment="0" applyProtection="0"/>
    <xf numFmtId="0" fontId="5" fillId="0" borderId="223" applyFill="0">
      <alignment horizontal="center" vertical="center"/>
    </xf>
    <xf numFmtId="0" fontId="32" fillId="0" borderId="226" applyNumberFormat="0" applyFill="0" applyAlignment="0" applyProtection="0"/>
    <xf numFmtId="0" fontId="15" fillId="21" borderId="21" applyNumberFormat="0" applyAlignment="0" applyProtection="0"/>
    <xf numFmtId="0" fontId="32" fillId="0" borderId="255" applyNumberFormat="0" applyFill="0" applyAlignment="0" applyProtection="0"/>
    <xf numFmtId="0" fontId="32" fillId="0" borderId="226" applyNumberFormat="0" applyFill="0" applyAlignment="0" applyProtection="0"/>
    <xf numFmtId="0" fontId="10" fillId="0" borderId="223" applyFill="0">
      <alignment horizontal="center" vertical="center"/>
    </xf>
    <xf numFmtId="0" fontId="25" fillId="21" borderId="235" applyNumberFormat="0" applyAlignment="0" applyProtection="0"/>
    <xf numFmtId="0" fontId="5" fillId="0" borderId="223" applyFill="0">
      <alignment horizontal="center" vertical="center"/>
    </xf>
    <xf numFmtId="0" fontId="5" fillId="0" borderId="223" applyFill="0">
      <alignment horizontal="center" vertical="center"/>
    </xf>
    <xf numFmtId="0" fontId="12" fillId="24" borderId="234" applyNumberFormat="0" applyFont="0" applyAlignment="0" applyProtection="0"/>
    <xf numFmtId="0" fontId="22" fillId="8" borderId="222" applyNumberFormat="0" applyAlignment="0" applyProtection="0"/>
    <xf numFmtId="0" fontId="15" fillId="21" borderId="267" applyNumberFormat="0" applyAlignment="0" applyProtection="0"/>
    <xf numFmtId="0" fontId="15" fillId="21" borderId="232" applyNumberFormat="0" applyAlignment="0" applyProtection="0"/>
    <xf numFmtId="0" fontId="12" fillId="24" borderId="224" applyNumberFormat="0" applyFont="0" applyAlignment="0" applyProtection="0"/>
    <xf numFmtId="0" fontId="15" fillId="21" borderId="232" applyNumberFormat="0" applyAlignment="0" applyProtection="0"/>
    <xf numFmtId="0" fontId="5" fillId="0" borderId="223" applyFill="0">
      <alignment horizontal="center" vertical="center"/>
    </xf>
    <xf numFmtId="0" fontId="32" fillId="0" borderId="243" applyNumberFormat="0" applyFill="0" applyAlignment="0" applyProtection="0"/>
    <xf numFmtId="175" fontId="5" fillId="0" borderId="223" applyFill="0">
      <alignment horizontal="center" vertical="center"/>
    </xf>
    <xf numFmtId="0" fontId="10" fillId="0" borderId="223" applyFill="0">
      <alignment horizontal="center" vertical="center"/>
    </xf>
    <xf numFmtId="0" fontId="32" fillId="0" borderId="236" applyNumberFormat="0" applyFill="0" applyAlignment="0" applyProtection="0"/>
    <xf numFmtId="0" fontId="25" fillId="21" borderId="235" applyNumberFormat="0" applyAlignment="0" applyProtection="0"/>
    <xf numFmtId="175" fontId="5" fillId="0" borderId="223" applyFill="0">
      <alignment horizontal="center" vertical="center"/>
    </xf>
    <xf numFmtId="0" fontId="5" fillId="0" borderId="247" applyFill="0">
      <alignment horizontal="center" vertical="center"/>
    </xf>
    <xf numFmtId="0" fontId="32" fillId="0" borderId="236" applyNumberFormat="0" applyFill="0" applyAlignment="0" applyProtection="0"/>
    <xf numFmtId="0" fontId="22" fillId="8" borderId="222" applyNumberFormat="0" applyAlignment="0" applyProtection="0"/>
    <xf numFmtId="0" fontId="12" fillId="24" borderId="224" applyNumberFormat="0" applyFont="0" applyAlignment="0" applyProtection="0"/>
    <xf numFmtId="0" fontId="22" fillId="8" borderId="222" applyNumberFormat="0" applyAlignment="0" applyProtection="0"/>
    <xf numFmtId="0" fontId="22" fillId="8" borderId="232" applyNumberFormat="0" applyAlignment="0" applyProtection="0"/>
    <xf numFmtId="0" fontId="10" fillId="0" borderId="223" applyFill="0">
      <alignment horizontal="center" vertical="center"/>
    </xf>
    <xf numFmtId="0" fontId="22" fillId="8" borderId="222" applyNumberFormat="0" applyAlignment="0" applyProtection="0"/>
    <xf numFmtId="0" fontId="5" fillId="0" borderId="233" applyFill="0">
      <alignment horizontal="center" vertical="center"/>
    </xf>
    <xf numFmtId="0" fontId="25" fillId="21" borderId="235" applyNumberFormat="0" applyAlignment="0" applyProtection="0"/>
    <xf numFmtId="0" fontId="25" fillId="21" borderId="225" applyNumberFormat="0" applyAlignment="0" applyProtection="0"/>
    <xf numFmtId="0" fontId="10" fillId="0" borderId="223" applyFill="0">
      <alignment horizontal="center" vertical="center"/>
    </xf>
    <xf numFmtId="0" fontId="5" fillId="0" borderId="223" applyFill="0">
      <alignment horizontal="center" vertical="center"/>
    </xf>
    <xf numFmtId="0" fontId="22" fillId="8" borderId="222" applyNumberFormat="0" applyAlignment="0" applyProtection="0"/>
    <xf numFmtId="0" fontId="25" fillId="21" borderId="225" applyNumberFormat="0" applyAlignment="0" applyProtection="0"/>
    <xf numFmtId="175" fontId="5" fillId="0" borderId="223" applyFill="0">
      <alignment horizontal="center" vertical="center"/>
    </xf>
    <xf numFmtId="0" fontId="25" fillId="21" borderId="235" applyNumberFormat="0" applyAlignment="0" applyProtection="0"/>
    <xf numFmtId="0" fontId="5" fillId="0" borderId="233" applyFill="0">
      <alignment horizontal="center" vertical="center"/>
    </xf>
    <xf numFmtId="0" fontId="5" fillId="0" borderId="233" applyFill="0">
      <alignment horizontal="center" vertical="center"/>
    </xf>
    <xf numFmtId="0" fontId="5" fillId="0" borderId="223" applyFill="0">
      <alignment horizontal="center" vertical="center"/>
    </xf>
    <xf numFmtId="0" fontId="12" fillId="24" borderId="224" applyNumberFormat="0" applyFont="0" applyAlignment="0" applyProtection="0"/>
    <xf numFmtId="175" fontId="5" fillId="0" borderId="223" applyFill="0">
      <alignment horizontal="center" vertical="center"/>
    </xf>
    <xf numFmtId="0" fontId="12" fillId="24" borderId="224" applyNumberFormat="0" applyFont="0" applyAlignment="0" applyProtection="0"/>
    <xf numFmtId="0" fontId="32" fillId="0" borderId="262" applyNumberFormat="0" applyFill="0" applyAlignment="0" applyProtection="0"/>
    <xf numFmtId="175" fontId="5" fillId="0" borderId="223" applyFill="0">
      <alignment horizontal="center" vertical="center"/>
    </xf>
    <xf numFmtId="175" fontId="5" fillId="0" borderId="223" applyFill="0">
      <alignment horizontal="center" vertical="center"/>
    </xf>
    <xf numFmtId="0" fontId="25" fillId="21" borderId="235" applyNumberFormat="0" applyAlignment="0" applyProtection="0"/>
    <xf numFmtId="0" fontId="10" fillId="0" borderId="223" applyFill="0">
      <alignment horizontal="center" vertical="center"/>
    </xf>
    <xf numFmtId="0" fontId="32" fillId="0" borderId="243" applyNumberFormat="0" applyFill="0" applyAlignment="0" applyProtection="0"/>
    <xf numFmtId="0" fontId="10" fillId="0" borderId="233" applyFill="0">
      <alignment horizontal="center" vertical="center"/>
    </xf>
    <xf numFmtId="0" fontId="12" fillId="24" borderId="224" applyNumberFormat="0" applyFont="0" applyAlignment="0" applyProtection="0"/>
    <xf numFmtId="0" fontId="12" fillId="24" borderId="234" applyNumberFormat="0" applyFont="0" applyAlignment="0" applyProtection="0"/>
    <xf numFmtId="0" fontId="12" fillId="24" borderId="224" applyNumberFormat="0" applyFont="0" applyAlignment="0" applyProtection="0"/>
    <xf numFmtId="175" fontId="5" fillId="0" borderId="223" applyFill="0">
      <alignment horizontal="center" vertical="center"/>
    </xf>
    <xf numFmtId="0" fontId="25" fillId="21" borderId="225" applyNumberFormat="0" applyAlignment="0" applyProtection="0"/>
    <xf numFmtId="0" fontId="15" fillId="21" borderId="222" applyNumberFormat="0" applyAlignment="0" applyProtection="0"/>
    <xf numFmtId="0" fontId="5" fillId="0" borderId="223" applyFill="0">
      <alignment horizontal="center" vertical="center"/>
    </xf>
    <xf numFmtId="0" fontId="10" fillId="0" borderId="223" applyFill="0">
      <alignment horizontal="center" vertical="center"/>
    </xf>
    <xf numFmtId="175" fontId="5" fillId="0" borderId="233" applyFill="0">
      <alignment horizontal="center" vertical="center"/>
    </xf>
    <xf numFmtId="175" fontId="5" fillId="0" borderId="223" applyFill="0">
      <alignment horizontal="center" vertical="center"/>
    </xf>
    <xf numFmtId="0" fontId="12" fillId="24" borderId="224" applyNumberFormat="0" applyFont="0" applyAlignment="0" applyProtection="0"/>
    <xf numFmtId="0" fontId="32" fillId="0" borderId="226" applyNumberFormat="0" applyFill="0" applyAlignment="0" applyProtection="0"/>
    <xf numFmtId="175" fontId="5" fillId="0" borderId="223" applyFill="0">
      <alignment horizontal="center" vertical="center"/>
    </xf>
    <xf numFmtId="0" fontId="32" fillId="0" borderId="226" applyNumberFormat="0" applyFill="0" applyAlignment="0" applyProtection="0"/>
    <xf numFmtId="0" fontId="22" fillId="8" borderId="232" applyNumberFormat="0" applyAlignment="0" applyProtection="0"/>
    <xf numFmtId="0" fontId="22" fillId="8" borderId="232" applyNumberFormat="0" applyAlignment="0" applyProtection="0"/>
    <xf numFmtId="0" fontId="32" fillId="0" borderId="226" applyNumberFormat="0" applyFill="0" applyAlignment="0" applyProtection="0"/>
    <xf numFmtId="0" fontId="25" fillId="21" borderId="225" applyNumberFormat="0" applyAlignment="0" applyProtection="0"/>
    <xf numFmtId="0" fontId="32" fillId="0" borderId="226" applyNumberFormat="0" applyFill="0" applyAlignment="0" applyProtection="0"/>
    <xf numFmtId="0" fontId="32" fillId="0" borderId="226" applyNumberFormat="0" applyFill="0" applyAlignment="0" applyProtection="0"/>
    <xf numFmtId="175" fontId="5" fillId="0" borderId="223" applyFill="0">
      <alignment horizontal="center" vertical="center"/>
    </xf>
    <xf numFmtId="0" fontId="12" fillId="24" borderId="248" applyNumberFormat="0" applyFont="0" applyAlignment="0" applyProtection="0"/>
    <xf numFmtId="0" fontId="22" fillId="8" borderId="232" applyNumberFormat="0" applyAlignment="0" applyProtection="0"/>
    <xf numFmtId="0" fontId="15" fillId="21" borderId="232" applyNumberFormat="0" applyAlignment="0" applyProtection="0"/>
    <xf numFmtId="0" fontId="25" fillId="21" borderId="235" applyNumberFormat="0" applyAlignment="0" applyProtection="0"/>
    <xf numFmtId="0" fontId="22" fillId="8" borderId="232" applyNumberFormat="0" applyAlignment="0" applyProtection="0"/>
    <xf numFmtId="0" fontId="32" fillId="0" borderId="243" applyNumberFormat="0" applyFill="0" applyAlignment="0" applyProtection="0"/>
    <xf numFmtId="0" fontId="5" fillId="0" borderId="233" applyFill="0">
      <alignment horizontal="center" vertical="center"/>
    </xf>
    <xf numFmtId="0" fontId="22" fillId="8" borderId="232" applyNumberFormat="0" applyAlignment="0" applyProtection="0"/>
    <xf numFmtId="0" fontId="32" fillId="0" borderId="236" applyNumberFormat="0" applyFill="0" applyAlignment="0" applyProtection="0"/>
    <xf numFmtId="0" fontId="5" fillId="0" borderId="233" applyFill="0">
      <alignment horizontal="center" vertical="center"/>
    </xf>
    <xf numFmtId="0" fontId="5" fillId="0" borderId="233" applyFill="0">
      <alignment horizontal="center" vertical="center"/>
    </xf>
    <xf numFmtId="0" fontId="12" fillId="24" borderId="234" applyNumberFormat="0" applyFont="0" applyAlignment="0" applyProtection="0"/>
    <xf numFmtId="175" fontId="5" fillId="0" borderId="233" applyFill="0">
      <alignment horizontal="center" vertical="center"/>
    </xf>
    <xf numFmtId="0" fontId="15" fillId="21" borderId="246" applyNumberFormat="0" applyAlignment="0" applyProtection="0"/>
    <xf numFmtId="0" fontId="10" fillId="0" borderId="233" applyFill="0">
      <alignment horizontal="center" vertical="center"/>
    </xf>
    <xf numFmtId="0" fontId="32" fillId="0" borderId="236" applyNumberFormat="0" applyFill="0" applyAlignment="0" applyProtection="0"/>
    <xf numFmtId="0" fontId="22" fillId="8" borderId="232" applyNumberFormat="0" applyAlignment="0" applyProtection="0"/>
    <xf numFmtId="0" fontId="32" fillId="0" borderId="236" applyNumberFormat="0" applyFill="0" applyAlignment="0" applyProtection="0"/>
    <xf numFmtId="0" fontId="5" fillId="0" borderId="233" applyFill="0">
      <alignment horizontal="center" vertical="center"/>
    </xf>
    <xf numFmtId="0" fontId="25" fillId="21" borderId="235" applyNumberFormat="0" applyAlignment="0" applyProtection="0"/>
    <xf numFmtId="0" fontId="32" fillId="0" borderId="236" applyNumberFormat="0" applyFill="0" applyAlignment="0" applyProtection="0"/>
    <xf numFmtId="0" fontId="32" fillId="0" borderId="236" applyNumberFormat="0" applyFill="0" applyAlignment="0" applyProtection="0"/>
    <xf numFmtId="0" fontId="32" fillId="0" borderId="236" applyNumberFormat="0" applyFill="0" applyAlignment="0" applyProtection="0"/>
    <xf numFmtId="175" fontId="5" fillId="0" borderId="233" applyFill="0">
      <alignment horizontal="center" vertical="center"/>
    </xf>
    <xf numFmtId="0" fontId="10" fillId="0" borderId="233" applyFill="0">
      <alignment horizontal="center" vertical="center"/>
    </xf>
    <xf numFmtId="0" fontId="12" fillId="24" borderId="234" applyNumberFormat="0" applyFont="0" applyAlignment="0" applyProtection="0"/>
    <xf numFmtId="0" fontId="16" fillId="22" borderId="238" applyNumberFormat="0" applyAlignment="0" applyProtection="0"/>
    <xf numFmtId="0" fontId="12" fillId="24" borderId="253" applyNumberFormat="0" applyFont="0" applyAlignment="0" applyProtection="0"/>
    <xf numFmtId="0" fontId="25" fillId="21" borderId="235" applyNumberFormat="0" applyAlignment="0" applyProtection="0"/>
    <xf numFmtId="0" fontId="25" fillId="21" borderId="242" applyNumberFormat="0" applyAlignment="0" applyProtection="0"/>
    <xf numFmtId="0" fontId="15" fillId="21" borderId="232" applyNumberFormat="0" applyAlignment="0" applyProtection="0"/>
    <xf numFmtId="175" fontId="5" fillId="0" borderId="233" applyFill="0">
      <alignment horizontal="center" vertical="center"/>
    </xf>
    <xf numFmtId="0" fontId="12" fillId="24" borderId="234" applyNumberFormat="0" applyFont="0" applyAlignment="0" applyProtection="0"/>
    <xf numFmtId="0" fontId="15" fillId="21" borderId="232" applyNumberFormat="0" applyAlignment="0" applyProtection="0"/>
    <xf numFmtId="0" fontId="32" fillId="0" borderId="250" applyNumberFormat="0" applyFill="0" applyAlignment="0" applyProtection="0"/>
    <xf numFmtId="0" fontId="15" fillId="21" borderId="232" applyNumberFormat="0" applyAlignment="0" applyProtection="0"/>
    <xf numFmtId="0" fontId="25" fillId="21" borderId="235" applyNumberFormat="0" applyAlignment="0" applyProtection="0"/>
    <xf numFmtId="0" fontId="32" fillId="0" borderId="236" applyNumberFormat="0" applyFill="0" applyAlignment="0" applyProtection="0"/>
    <xf numFmtId="0" fontId="12" fillId="24" borderId="234" applyNumberFormat="0" applyFont="0" applyAlignment="0" applyProtection="0"/>
    <xf numFmtId="0" fontId="12" fillId="24" borderId="234" applyNumberFormat="0" applyFont="0" applyAlignment="0" applyProtection="0"/>
    <xf numFmtId="175" fontId="5" fillId="0" borderId="233" applyFill="0">
      <alignment horizontal="center" vertical="center"/>
    </xf>
    <xf numFmtId="0" fontId="25" fillId="21" borderId="235" applyNumberFormat="0" applyAlignment="0" applyProtection="0"/>
    <xf numFmtId="175" fontId="5" fillId="0" borderId="247" applyFill="0">
      <alignment horizontal="center" vertical="center"/>
    </xf>
    <xf numFmtId="0" fontId="32" fillId="0" borderId="236" applyNumberFormat="0" applyFill="0" applyAlignment="0" applyProtection="0"/>
    <xf numFmtId="0" fontId="15" fillId="21" borderId="232" applyNumberFormat="0" applyAlignment="0" applyProtection="0"/>
    <xf numFmtId="0" fontId="22" fillId="8" borderId="232" applyNumberFormat="0" applyAlignment="0" applyProtection="0"/>
    <xf numFmtId="0" fontId="5" fillId="0" borderId="233" applyFill="0">
      <alignment horizontal="center" vertical="center"/>
    </xf>
    <xf numFmtId="0" fontId="10" fillId="0" borderId="233" applyFill="0">
      <alignment horizontal="center" vertical="center"/>
    </xf>
    <xf numFmtId="0" fontId="32" fillId="0" borderId="250" applyNumberFormat="0" applyFill="0" applyAlignment="0" applyProtection="0"/>
    <xf numFmtId="0" fontId="12" fillId="24" borderId="234" applyNumberFormat="0" applyFont="0" applyAlignment="0" applyProtection="0"/>
    <xf numFmtId="0" fontId="25" fillId="21" borderId="235" applyNumberFormat="0" applyAlignment="0" applyProtection="0"/>
    <xf numFmtId="0" fontId="10" fillId="0" borderId="233" applyFill="0">
      <alignment horizontal="center" vertical="center"/>
    </xf>
    <xf numFmtId="175" fontId="5" fillId="0" borderId="247" applyFill="0">
      <alignment horizontal="center" vertical="center"/>
    </xf>
    <xf numFmtId="0" fontId="32" fillId="0" borderId="243" applyNumberFormat="0" applyFill="0" applyAlignment="0" applyProtection="0"/>
    <xf numFmtId="0" fontId="10" fillId="0" borderId="233" applyFill="0">
      <alignment horizontal="center" vertical="center"/>
    </xf>
    <xf numFmtId="175" fontId="5" fillId="0" borderId="233" applyFill="0">
      <alignment horizontal="center" vertical="center"/>
    </xf>
    <xf numFmtId="0" fontId="32" fillId="0" borderId="236" applyNumberFormat="0" applyFill="0" applyAlignment="0" applyProtection="0"/>
    <xf numFmtId="0" fontId="25" fillId="21" borderId="235" applyNumberFormat="0" applyAlignment="0" applyProtection="0"/>
    <xf numFmtId="0" fontId="25" fillId="21" borderId="235" applyNumberFormat="0" applyAlignment="0" applyProtection="0"/>
    <xf numFmtId="175" fontId="5" fillId="0" borderId="233" applyFill="0">
      <alignment horizontal="center" vertical="center"/>
    </xf>
    <xf numFmtId="0" fontId="22" fillId="8" borderId="232" applyNumberFormat="0" applyAlignment="0" applyProtection="0"/>
    <xf numFmtId="175" fontId="5" fillId="0" borderId="233" applyFill="0">
      <alignment horizontal="center" vertical="center"/>
    </xf>
    <xf numFmtId="175" fontId="5" fillId="0" borderId="233" applyFill="0">
      <alignment horizontal="center" vertical="center"/>
    </xf>
    <xf numFmtId="0" fontId="5" fillId="0" borderId="247" applyFill="0">
      <alignment horizontal="center" vertical="center"/>
    </xf>
    <xf numFmtId="0" fontId="22" fillId="8" borderId="232" applyNumberFormat="0" applyAlignment="0" applyProtection="0"/>
    <xf numFmtId="0" fontId="10" fillId="0" borderId="233" applyFill="0">
      <alignment horizontal="center" vertical="center"/>
    </xf>
    <xf numFmtId="175" fontId="5" fillId="0" borderId="233" applyFill="0">
      <alignment horizontal="center" vertical="center"/>
    </xf>
    <xf numFmtId="0" fontId="12" fillId="24" borderId="234" applyNumberFormat="0" applyFont="0" applyAlignment="0" applyProtection="0"/>
    <xf numFmtId="0" fontId="10" fillId="0" borderId="233" applyFill="0">
      <alignment horizontal="center" vertical="center"/>
    </xf>
    <xf numFmtId="175" fontId="5" fillId="0" borderId="233" applyFill="0">
      <alignment horizontal="center" vertical="center"/>
    </xf>
    <xf numFmtId="0" fontId="32" fillId="0" borderId="236" applyNumberFormat="0" applyFill="0" applyAlignment="0" applyProtection="0"/>
    <xf numFmtId="0" fontId="5" fillId="0" borderId="247" applyFill="0">
      <alignment horizontal="center" vertical="center"/>
    </xf>
    <xf numFmtId="0" fontId="25" fillId="21" borderId="254" applyNumberFormat="0" applyAlignment="0" applyProtection="0"/>
    <xf numFmtId="0" fontId="25" fillId="21" borderId="235" applyNumberFormat="0" applyAlignment="0" applyProtection="0"/>
    <xf numFmtId="0" fontId="10" fillId="0" borderId="233" applyFill="0">
      <alignment horizontal="center" vertical="center"/>
    </xf>
    <xf numFmtId="0" fontId="5" fillId="0" borderId="233" applyFill="0">
      <alignment horizontal="center" vertical="center"/>
    </xf>
    <xf numFmtId="0" fontId="32" fillId="0" borderId="236" applyNumberFormat="0" applyFill="0" applyAlignment="0" applyProtection="0"/>
    <xf numFmtId="0" fontId="10" fillId="0" borderId="233" applyFill="0">
      <alignment horizontal="center" vertical="center"/>
    </xf>
    <xf numFmtId="0" fontId="32" fillId="0" borderId="236" applyNumberFormat="0" applyFill="0" applyAlignment="0" applyProtection="0"/>
    <xf numFmtId="0" fontId="32" fillId="0" borderId="236" applyNumberFormat="0" applyFill="0" applyAlignment="0" applyProtection="0"/>
    <xf numFmtId="0" fontId="32" fillId="0" borderId="243" applyNumberFormat="0" applyFill="0" applyAlignment="0" applyProtection="0"/>
    <xf numFmtId="0" fontId="15" fillId="21" borderId="232" applyNumberFormat="0" applyAlignment="0" applyProtection="0"/>
    <xf numFmtId="0" fontId="32" fillId="0" borderId="243" applyNumberFormat="0" applyFill="0" applyAlignment="0" applyProtection="0"/>
    <xf numFmtId="0" fontId="16" fillId="22" borderId="240" applyNumberFormat="0" applyAlignment="0" applyProtection="0"/>
    <xf numFmtId="0" fontId="12" fillId="24" borderId="253" applyNumberFormat="0" applyFont="0" applyAlignment="0" applyProtection="0"/>
    <xf numFmtId="175" fontId="5" fillId="0" borderId="247" applyFill="0">
      <alignment horizontal="center" vertical="center"/>
    </xf>
    <xf numFmtId="0" fontId="15" fillId="21" borderId="232" applyNumberFormat="0" applyAlignment="0" applyProtection="0"/>
    <xf numFmtId="0" fontId="5" fillId="0" borderId="247" applyFill="0">
      <alignment horizontal="center" vertical="center"/>
    </xf>
    <xf numFmtId="175" fontId="5" fillId="0" borderId="266" applyFill="0">
      <alignment horizontal="center" vertical="center"/>
    </xf>
    <xf numFmtId="0" fontId="32" fillId="0" borderId="236" applyNumberFormat="0" applyFill="0" applyAlignment="0" applyProtection="0"/>
    <xf numFmtId="0" fontId="25" fillId="21" borderId="235" applyNumberFormat="0" applyAlignment="0" applyProtection="0"/>
    <xf numFmtId="0" fontId="32" fillId="0" borderId="236" applyNumberFormat="0" applyFill="0" applyAlignment="0" applyProtection="0"/>
    <xf numFmtId="0" fontId="25" fillId="21" borderId="235" applyNumberFormat="0" applyAlignment="0" applyProtection="0"/>
    <xf numFmtId="0" fontId="22" fillId="8" borderId="246" applyNumberFormat="0" applyAlignment="0" applyProtection="0"/>
    <xf numFmtId="0" fontId="12" fillId="24" borderId="248" applyNumberFormat="0" applyFont="0" applyAlignment="0" applyProtection="0"/>
    <xf numFmtId="0" fontId="12" fillId="24" borderId="234" applyNumberFormat="0" applyFont="0" applyAlignment="0" applyProtection="0"/>
    <xf numFmtId="0" fontId="25" fillId="21" borderId="261" applyNumberFormat="0" applyAlignment="0" applyProtection="0"/>
    <xf numFmtId="0" fontId="32" fillId="0" borderId="236" applyNumberFormat="0" applyFill="0" applyAlignment="0" applyProtection="0"/>
    <xf numFmtId="0" fontId="10" fillId="0" borderId="244" applyFill="0">
      <alignment horizontal="center" vertical="center"/>
    </xf>
    <xf numFmtId="0" fontId="5" fillId="0" borderId="233" applyFill="0">
      <alignment horizontal="center" vertical="center"/>
    </xf>
    <xf numFmtId="175" fontId="5" fillId="0" borderId="247" applyFill="0">
      <alignment horizontal="center" vertical="center"/>
    </xf>
    <xf numFmtId="0" fontId="22" fillId="8" borderId="246" applyNumberFormat="0" applyAlignment="0" applyProtection="0"/>
    <xf numFmtId="0" fontId="32" fillId="0" borderId="236" applyNumberFormat="0" applyFill="0" applyAlignment="0" applyProtection="0"/>
    <xf numFmtId="0" fontId="32" fillId="0" borderId="236" applyNumberFormat="0" applyFill="0" applyAlignment="0" applyProtection="0"/>
    <xf numFmtId="0" fontId="10" fillId="0" borderId="233" applyFill="0">
      <alignment horizontal="center" vertical="center"/>
    </xf>
    <xf numFmtId="0" fontId="15" fillId="21" borderId="232" applyNumberFormat="0" applyAlignment="0" applyProtection="0"/>
    <xf numFmtId="0" fontId="25" fillId="21" borderId="235" applyNumberFormat="0" applyAlignment="0" applyProtection="0"/>
    <xf numFmtId="0" fontId="10" fillId="0" borderId="233" applyFill="0">
      <alignment horizontal="center" vertical="center"/>
    </xf>
    <xf numFmtId="0" fontId="15" fillId="21" borderId="21" applyNumberFormat="0" applyAlignment="0" applyProtection="0"/>
    <xf numFmtId="0" fontId="10" fillId="0" borderId="266" applyFill="0">
      <alignment horizontal="center" vertical="center"/>
    </xf>
    <xf numFmtId="0" fontId="32" fillId="0" borderId="236" applyNumberFormat="0" applyFill="0" applyAlignment="0" applyProtection="0"/>
    <xf numFmtId="0" fontId="32" fillId="0" borderId="250" applyNumberFormat="0" applyFill="0" applyAlignment="0" applyProtection="0"/>
    <xf numFmtId="0" fontId="5" fillId="0" borderId="233" applyFill="0">
      <alignment horizontal="center" vertical="center"/>
    </xf>
    <xf numFmtId="0" fontId="25" fillId="21" borderId="235" applyNumberFormat="0" applyAlignment="0" applyProtection="0"/>
    <xf numFmtId="175" fontId="5" fillId="0" borderId="233" applyFill="0">
      <alignment horizontal="center" vertical="center"/>
    </xf>
    <xf numFmtId="0" fontId="5" fillId="0" borderId="233" applyFill="0">
      <alignment horizontal="center" vertical="center"/>
    </xf>
    <xf numFmtId="0" fontId="15" fillId="21" borderId="232" applyNumberFormat="0" applyAlignment="0" applyProtection="0"/>
    <xf numFmtId="0" fontId="22" fillId="8" borderId="232" applyNumberFormat="0" applyAlignment="0" applyProtection="0"/>
    <xf numFmtId="0" fontId="5" fillId="0" borderId="233" applyFill="0">
      <alignment horizontal="center" vertical="center"/>
    </xf>
    <xf numFmtId="0" fontId="5" fillId="0" borderId="247" applyFill="0">
      <alignment horizontal="center" vertical="center"/>
    </xf>
    <xf numFmtId="0" fontId="5" fillId="0" borderId="233" applyFill="0">
      <alignment horizontal="center" vertical="center"/>
    </xf>
    <xf numFmtId="0" fontId="25" fillId="21" borderId="235" applyNumberFormat="0" applyAlignment="0" applyProtection="0"/>
    <xf numFmtId="175" fontId="5" fillId="0" borderId="233" applyFill="0">
      <alignment horizontal="center" vertical="center"/>
    </xf>
    <xf numFmtId="0" fontId="25" fillId="21" borderId="242" applyNumberFormat="0" applyAlignment="0" applyProtection="0"/>
    <xf numFmtId="0" fontId="22" fillId="8" borderId="21" applyNumberFormat="0" applyAlignment="0" applyProtection="0"/>
    <xf numFmtId="0" fontId="10" fillId="0" borderId="233" applyFill="0">
      <alignment horizontal="center" vertical="center"/>
    </xf>
    <xf numFmtId="0" fontId="25" fillId="21" borderId="235" applyNumberFormat="0" applyAlignment="0" applyProtection="0"/>
    <xf numFmtId="0" fontId="5" fillId="0" borderId="233" applyFill="0">
      <alignment horizontal="center" vertical="center"/>
    </xf>
    <xf numFmtId="0" fontId="22" fillId="8" borderId="232" applyNumberFormat="0" applyAlignment="0" applyProtection="0"/>
    <xf numFmtId="0" fontId="32" fillId="0" borderId="243" applyNumberFormat="0" applyFill="0" applyAlignment="0" applyProtection="0"/>
    <xf numFmtId="0" fontId="32" fillId="0" borderId="236" applyNumberFormat="0" applyFill="0" applyAlignment="0" applyProtection="0"/>
    <xf numFmtId="0" fontId="25" fillId="21" borderId="242" applyNumberFormat="0" applyAlignment="0" applyProtection="0"/>
    <xf numFmtId="0" fontId="32" fillId="0" borderId="236" applyNumberFormat="0" applyFill="0" applyAlignment="0" applyProtection="0"/>
    <xf numFmtId="0" fontId="12" fillId="24" borderId="234" applyNumberFormat="0" applyFont="0" applyAlignment="0" applyProtection="0"/>
    <xf numFmtId="175" fontId="5" fillId="0" borderId="233" applyFill="0">
      <alignment horizontal="center" vertical="center"/>
    </xf>
    <xf numFmtId="0" fontId="12" fillId="24" borderId="234" applyNumberFormat="0" applyFont="0" applyAlignment="0" applyProtection="0"/>
    <xf numFmtId="0" fontId="22" fillId="8" borderId="232" applyNumberFormat="0" applyAlignment="0" applyProtection="0"/>
    <xf numFmtId="0" fontId="25" fillId="21" borderId="242" applyNumberFormat="0" applyAlignment="0" applyProtection="0"/>
    <xf numFmtId="0" fontId="12" fillId="24" borderId="234" applyNumberFormat="0" applyFont="0" applyAlignment="0" applyProtection="0"/>
    <xf numFmtId="0" fontId="15" fillId="21" borderId="232" applyNumberFormat="0" applyAlignment="0" applyProtection="0"/>
    <xf numFmtId="0" fontId="12" fillId="24" borderId="234" applyNumberFormat="0" applyFont="0" applyAlignment="0" applyProtection="0"/>
    <xf numFmtId="0" fontId="25" fillId="21" borderId="235" applyNumberFormat="0" applyAlignment="0" applyProtection="0"/>
    <xf numFmtId="0" fontId="15" fillId="21" borderId="246" applyNumberFormat="0" applyAlignment="0" applyProtection="0"/>
    <xf numFmtId="0" fontId="12" fillId="24" borderId="234" applyNumberFormat="0" applyFont="0" applyAlignment="0" applyProtection="0"/>
    <xf numFmtId="0" fontId="12" fillId="24" borderId="234" applyNumberFormat="0" applyFont="0" applyAlignment="0" applyProtection="0"/>
    <xf numFmtId="0" fontId="10" fillId="0" borderId="146" applyFill="0">
      <alignment horizontal="center" vertical="center"/>
    </xf>
    <xf numFmtId="0" fontId="25" fillId="21" borderId="235" applyNumberFormat="0" applyAlignment="0" applyProtection="0"/>
    <xf numFmtId="0" fontId="25" fillId="21" borderId="235" applyNumberFormat="0" applyAlignment="0" applyProtection="0"/>
    <xf numFmtId="0" fontId="25" fillId="21" borderId="235" applyNumberFormat="0" applyAlignment="0" applyProtection="0"/>
    <xf numFmtId="0" fontId="32" fillId="0" borderId="236" applyNumberFormat="0" applyFill="0" applyAlignment="0" applyProtection="0"/>
    <xf numFmtId="0" fontId="12" fillId="24" borderId="234" applyNumberFormat="0" applyFont="0" applyAlignment="0" applyProtection="0"/>
    <xf numFmtId="0" fontId="32" fillId="0" borderId="236" applyNumberFormat="0" applyFill="0" applyAlignment="0" applyProtection="0"/>
    <xf numFmtId="0" fontId="32" fillId="0" borderId="236" applyNumberFormat="0" applyFill="0" applyAlignment="0" applyProtection="0"/>
    <xf numFmtId="0" fontId="32" fillId="0" borderId="236" applyNumberFormat="0" applyFill="0" applyAlignment="0" applyProtection="0"/>
    <xf numFmtId="0" fontId="22" fillId="8" borderId="232" applyNumberFormat="0" applyAlignment="0" applyProtection="0"/>
    <xf numFmtId="0" fontId="5" fillId="0" borderId="233" applyFill="0">
      <alignment horizontal="center" vertical="center"/>
    </xf>
    <xf numFmtId="0" fontId="15" fillId="21" borderId="232" applyNumberFormat="0" applyAlignment="0" applyProtection="0"/>
    <xf numFmtId="0" fontId="22" fillId="8" borderId="232" applyNumberFormat="0" applyAlignment="0" applyProtection="0"/>
    <xf numFmtId="0" fontId="25" fillId="21" borderId="242" applyNumberFormat="0" applyAlignment="0" applyProtection="0"/>
    <xf numFmtId="0" fontId="12" fillId="24" borderId="234" applyNumberFormat="0" applyFont="0" applyAlignment="0" applyProtection="0"/>
    <xf numFmtId="0" fontId="25" fillId="21" borderId="235" applyNumberFormat="0" applyAlignment="0" applyProtection="0"/>
    <xf numFmtId="0" fontId="25" fillId="21" borderId="235" applyNumberFormat="0" applyAlignment="0" applyProtection="0"/>
    <xf numFmtId="0" fontId="10" fillId="0" borderId="233" applyFill="0">
      <alignment horizontal="center" vertical="center"/>
    </xf>
    <xf numFmtId="175" fontId="5" fillId="0" borderId="247" applyFill="0">
      <alignment horizontal="center" vertical="center"/>
    </xf>
    <xf numFmtId="0" fontId="5" fillId="0" borderId="233" applyFill="0">
      <alignment horizontal="center" vertical="center"/>
    </xf>
    <xf numFmtId="0" fontId="25" fillId="21" borderId="242" applyNumberFormat="0" applyAlignment="0" applyProtection="0"/>
    <xf numFmtId="0" fontId="12" fillId="24" borderId="234" applyNumberFormat="0" applyFont="0" applyAlignment="0" applyProtection="0"/>
    <xf numFmtId="0" fontId="25" fillId="21" borderId="235" applyNumberFormat="0" applyAlignment="0" applyProtection="0"/>
    <xf numFmtId="0" fontId="10" fillId="0" borderId="233" applyFill="0">
      <alignment horizontal="center" vertical="center"/>
    </xf>
    <xf numFmtId="0" fontId="25" fillId="21" borderId="235" applyNumberFormat="0" applyAlignment="0" applyProtection="0"/>
    <xf numFmtId="0" fontId="32" fillId="0" borderId="236" applyNumberFormat="0" applyFill="0" applyAlignment="0" applyProtection="0"/>
    <xf numFmtId="0" fontId="5" fillId="0" borderId="233" applyFill="0">
      <alignment horizontal="center" vertical="center"/>
    </xf>
    <xf numFmtId="0" fontId="32" fillId="0" borderId="243" applyNumberFormat="0" applyFill="0" applyAlignment="0" applyProtection="0"/>
    <xf numFmtId="0" fontId="25" fillId="21" borderId="276" applyNumberFormat="0" applyAlignment="0" applyProtection="0"/>
    <xf numFmtId="0" fontId="12" fillId="24" borderId="248" applyNumberFormat="0" applyFont="0" applyAlignment="0" applyProtection="0"/>
    <xf numFmtId="0" fontId="5" fillId="0" borderId="233" applyFill="0">
      <alignment horizontal="center" vertical="center"/>
    </xf>
    <xf numFmtId="0" fontId="10" fillId="0" borderId="244" applyFill="0">
      <alignment horizontal="center" vertical="center"/>
    </xf>
    <xf numFmtId="175" fontId="5" fillId="0" borderId="266" applyFill="0">
      <alignment horizontal="center" vertical="center"/>
    </xf>
    <xf numFmtId="0" fontId="32" fillId="0" borderId="236" applyNumberFormat="0" applyFill="0" applyAlignment="0" applyProtection="0"/>
    <xf numFmtId="0" fontId="32" fillId="0" borderId="243" applyNumberFormat="0" applyFill="0" applyAlignment="0" applyProtection="0"/>
    <xf numFmtId="0" fontId="25" fillId="21" borderId="249" applyNumberFormat="0" applyAlignment="0" applyProtection="0"/>
    <xf numFmtId="0" fontId="5" fillId="0" borderId="233" applyFill="0">
      <alignment horizontal="center" vertical="center"/>
    </xf>
    <xf numFmtId="0" fontId="25" fillId="21" borderId="242" applyNumberFormat="0" applyAlignment="0" applyProtection="0"/>
    <xf numFmtId="0" fontId="25" fillId="21" borderId="235" applyNumberFormat="0" applyAlignment="0" applyProtection="0"/>
    <xf numFmtId="0" fontId="15" fillId="21" borderId="232" applyNumberFormat="0" applyAlignment="0" applyProtection="0"/>
    <xf numFmtId="0" fontId="10" fillId="0" borderId="233" applyFill="0">
      <alignment horizontal="center" vertical="center"/>
    </xf>
    <xf numFmtId="0" fontId="12" fillId="24" borderId="241" applyNumberFormat="0" applyFont="0" applyAlignment="0" applyProtection="0"/>
    <xf numFmtId="0" fontId="22" fillId="8" borderId="252" applyNumberFormat="0" applyAlignment="0" applyProtection="0"/>
    <xf numFmtId="0" fontId="22" fillId="8" borderId="232" applyNumberFormat="0" applyAlignment="0" applyProtection="0"/>
    <xf numFmtId="0" fontId="32" fillId="0" borderId="236" applyNumberFormat="0" applyFill="0" applyAlignment="0" applyProtection="0"/>
    <xf numFmtId="0" fontId="25" fillId="21" borderId="242" applyNumberFormat="0" applyAlignment="0" applyProtection="0"/>
    <xf numFmtId="175" fontId="5" fillId="0" borderId="247" applyFill="0">
      <alignment horizontal="center" vertical="center"/>
    </xf>
    <xf numFmtId="0" fontId="32" fillId="0" borderId="236" applyNumberFormat="0" applyFill="0" applyAlignment="0" applyProtection="0"/>
    <xf numFmtId="0" fontId="10" fillId="0" borderId="233" applyFill="0">
      <alignment horizontal="center" vertical="center"/>
    </xf>
    <xf numFmtId="0" fontId="15" fillId="21" borderId="246" applyNumberFormat="0" applyAlignment="0" applyProtection="0"/>
    <xf numFmtId="0" fontId="12" fillId="24" borderId="248" applyNumberFormat="0" applyFont="0" applyAlignment="0" applyProtection="0"/>
    <xf numFmtId="0" fontId="5" fillId="0" borderId="233" applyFill="0">
      <alignment horizontal="center" vertical="center"/>
    </xf>
    <xf numFmtId="0" fontId="25" fillId="21" borderId="242" applyNumberFormat="0" applyAlignment="0" applyProtection="0"/>
    <xf numFmtId="0" fontId="25" fillId="21" borderId="318" applyNumberFormat="0" applyAlignment="0" applyProtection="0"/>
    <xf numFmtId="0" fontId="12" fillId="24" borderId="234" applyNumberFormat="0" applyFont="0" applyAlignment="0" applyProtection="0"/>
    <xf numFmtId="0" fontId="25" fillId="21" borderId="235" applyNumberFormat="0" applyAlignment="0" applyProtection="0"/>
    <xf numFmtId="0" fontId="10" fillId="0" borderId="233" applyFill="0">
      <alignment horizontal="center" vertical="center"/>
    </xf>
    <xf numFmtId="0" fontId="10" fillId="0" borderId="233" applyFill="0">
      <alignment horizontal="center" vertical="center"/>
    </xf>
    <xf numFmtId="0" fontId="25" fillId="21" borderId="235" applyNumberFormat="0" applyAlignment="0" applyProtection="0"/>
    <xf numFmtId="175" fontId="5" fillId="0" borderId="233" applyFill="0">
      <alignment horizontal="center" vertical="center"/>
    </xf>
    <xf numFmtId="0" fontId="10" fillId="0" borderId="233" applyFill="0">
      <alignment horizontal="center" vertical="center"/>
    </xf>
    <xf numFmtId="0" fontId="15" fillId="21" borderId="246" applyNumberFormat="0" applyAlignment="0" applyProtection="0"/>
    <xf numFmtId="0" fontId="5" fillId="0" borderId="146" applyFill="0">
      <alignment horizontal="center" vertical="center"/>
    </xf>
    <xf numFmtId="175" fontId="5" fillId="0" borderId="233" applyFill="0">
      <alignment horizontal="center" vertical="center"/>
    </xf>
    <xf numFmtId="0" fontId="12" fillId="24" borderId="234" applyNumberFormat="0" applyFont="0" applyAlignment="0" applyProtection="0"/>
    <xf numFmtId="0" fontId="25" fillId="21" borderId="235" applyNumberFormat="0" applyAlignment="0" applyProtection="0"/>
    <xf numFmtId="0" fontId="22" fillId="8" borderId="232" applyNumberFormat="0" applyAlignment="0" applyProtection="0"/>
    <xf numFmtId="0" fontId="22" fillId="8" borderId="252" applyNumberFormat="0" applyAlignment="0" applyProtection="0"/>
    <xf numFmtId="0" fontId="25" fillId="21" borderId="235" applyNumberFormat="0" applyAlignment="0" applyProtection="0"/>
    <xf numFmtId="0" fontId="15" fillId="21" borderId="232" applyNumberFormat="0" applyAlignment="0" applyProtection="0"/>
    <xf numFmtId="0" fontId="12" fillId="24" borderId="234" applyNumberFormat="0" applyFont="0" applyAlignment="0" applyProtection="0"/>
    <xf numFmtId="175" fontId="5" fillId="0" borderId="233" applyFill="0">
      <alignment horizontal="center" vertical="center"/>
    </xf>
    <xf numFmtId="0" fontId="5" fillId="0" borderId="233" applyFill="0">
      <alignment horizontal="center" vertical="center"/>
    </xf>
    <xf numFmtId="175" fontId="5" fillId="0" borderId="233" applyFill="0">
      <alignment horizontal="center" vertical="center"/>
    </xf>
    <xf numFmtId="175" fontId="5" fillId="0" borderId="233" applyFill="0">
      <alignment horizontal="center" vertical="center"/>
    </xf>
    <xf numFmtId="0" fontId="15" fillId="21" borderId="232" applyNumberFormat="0" applyAlignment="0" applyProtection="0"/>
    <xf numFmtId="0" fontId="5" fillId="0" borderId="247" applyFill="0">
      <alignment horizontal="center" vertical="center"/>
    </xf>
    <xf numFmtId="0" fontId="32" fillId="0" borderId="243" applyNumberFormat="0" applyFill="0" applyAlignment="0" applyProtection="0"/>
    <xf numFmtId="0" fontId="22" fillId="8" borderId="21" applyNumberFormat="0" applyAlignment="0" applyProtection="0"/>
    <xf numFmtId="175" fontId="5" fillId="0" borderId="233" applyFill="0">
      <alignment horizontal="center" vertical="center"/>
    </xf>
    <xf numFmtId="0" fontId="25" fillId="21" borderId="261" applyNumberFormat="0" applyAlignment="0" applyProtection="0"/>
    <xf numFmtId="0" fontId="10" fillId="0" borderId="282" applyFill="0">
      <alignment horizontal="center" vertical="center"/>
    </xf>
    <xf numFmtId="0" fontId="15" fillId="21" borderId="232" applyNumberFormat="0" applyAlignment="0" applyProtection="0"/>
    <xf numFmtId="0" fontId="25" fillId="21" borderId="235" applyNumberFormat="0" applyAlignment="0" applyProtection="0"/>
    <xf numFmtId="0" fontId="12" fillId="24" borderId="234" applyNumberFormat="0" applyFont="0" applyAlignment="0" applyProtection="0"/>
    <xf numFmtId="0" fontId="12" fillId="24" borderId="234" applyNumberFormat="0" applyFont="0" applyAlignment="0" applyProtection="0"/>
    <xf numFmtId="0" fontId="10" fillId="0" borderId="233" applyFill="0">
      <alignment horizontal="center" vertical="center"/>
    </xf>
    <xf numFmtId="0" fontId="12" fillId="24" borderId="234" applyNumberFormat="0" applyFont="0" applyAlignment="0" applyProtection="0"/>
    <xf numFmtId="175" fontId="5" fillId="0" borderId="247" applyFill="0">
      <alignment horizontal="center" vertical="center"/>
    </xf>
    <xf numFmtId="0" fontId="15" fillId="21" borderId="232" applyNumberFormat="0" applyAlignment="0" applyProtection="0"/>
    <xf numFmtId="0" fontId="12" fillId="24" borderId="234" applyNumberFormat="0" applyFont="0" applyAlignment="0" applyProtection="0"/>
    <xf numFmtId="0" fontId="12" fillId="24" borderId="234" applyNumberFormat="0" applyFont="0" applyAlignment="0" applyProtection="0"/>
    <xf numFmtId="0" fontId="5" fillId="0" borderId="233" applyFill="0">
      <alignment horizontal="center" vertical="center"/>
    </xf>
    <xf numFmtId="0" fontId="16" fillId="22" borderId="251" applyNumberFormat="0" applyAlignment="0" applyProtection="0"/>
    <xf numFmtId="0" fontId="22" fillId="8" borderId="232" applyNumberFormat="0" applyAlignment="0" applyProtection="0"/>
    <xf numFmtId="0" fontId="12" fillId="24" borderId="241" applyNumberFormat="0" applyFont="0" applyAlignment="0" applyProtection="0"/>
    <xf numFmtId="175" fontId="5" fillId="0" borderId="233" applyFill="0">
      <alignment horizontal="center" vertical="center"/>
    </xf>
    <xf numFmtId="0" fontId="10" fillId="0" borderId="233" applyFill="0">
      <alignment horizontal="center" vertical="center"/>
    </xf>
    <xf numFmtId="0" fontId="5" fillId="0" borderId="146" applyFill="0">
      <alignment horizontal="center" vertical="center"/>
    </xf>
    <xf numFmtId="0" fontId="10" fillId="0" borderId="233" applyFill="0">
      <alignment horizontal="center" vertical="center"/>
    </xf>
    <xf numFmtId="175" fontId="5" fillId="0" borderId="233" applyFill="0">
      <alignment horizontal="center" vertical="center"/>
    </xf>
    <xf numFmtId="0" fontId="12" fillId="24" borderId="234" applyNumberFormat="0" applyFont="0" applyAlignment="0" applyProtection="0"/>
    <xf numFmtId="0" fontId="10" fillId="0" borderId="233" applyFill="0">
      <alignment horizontal="center" vertical="center"/>
    </xf>
    <xf numFmtId="0" fontId="25" fillId="21" borderId="235" applyNumberFormat="0" applyAlignment="0" applyProtection="0"/>
    <xf numFmtId="0" fontId="32" fillId="0" borderId="236" applyNumberFormat="0" applyFill="0" applyAlignment="0" applyProtection="0"/>
    <xf numFmtId="0" fontId="12" fillId="24" borderId="234" applyNumberFormat="0" applyFont="0" applyAlignment="0" applyProtection="0"/>
    <xf numFmtId="0" fontId="25" fillId="21" borderId="235" applyNumberFormat="0" applyAlignment="0" applyProtection="0"/>
    <xf numFmtId="0" fontId="22" fillId="8" borderId="232" applyNumberFormat="0" applyAlignment="0" applyProtection="0"/>
    <xf numFmtId="0" fontId="32" fillId="0" borderId="250" applyNumberFormat="0" applyFill="0" applyAlignment="0" applyProtection="0"/>
    <xf numFmtId="0" fontId="10" fillId="0" borderId="233" applyFill="0">
      <alignment horizontal="center" vertical="center"/>
    </xf>
    <xf numFmtId="0" fontId="32" fillId="0" borderId="243" applyNumberFormat="0" applyFill="0" applyAlignment="0" applyProtection="0"/>
    <xf numFmtId="0" fontId="5" fillId="0" borderId="233" applyFill="0">
      <alignment horizontal="center" vertical="center"/>
    </xf>
    <xf numFmtId="0" fontId="22" fillId="8" borderId="232" applyNumberFormat="0" applyAlignment="0" applyProtection="0"/>
    <xf numFmtId="0" fontId="5" fillId="0" borderId="233" applyFill="0">
      <alignment horizontal="center" vertical="center"/>
    </xf>
    <xf numFmtId="175" fontId="5" fillId="0" borderId="233" applyFill="0">
      <alignment horizontal="center" vertical="center"/>
    </xf>
    <xf numFmtId="0" fontId="32" fillId="0" borderId="236" applyNumberFormat="0" applyFill="0" applyAlignment="0" applyProtection="0"/>
    <xf numFmtId="175" fontId="5" fillId="0" borderId="233" applyFill="0">
      <alignment horizontal="center" vertical="center"/>
    </xf>
    <xf numFmtId="0" fontId="12" fillId="24" borderId="248" applyNumberFormat="0" applyFont="0" applyAlignment="0" applyProtection="0"/>
    <xf numFmtId="0" fontId="10" fillId="0" borderId="233" applyFill="0">
      <alignment horizontal="center" vertical="center"/>
    </xf>
    <xf numFmtId="0" fontId="32" fillId="0" borderId="243" applyNumberFormat="0" applyFill="0" applyAlignment="0" applyProtection="0"/>
    <xf numFmtId="0" fontId="12" fillId="24" borderId="234" applyNumberFormat="0" applyFont="0" applyAlignment="0" applyProtection="0"/>
    <xf numFmtId="0" fontId="10" fillId="0" borderId="247" applyFill="0">
      <alignment horizontal="center" vertical="center"/>
    </xf>
    <xf numFmtId="0" fontId="15" fillId="21" borderId="232" applyNumberFormat="0" applyAlignment="0" applyProtection="0"/>
    <xf numFmtId="0" fontId="25" fillId="21" borderId="235" applyNumberFormat="0" applyAlignment="0" applyProtection="0"/>
    <xf numFmtId="0" fontId="32" fillId="0" borderId="236" applyNumberFormat="0" applyFill="0" applyAlignment="0" applyProtection="0"/>
    <xf numFmtId="0" fontId="22" fillId="8" borderId="232" applyNumberFormat="0" applyAlignment="0" applyProtection="0"/>
    <xf numFmtId="0" fontId="15" fillId="21" borderId="246" applyNumberFormat="0" applyAlignment="0" applyProtection="0"/>
    <xf numFmtId="0" fontId="32" fillId="0" borderId="243" applyNumberFormat="0" applyFill="0" applyAlignment="0" applyProtection="0"/>
    <xf numFmtId="0" fontId="12" fillId="24" borderId="234" applyNumberFormat="0" applyFont="0" applyAlignment="0" applyProtection="0"/>
    <xf numFmtId="175" fontId="5" fillId="0" borderId="233" applyFill="0">
      <alignment horizontal="center" vertical="center"/>
    </xf>
    <xf numFmtId="0" fontId="10" fillId="0" borderId="233" applyFill="0">
      <alignment horizontal="center" vertical="center"/>
    </xf>
    <xf numFmtId="0" fontId="15" fillId="21" borderId="21" applyNumberFormat="0" applyAlignment="0" applyProtection="0"/>
    <xf numFmtId="0" fontId="5" fillId="0" borderId="233" applyFill="0">
      <alignment horizontal="center" vertical="center"/>
    </xf>
    <xf numFmtId="0" fontId="12" fillId="24" borderId="234" applyNumberFormat="0" applyFont="0" applyAlignment="0" applyProtection="0"/>
    <xf numFmtId="0" fontId="12" fillId="24" borderId="241" applyNumberFormat="0" applyFont="0" applyAlignment="0" applyProtection="0"/>
    <xf numFmtId="0" fontId="10" fillId="0" borderId="247" applyFill="0">
      <alignment horizontal="center" vertical="center"/>
    </xf>
    <xf numFmtId="0" fontId="12" fillId="24" borderId="234" applyNumberFormat="0" applyFont="0" applyAlignment="0" applyProtection="0"/>
    <xf numFmtId="175" fontId="5" fillId="0" borderId="233" applyFill="0">
      <alignment horizontal="center" vertical="center"/>
    </xf>
    <xf numFmtId="0" fontId="5" fillId="0" borderId="244" applyFill="0">
      <alignment horizontal="center" vertical="center"/>
    </xf>
    <xf numFmtId="0" fontId="32" fillId="0" borderId="236" applyNumberFormat="0" applyFill="0" applyAlignment="0" applyProtection="0"/>
    <xf numFmtId="0" fontId="12" fillId="24" borderId="234" applyNumberFormat="0" applyFont="0" applyAlignment="0" applyProtection="0"/>
    <xf numFmtId="0" fontId="10" fillId="0" borderId="233" applyFill="0">
      <alignment horizontal="center" vertical="center"/>
    </xf>
    <xf numFmtId="0" fontId="15" fillId="21" borderId="232" applyNumberFormat="0" applyAlignment="0" applyProtection="0"/>
    <xf numFmtId="0" fontId="32" fillId="0" borderId="236" applyNumberFormat="0" applyFill="0" applyAlignment="0" applyProtection="0"/>
    <xf numFmtId="0" fontId="32" fillId="0" borderId="236" applyNumberFormat="0" applyFill="0" applyAlignment="0" applyProtection="0"/>
    <xf numFmtId="0" fontId="5" fillId="0" borderId="247" applyFill="0">
      <alignment horizontal="center" vertical="center"/>
    </xf>
    <xf numFmtId="175" fontId="5" fillId="0" borderId="266" applyFill="0">
      <alignment horizontal="center" vertical="center"/>
    </xf>
    <xf numFmtId="0" fontId="5" fillId="0" borderId="233" applyFill="0">
      <alignment horizontal="center" vertical="center"/>
    </xf>
    <xf numFmtId="0" fontId="10" fillId="0" borderId="233" applyFill="0">
      <alignment horizontal="center" vertical="center"/>
    </xf>
    <xf numFmtId="0" fontId="5" fillId="0" borderId="233" applyFill="0">
      <alignment horizontal="center" vertical="center"/>
    </xf>
    <xf numFmtId="0" fontId="32" fillId="0" borderId="236" applyNumberFormat="0" applyFill="0" applyAlignment="0" applyProtection="0"/>
    <xf numFmtId="0" fontId="10" fillId="0" borderId="146" applyFill="0">
      <alignment horizontal="center" vertical="center"/>
    </xf>
    <xf numFmtId="0" fontId="15" fillId="21" borderId="21" applyNumberFormat="0" applyAlignment="0" applyProtection="0"/>
    <xf numFmtId="0" fontId="12" fillId="24" borderId="241" applyNumberFormat="0" applyFont="0" applyAlignment="0" applyProtection="0"/>
    <xf numFmtId="0" fontId="22" fillId="8" borderId="232" applyNumberFormat="0" applyAlignment="0" applyProtection="0"/>
    <xf numFmtId="0" fontId="12" fillId="24" borderId="234" applyNumberFormat="0" applyFont="0" applyAlignment="0" applyProtection="0"/>
    <xf numFmtId="0" fontId="32" fillId="0" borderId="236" applyNumberFormat="0" applyFill="0" applyAlignment="0" applyProtection="0"/>
    <xf numFmtId="0" fontId="32" fillId="0" borderId="236" applyNumberFormat="0" applyFill="0" applyAlignment="0" applyProtection="0"/>
    <xf numFmtId="0" fontId="22" fillId="8" borderId="21" applyNumberFormat="0" applyAlignment="0" applyProtection="0"/>
    <xf numFmtId="0" fontId="22" fillId="8" borderId="246" applyNumberFormat="0" applyAlignment="0" applyProtection="0"/>
    <xf numFmtId="0" fontId="25" fillId="21" borderId="235" applyNumberFormat="0" applyAlignment="0" applyProtection="0"/>
    <xf numFmtId="0" fontId="10" fillId="0" borderId="266" applyFill="0">
      <alignment horizontal="center" vertical="center"/>
    </xf>
    <xf numFmtId="0" fontId="25" fillId="21" borderId="235" applyNumberFormat="0" applyAlignment="0" applyProtection="0"/>
    <xf numFmtId="0" fontId="10" fillId="0" borderId="233" applyFill="0">
      <alignment horizontal="center" vertical="center"/>
    </xf>
    <xf numFmtId="0" fontId="25" fillId="21" borderId="235" applyNumberFormat="0" applyAlignment="0" applyProtection="0"/>
    <xf numFmtId="0" fontId="15" fillId="21" borderId="252" applyNumberFormat="0" applyAlignment="0" applyProtection="0"/>
    <xf numFmtId="0" fontId="32" fillId="0" borderId="236" applyNumberFormat="0" applyFill="0" applyAlignment="0" applyProtection="0"/>
    <xf numFmtId="0" fontId="10" fillId="0" borderId="233" applyFill="0">
      <alignment horizontal="center" vertical="center"/>
    </xf>
    <xf numFmtId="0" fontId="22" fillId="8" borderId="232" applyNumberFormat="0" applyAlignment="0" applyProtection="0"/>
    <xf numFmtId="0" fontId="25" fillId="21" borderId="235" applyNumberFormat="0" applyAlignment="0" applyProtection="0"/>
    <xf numFmtId="0" fontId="25" fillId="21" borderId="249" applyNumberFormat="0" applyAlignment="0" applyProtection="0"/>
    <xf numFmtId="0" fontId="10" fillId="0" borderId="233" applyFill="0">
      <alignment horizontal="center" vertical="center"/>
    </xf>
    <xf numFmtId="0" fontId="25" fillId="21" borderId="235" applyNumberFormat="0" applyAlignment="0" applyProtection="0"/>
    <xf numFmtId="0" fontId="12" fillId="24" borderId="234" applyNumberFormat="0" applyFont="0" applyAlignment="0" applyProtection="0"/>
    <xf numFmtId="0" fontId="12" fillId="24" borderId="234" applyNumberFormat="0" applyFont="0" applyAlignment="0" applyProtection="0"/>
    <xf numFmtId="0" fontId="25" fillId="21" borderId="242" applyNumberFormat="0" applyAlignment="0" applyProtection="0"/>
    <xf numFmtId="0" fontId="25" fillId="21" borderId="235" applyNumberFormat="0" applyAlignment="0" applyProtection="0"/>
    <xf numFmtId="0" fontId="22" fillId="8" borderId="232" applyNumberFormat="0" applyAlignment="0" applyProtection="0"/>
    <xf numFmtId="0" fontId="25" fillId="21" borderId="235" applyNumberFormat="0" applyAlignment="0" applyProtection="0"/>
    <xf numFmtId="0" fontId="25" fillId="21" borderId="235" applyNumberFormat="0" applyAlignment="0" applyProtection="0"/>
    <xf numFmtId="0" fontId="25" fillId="21" borderId="242" applyNumberFormat="0" applyAlignment="0" applyProtection="0"/>
    <xf numFmtId="0" fontId="25" fillId="21" borderId="235" applyNumberFormat="0" applyAlignment="0" applyProtection="0"/>
    <xf numFmtId="175" fontId="5" fillId="0" borderId="233" applyFill="0">
      <alignment horizontal="center" vertical="center"/>
    </xf>
    <xf numFmtId="0" fontId="25" fillId="21" borderId="235" applyNumberFormat="0" applyAlignment="0" applyProtection="0"/>
    <xf numFmtId="0" fontId="12" fillId="24" borderId="241" applyNumberFormat="0" applyFont="0" applyAlignment="0" applyProtection="0"/>
    <xf numFmtId="0" fontId="32" fillId="0" borderId="236" applyNumberFormat="0" applyFill="0" applyAlignment="0" applyProtection="0"/>
    <xf numFmtId="0" fontId="32" fillId="0" borderId="243" applyNumberFormat="0" applyFill="0" applyAlignment="0" applyProtection="0"/>
    <xf numFmtId="0" fontId="12" fillId="24" borderId="234" applyNumberFormat="0" applyFont="0" applyAlignment="0" applyProtection="0"/>
    <xf numFmtId="0" fontId="25" fillId="21" borderId="235" applyNumberFormat="0" applyAlignment="0" applyProtection="0"/>
    <xf numFmtId="0" fontId="25" fillId="21" borderId="235" applyNumberFormat="0" applyAlignment="0" applyProtection="0"/>
    <xf numFmtId="0" fontId="10" fillId="0" borderId="233" applyFill="0">
      <alignment horizontal="center" vertical="center"/>
    </xf>
    <xf numFmtId="0" fontId="15" fillId="21" borderId="232" applyNumberFormat="0" applyAlignment="0" applyProtection="0"/>
    <xf numFmtId="0" fontId="15" fillId="21" borderId="232" applyNumberFormat="0" applyAlignment="0" applyProtection="0"/>
    <xf numFmtId="0" fontId="25" fillId="21" borderId="235" applyNumberFormat="0" applyAlignment="0" applyProtection="0"/>
    <xf numFmtId="0" fontId="15" fillId="21" borderId="246" applyNumberFormat="0" applyAlignment="0" applyProtection="0"/>
    <xf numFmtId="175" fontId="5" fillId="0" borderId="233" applyFill="0">
      <alignment horizontal="center" vertical="center"/>
    </xf>
    <xf numFmtId="0" fontId="25" fillId="21" borderId="249" applyNumberFormat="0" applyAlignment="0" applyProtection="0"/>
    <xf numFmtId="0" fontId="25" fillId="21" borderId="235" applyNumberFormat="0" applyAlignment="0" applyProtection="0"/>
    <xf numFmtId="0" fontId="12" fillId="24" borderId="248" applyNumberFormat="0" applyFont="0" applyAlignment="0" applyProtection="0"/>
    <xf numFmtId="0" fontId="32" fillId="0" borderId="255" applyNumberFormat="0" applyFill="0" applyAlignment="0" applyProtection="0"/>
    <xf numFmtId="175" fontId="5" fillId="0" borderId="233" applyFill="0">
      <alignment horizontal="center" vertical="center"/>
    </xf>
    <xf numFmtId="0" fontId="5" fillId="0" borderId="146" applyFill="0">
      <alignment horizontal="center" vertical="center"/>
    </xf>
    <xf numFmtId="0" fontId="32" fillId="0" borderId="236" applyNumberFormat="0" applyFill="0" applyAlignment="0" applyProtection="0"/>
    <xf numFmtId="0" fontId="22" fillId="8" borderId="232" applyNumberFormat="0" applyAlignment="0" applyProtection="0"/>
    <xf numFmtId="0" fontId="10" fillId="0" borderId="233" applyFill="0">
      <alignment horizontal="center" vertical="center"/>
    </xf>
    <xf numFmtId="0" fontId="22" fillId="8" borderId="21" applyNumberFormat="0" applyAlignment="0" applyProtection="0"/>
    <xf numFmtId="0" fontId="5" fillId="0" borderId="233" applyFill="0">
      <alignment horizontal="center" vertical="center"/>
    </xf>
    <xf numFmtId="0" fontId="10" fillId="0" borderId="233" applyFill="0">
      <alignment horizontal="center" vertical="center"/>
    </xf>
    <xf numFmtId="0" fontId="32" fillId="0" borderId="236" applyNumberFormat="0" applyFill="0" applyAlignment="0" applyProtection="0"/>
    <xf numFmtId="0" fontId="12" fillId="24" borderId="241" applyNumberFormat="0" applyFont="0" applyAlignment="0" applyProtection="0"/>
    <xf numFmtId="0" fontId="32" fillId="0" borderId="236" applyNumberFormat="0" applyFill="0" applyAlignment="0" applyProtection="0"/>
    <xf numFmtId="0" fontId="22" fillId="8" borderId="21" applyNumberFormat="0" applyAlignment="0" applyProtection="0"/>
    <xf numFmtId="0" fontId="5" fillId="0" borderId="146" applyFill="0">
      <alignment horizontal="center" vertical="center"/>
    </xf>
    <xf numFmtId="0" fontId="10" fillId="0" borderId="233" applyFill="0">
      <alignment horizontal="center" vertical="center"/>
    </xf>
    <xf numFmtId="0" fontId="22" fillId="8" borderId="232" applyNumberFormat="0" applyAlignment="0" applyProtection="0"/>
    <xf numFmtId="175" fontId="5" fillId="0" borderId="233" applyFill="0">
      <alignment horizontal="center" vertical="center"/>
    </xf>
    <xf numFmtId="0" fontId="25" fillId="21" borderId="235" applyNumberFormat="0" applyAlignment="0" applyProtection="0"/>
    <xf numFmtId="175" fontId="5" fillId="0" borderId="233" applyFill="0">
      <alignment horizontal="center" vertical="center"/>
    </xf>
    <xf numFmtId="0" fontId="32" fillId="0" borderId="262" applyNumberFormat="0" applyFill="0" applyAlignment="0" applyProtection="0"/>
    <xf numFmtId="0" fontId="25" fillId="21" borderId="235" applyNumberFormat="0" applyAlignment="0" applyProtection="0"/>
    <xf numFmtId="0" fontId="5" fillId="0" borderId="233" applyFill="0">
      <alignment horizontal="center" vertical="center"/>
    </xf>
    <xf numFmtId="0" fontId="5" fillId="0" borderId="233" applyFill="0">
      <alignment horizontal="center" vertical="center"/>
    </xf>
    <xf numFmtId="0" fontId="32" fillId="0" borderId="236" applyNumberFormat="0" applyFill="0" applyAlignment="0" applyProtection="0"/>
    <xf numFmtId="0" fontId="25" fillId="21" borderId="235" applyNumberFormat="0" applyAlignment="0" applyProtection="0"/>
    <xf numFmtId="0" fontId="15" fillId="21" borderId="232" applyNumberFormat="0" applyAlignment="0" applyProtection="0"/>
    <xf numFmtId="0" fontId="5" fillId="0" borderId="233" applyFill="0">
      <alignment horizontal="center" vertical="center"/>
    </xf>
    <xf numFmtId="0" fontId="32" fillId="0" borderId="236" applyNumberFormat="0" applyFill="0" applyAlignment="0" applyProtection="0"/>
    <xf numFmtId="0" fontId="22" fillId="8" borderId="232" applyNumberFormat="0" applyAlignment="0" applyProtection="0"/>
    <xf numFmtId="0" fontId="32" fillId="0" borderId="236" applyNumberFormat="0" applyFill="0" applyAlignment="0" applyProtection="0"/>
    <xf numFmtId="0" fontId="32" fillId="0" borderId="236" applyNumberFormat="0" applyFill="0" applyAlignment="0" applyProtection="0"/>
    <xf numFmtId="0" fontId="25" fillId="21" borderId="235" applyNumberFormat="0" applyAlignment="0" applyProtection="0"/>
    <xf numFmtId="0" fontId="10" fillId="0" borderId="233" applyFill="0">
      <alignment horizontal="center" vertical="center"/>
    </xf>
    <xf numFmtId="0" fontId="25" fillId="21" borderId="235" applyNumberFormat="0" applyAlignment="0" applyProtection="0"/>
    <xf numFmtId="0" fontId="25" fillId="21" borderId="249" applyNumberFormat="0" applyAlignment="0" applyProtection="0"/>
    <xf numFmtId="0" fontId="15" fillId="21" borderId="267" applyNumberFormat="0" applyAlignment="0" applyProtection="0"/>
    <xf numFmtId="0" fontId="22" fillId="8" borderId="232" applyNumberFormat="0" applyAlignment="0" applyProtection="0"/>
    <xf numFmtId="0" fontId="25" fillId="21" borderId="235" applyNumberFormat="0" applyAlignment="0" applyProtection="0"/>
    <xf numFmtId="0" fontId="10" fillId="0" borderId="146" applyFill="0">
      <alignment horizontal="center" vertical="center"/>
    </xf>
    <xf numFmtId="0" fontId="22" fillId="8" borderId="232" applyNumberFormat="0" applyAlignment="0" applyProtection="0"/>
    <xf numFmtId="0" fontId="32" fillId="0" borderId="236" applyNumberFormat="0" applyFill="0" applyAlignment="0" applyProtection="0"/>
    <xf numFmtId="175" fontId="5" fillId="0" borderId="233" applyFill="0">
      <alignment horizontal="center" vertical="center"/>
    </xf>
    <xf numFmtId="0" fontId="15" fillId="21" borderId="21" applyNumberFormat="0" applyAlignment="0" applyProtection="0"/>
    <xf numFmtId="0" fontId="32" fillId="0" borderId="236" applyNumberFormat="0" applyFill="0" applyAlignment="0" applyProtection="0"/>
    <xf numFmtId="0" fontId="25" fillId="21" borderId="249" applyNumberFormat="0" applyAlignment="0" applyProtection="0"/>
    <xf numFmtId="175" fontId="5" fillId="0" borderId="233" applyFill="0">
      <alignment horizontal="center" vertical="center"/>
    </xf>
    <xf numFmtId="0" fontId="32" fillId="0" borderId="236" applyNumberFormat="0" applyFill="0" applyAlignment="0" applyProtection="0"/>
    <xf numFmtId="0" fontId="5" fillId="0" borderId="233" applyFill="0">
      <alignment horizontal="center" vertical="center"/>
    </xf>
    <xf numFmtId="0" fontId="32" fillId="0" borderId="250" applyNumberFormat="0" applyFill="0" applyAlignment="0" applyProtection="0"/>
    <xf numFmtId="0" fontId="32" fillId="0" borderId="250" applyNumberFormat="0" applyFill="0" applyAlignment="0" applyProtection="0"/>
    <xf numFmtId="0" fontId="32" fillId="0" borderId="243" applyNumberFormat="0" applyFill="0" applyAlignment="0" applyProtection="0"/>
    <xf numFmtId="175" fontId="5" fillId="0" borderId="233" applyFill="0">
      <alignment horizontal="center" vertical="center"/>
    </xf>
    <xf numFmtId="0" fontId="25" fillId="21" borderId="235" applyNumberFormat="0" applyAlignment="0" applyProtection="0"/>
    <xf numFmtId="0" fontId="5" fillId="0" borderId="247" applyFill="0">
      <alignment horizontal="center" vertical="center"/>
    </xf>
    <xf numFmtId="0" fontId="12" fillId="24" borderId="234" applyNumberFormat="0" applyFont="0" applyAlignment="0" applyProtection="0"/>
    <xf numFmtId="0" fontId="22" fillId="8" borderId="232" applyNumberFormat="0" applyAlignment="0" applyProtection="0"/>
    <xf numFmtId="175" fontId="5" fillId="0" borderId="247" applyFill="0">
      <alignment horizontal="center" vertical="center"/>
    </xf>
    <xf numFmtId="0" fontId="10" fillId="0" borderId="233" applyFill="0">
      <alignment horizontal="center" vertical="center"/>
    </xf>
    <xf numFmtId="0" fontId="15" fillId="21" borderId="232" applyNumberFormat="0" applyAlignment="0" applyProtection="0"/>
    <xf numFmtId="0" fontId="32" fillId="0" borderId="236" applyNumberFormat="0" applyFill="0" applyAlignment="0" applyProtection="0"/>
    <xf numFmtId="0" fontId="25" fillId="21" borderId="235" applyNumberFormat="0" applyAlignment="0" applyProtection="0"/>
    <xf numFmtId="0" fontId="25" fillId="21" borderId="235" applyNumberFormat="0" applyAlignment="0" applyProtection="0"/>
    <xf numFmtId="0" fontId="5" fillId="0" borderId="233" applyFill="0">
      <alignment horizontal="center" vertical="center"/>
    </xf>
    <xf numFmtId="0" fontId="25" fillId="21" borderId="235" applyNumberFormat="0" applyAlignment="0" applyProtection="0"/>
    <xf numFmtId="0" fontId="5" fillId="0" borderId="146" applyFill="0">
      <alignment horizontal="center" vertical="center"/>
    </xf>
    <xf numFmtId="175" fontId="5" fillId="0" borderId="233" applyFill="0">
      <alignment horizontal="center" vertical="center"/>
    </xf>
    <xf numFmtId="175" fontId="5" fillId="0" borderId="233" applyFill="0">
      <alignment horizontal="center" vertical="center"/>
    </xf>
    <xf numFmtId="0" fontId="22" fillId="8" borderId="246" applyNumberFormat="0" applyAlignment="0" applyProtection="0"/>
    <xf numFmtId="0" fontId="5" fillId="0" borderId="244" applyFill="0">
      <alignment horizontal="center" vertical="center"/>
    </xf>
    <xf numFmtId="0" fontId="15" fillId="21" borderId="232" applyNumberFormat="0" applyAlignment="0" applyProtection="0"/>
    <xf numFmtId="0" fontId="10" fillId="0" borderId="233" applyFill="0">
      <alignment horizontal="center" vertical="center"/>
    </xf>
    <xf numFmtId="0" fontId="12" fillId="24" borderId="241" applyNumberFormat="0" applyFont="0" applyAlignment="0" applyProtection="0"/>
    <xf numFmtId="0" fontId="12" fillId="24" borderId="234" applyNumberFormat="0" applyFont="0" applyAlignment="0" applyProtection="0"/>
    <xf numFmtId="175" fontId="5" fillId="0" borderId="247" applyFill="0">
      <alignment horizontal="center" vertical="center"/>
    </xf>
    <xf numFmtId="0" fontId="25" fillId="21" borderId="249" applyNumberFormat="0" applyAlignment="0" applyProtection="0"/>
    <xf numFmtId="175" fontId="5" fillId="0" borderId="233" applyFill="0">
      <alignment horizontal="center" vertical="center"/>
    </xf>
    <xf numFmtId="0" fontId="32" fillId="0" borderId="255" applyNumberFormat="0" applyFill="0" applyAlignment="0" applyProtection="0"/>
    <xf numFmtId="0" fontId="25" fillId="21" borderId="235" applyNumberFormat="0" applyAlignment="0" applyProtection="0"/>
    <xf numFmtId="0" fontId="25" fillId="21" borderId="254" applyNumberFormat="0" applyAlignment="0" applyProtection="0"/>
    <xf numFmtId="0" fontId="10" fillId="0" borderId="244" applyFill="0">
      <alignment horizontal="center" vertical="center"/>
    </xf>
    <xf numFmtId="0" fontId="32" fillId="0" borderId="243" applyNumberFormat="0" applyFill="0" applyAlignment="0" applyProtection="0"/>
    <xf numFmtId="0" fontId="12" fillId="24" borderId="275" applyNumberFormat="0" applyFont="0" applyAlignment="0" applyProtection="0"/>
    <xf numFmtId="0" fontId="15" fillId="21" borderId="246" applyNumberFormat="0" applyAlignment="0" applyProtection="0"/>
    <xf numFmtId="0" fontId="5" fillId="0" borderId="233" applyFill="0">
      <alignment horizontal="center" vertical="center"/>
    </xf>
    <xf numFmtId="0" fontId="32" fillId="0" borderId="255" applyNumberFormat="0" applyFill="0" applyAlignment="0" applyProtection="0"/>
    <xf numFmtId="175" fontId="5" fillId="0" borderId="233" applyFill="0">
      <alignment horizontal="center" vertical="center"/>
    </xf>
    <xf numFmtId="0" fontId="10" fillId="0" borderId="233" applyFill="0">
      <alignment horizontal="center" vertical="center"/>
    </xf>
    <xf numFmtId="0" fontId="32" fillId="0" borderId="236" applyNumberFormat="0" applyFill="0" applyAlignment="0" applyProtection="0"/>
    <xf numFmtId="0" fontId="32" fillId="0" borderId="236" applyNumberFormat="0" applyFill="0" applyAlignment="0" applyProtection="0"/>
    <xf numFmtId="0" fontId="15" fillId="21" borderId="232" applyNumberFormat="0" applyAlignment="0" applyProtection="0"/>
    <xf numFmtId="0" fontId="15" fillId="21" borderId="232" applyNumberFormat="0" applyAlignment="0" applyProtection="0"/>
    <xf numFmtId="0" fontId="15" fillId="21" borderId="21" applyNumberFormat="0" applyAlignment="0" applyProtection="0"/>
    <xf numFmtId="0" fontId="12" fillId="24" borderId="248" applyNumberFormat="0" applyFont="0" applyAlignment="0" applyProtection="0"/>
    <xf numFmtId="0" fontId="32" fillId="0" borderId="236" applyNumberFormat="0" applyFill="0" applyAlignment="0" applyProtection="0"/>
    <xf numFmtId="0" fontId="32" fillId="0" borderId="236" applyNumberFormat="0" applyFill="0" applyAlignment="0" applyProtection="0"/>
    <xf numFmtId="175" fontId="5" fillId="0" borderId="233" applyFill="0">
      <alignment horizontal="center" vertical="center"/>
    </xf>
    <xf numFmtId="0" fontId="5" fillId="0" borderId="233" applyFill="0">
      <alignment horizontal="center" vertical="center"/>
    </xf>
    <xf numFmtId="0" fontId="25" fillId="21" borderId="235" applyNumberFormat="0" applyAlignment="0" applyProtection="0"/>
    <xf numFmtId="0" fontId="10" fillId="0" borderId="233" applyFill="0">
      <alignment horizontal="center" vertical="center"/>
    </xf>
    <xf numFmtId="0" fontId="25" fillId="21" borderId="235" applyNumberFormat="0" applyAlignment="0" applyProtection="0"/>
    <xf numFmtId="0" fontId="32" fillId="0" borderId="236" applyNumberFormat="0" applyFill="0" applyAlignment="0" applyProtection="0"/>
    <xf numFmtId="0" fontId="15" fillId="21" borderId="21" applyNumberFormat="0" applyAlignment="0" applyProtection="0"/>
    <xf numFmtId="0" fontId="25" fillId="21" borderId="249" applyNumberFormat="0" applyAlignment="0" applyProtection="0"/>
    <xf numFmtId="175" fontId="5" fillId="0" borderId="244" applyFill="0">
      <alignment horizontal="center" vertical="center"/>
    </xf>
    <xf numFmtId="0" fontId="15" fillId="21" borderId="232" applyNumberFormat="0" applyAlignment="0" applyProtection="0"/>
    <xf numFmtId="0" fontId="5" fillId="0" borderId="233" applyFill="0">
      <alignment horizontal="center" vertical="center"/>
    </xf>
    <xf numFmtId="175" fontId="5" fillId="0" borderId="233" applyFill="0">
      <alignment horizontal="center" vertical="center"/>
    </xf>
    <xf numFmtId="0" fontId="10" fillId="0" borderId="233" applyFill="0">
      <alignment horizontal="center" vertical="center"/>
    </xf>
    <xf numFmtId="0" fontId="12" fillId="24" borderId="241" applyNumberFormat="0" applyFont="0" applyAlignment="0" applyProtection="0"/>
    <xf numFmtId="0" fontId="32" fillId="0" borderId="236" applyNumberFormat="0" applyFill="0" applyAlignment="0" applyProtection="0"/>
    <xf numFmtId="0" fontId="5" fillId="0" borderId="233" applyFill="0">
      <alignment horizontal="center" vertical="center"/>
    </xf>
    <xf numFmtId="0" fontId="10" fillId="0" borderId="233" applyFill="0">
      <alignment horizontal="center" vertical="center"/>
    </xf>
    <xf numFmtId="0" fontId="10" fillId="0" borderId="233" applyFill="0">
      <alignment horizontal="center" vertical="center"/>
    </xf>
    <xf numFmtId="0" fontId="25" fillId="21" borderId="261" applyNumberFormat="0" applyAlignment="0" applyProtection="0"/>
    <xf numFmtId="0" fontId="12" fillId="24" borderId="248" applyNumberFormat="0" applyFont="0" applyAlignment="0" applyProtection="0"/>
    <xf numFmtId="0" fontId="25" fillId="21" borderId="235" applyNumberFormat="0" applyAlignment="0" applyProtection="0"/>
    <xf numFmtId="175" fontId="5" fillId="0" borderId="233" applyFill="0">
      <alignment horizontal="center" vertical="center"/>
    </xf>
    <xf numFmtId="0" fontId="5" fillId="0" borderId="146" applyFill="0">
      <alignment horizontal="center" vertical="center"/>
    </xf>
    <xf numFmtId="0" fontId="5" fillId="0" borderId="233" applyFill="0">
      <alignment horizontal="center" vertical="center"/>
    </xf>
    <xf numFmtId="0" fontId="22" fillId="8" borderId="232" applyNumberFormat="0" applyAlignment="0" applyProtection="0"/>
    <xf numFmtId="0" fontId="32" fillId="0" borderId="243" applyNumberFormat="0" applyFill="0" applyAlignment="0" applyProtection="0"/>
    <xf numFmtId="0" fontId="15" fillId="21" borderId="232" applyNumberFormat="0" applyAlignment="0" applyProtection="0"/>
    <xf numFmtId="0" fontId="15" fillId="21" borderId="232" applyNumberFormat="0" applyAlignment="0" applyProtection="0"/>
    <xf numFmtId="0" fontId="5" fillId="0" borderId="146" applyFill="0">
      <alignment horizontal="center" vertical="center"/>
    </xf>
    <xf numFmtId="0" fontId="5" fillId="0" borderId="233" applyFill="0">
      <alignment horizontal="center" vertical="center"/>
    </xf>
    <xf numFmtId="175" fontId="5" fillId="0" borderId="233" applyFill="0">
      <alignment horizontal="center" vertical="center"/>
    </xf>
    <xf numFmtId="0" fontId="32" fillId="0" borderId="250" applyNumberFormat="0" applyFill="0" applyAlignment="0" applyProtection="0"/>
    <xf numFmtId="175" fontId="5" fillId="0" borderId="233" applyFill="0">
      <alignment horizontal="center" vertical="center"/>
    </xf>
    <xf numFmtId="0" fontId="32" fillId="0" borderId="236" applyNumberFormat="0" applyFill="0" applyAlignment="0" applyProtection="0"/>
    <xf numFmtId="0" fontId="25" fillId="21" borderId="235" applyNumberFormat="0" applyAlignment="0" applyProtection="0"/>
    <xf numFmtId="0" fontId="25" fillId="21" borderId="242" applyNumberFormat="0" applyAlignment="0" applyProtection="0"/>
    <xf numFmtId="175" fontId="5" fillId="0" borderId="233" applyFill="0">
      <alignment horizontal="center" vertical="center"/>
    </xf>
    <xf numFmtId="0" fontId="5" fillId="0" borderId="233" applyFill="0">
      <alignment horizontal="center" vertical="center"/>
    </xf>
    <xf numFmtId="0" fontId="25" fillId="21" borderId="235" applyNumberFormat="0" applyAlignment="0" applyProtection="0"/>
    <xf numFmtId="0" fontId="10" fillId="0" borderId="233" applyFill="0">
      <alignment horizontal="center" vertical="center"/>
    </xf>
    <xf numFmtId="0" fontId="22" fillId="8" borderId="232" applyNumberFormat="0" applyAlignment="0" applyProtection="0"/>
    <xf numFmtId="0" fontId="25" fillId="21" borderId="235" applyNumberFormat="0" applyAlignment="0" applyProtection="0"/>
    <xf numFmtId="0" fontId="32" fillId="0" borderId="236" applyNumberFormat="0" applyFill="0" applyAlignment="0" applyProtection="0"/>
    <xf numFmtId="0" fontId="32" fillId="0" borderId="236" applyNumberFormat="0" applyFill="0" applyAlignment="0" applyProtection="0"/>
    <xf numFmtId="0" fontId="32" fillId="0" borderId="236" applyNumberFormat="0" applyFill="0" applyAlignment="0" applyProtection="0"/>
    <xf numFmtId="0" fontId="32" fillId="0" borderId="236" applyNumberFormat="0" applyFill="0" applyAlignment="0" applyProtection="0"/>
    <xf numFmtId="0" fontId="10" fillId="0" borderId="247" applyFill="0">
      <alignment horizontal="center" vertical="center"/>
    </xf>
    <xf numFmtId="0" fontId="25" fillId="21" borderId="235" applyNumberFormat="0" applyAlignment="0" applyProtection="0"/>
    <xf numFmtId="175" fontId="5" fillId="0" borderId="233" applyFill="0">
      <alignment horizontal="center" vertical="center"/>
    </xf>
    <xf numFmtId="0" fontId="25" fillId="21" borderId="235" applyNumberFormat="0" applyAlignment="0" applyProtection="0"/>
    <xf numFmtId="175" fontId="5" fillId="0" borderId="233" applyFill="0">
      <alignment horizontal="center" vertical="center"/>
    </xf>
    <xf numFmtId="0" fontId="25" fillId="21" borderId="235" applyNumberFormat="0" applyAlignment="0" applyProtection="0"/>
    <xf numFmtId="0" fontId="32" fillId="0" borderId="236" applyNumberFormat="0" applyFill="0" applyAlignment="0" applyProtection="0"/>
    <xf numFmtId="0" fontId="5" fillId="0" borderId="146" applyFill="0">
      <alignment horizontal="center" vertical="center"/>
    </xf>
    <xf numFmtId="0" fontId="10" fillId="0" borderId="233" applyFill="0">
      <alignment horizontal="center" vertical="center"/>
    </xf>
    <xf numFmtId="0" fontId="25" fillId="21" borderId="235" applyNumberFormat="0" applyAlignment="0" applyProtection="0"/>
    <xf numFmtId="0" fontId="12" fillId="24" borderId="234" applyNumberFormat="0" applyFont="0" applyAlignment="0" applyProtection="0"/>
    <xf numFmtId="0" fontId="10" fillId="0" borderId="146" applyFill="0">
      <alignment horizontal="center" vertical="center"/>
    </xf>
    <xf numFmtId="0" fontId="32" fillId="0" borderId="236" applyNumberFormat="0" applyFill="0" applyAlignment="0" applyProtection="0"/>
    <xf numFmtId="0" fontId="32" fillId="0" borderId="236" applyNumberFormat="0" applyFill="0" applyAlignment="0" applyProtection="0"/>
    <xf numFmtId="0" fontId="5" fillId="0" borderId="247" applyFill="0">
      <alignment horizontal="center" vertical="center"/>
    </xf>
    <xf numFmtId="0" fontId="10" fillId="0" borderId="233" applyFill="0">
      <alignment horizontal="center" vertical="center"/>
    </xf>
    <xf numFmtId="0" fontId="32" fillId="0" borderId="236" applyNumberFormat="0" applyFill="0" applyAlignment="0" applyProtection="0"/>
    <xf numFmtId="0" fontId="32" fillId="0" borderId="236" applyNumberFormat="0" applyFill="0" applyAlignment="0" applyProtection="0"/>
    <xf numFmtId="0" fontId="5" fillId="0" borderId="233" applyFill="0">
      <alignment horizontal="center" vertical="center"/>
    </xf>
    <xf numFmtId="0" fontId="32" fillId="0" borderId="236" applyNumberFormat="0" applyFill="0" applyAlignment="0" applyProtection="0"/>
    <xf numFmtId="0" fontId="25" fillId="21" borderId="235" applyNumberFormat="0" applyAlignment="0" applyProtection="0"/>
    <xf numFmtId="175" fontId="5" fillId="0" borderId="233" applyFill="0">
      <alignment horizontal="center" vertical="center"/>
    </xf>
    <xf numFmtId="0" fontId="5" fillId="0" borderId="233" applyFill="0">
      <alignment horizontal="center" vertical="center"/>
    </xf>
    <xf numFmtId="175" fontId="5" fillId="0" borderId="233" applyFill="0">
      <alignment horizontal="center" vertical="center"/>
    </xf>
    <xf numFmtId="0" fontId="15" fillId="21" borderId="21" applyNumberFormat="0" applyAlignment="0" applyProtection="0"/>
    <xf numFmtId="175" fontId="5" fillId="0" borderId="146" applyFill="0">
      <alignment horizontal="center" vertical="center"/>
    </xf>
    <xf numFmtId="0" fontId="5" fillId="0" borderId="233" applyFill="0">
      <alignment horizontal="center" vertical="center"/>
    </xf>
    <xf numFmtId="0" fontId="12" fillId="24" borderId="241" applyNumberFormat="0" applyFont="0" applyAlignment="0" applyProtection="0"/>
    <xf numFmtId="0" fontId="10" fillId="0" borderId="233" applyFill="0">
      <alignment horizontal="center" vertical="center"/>
    </xf>
    <xf numFmtId="0" fontId="15" fillId="21" borderId="232" applyNumberFormat="0" applyAlignment="0" applyProtection="0"/>
    <xf numFmtId="0" fontId="32" fillId="0" borderId="243" applyNumberFormat="0" applyFill="0" applyAlignment="0" applyProtection="0"/>
    <xf numFmtId="175" fontId="5" fillId="0" borderId="233" applyFill="0">
      <alignment horizontal="center" vertical="center"/>
    </xf>
    <xf numFmtId="0" fontId="32" fillId="0" borderId="236" applyNumberFormat="0" applyFill="0" applyAlignment="0" applyProtection="0"/>
    <xf numFmtId="0" fontId="10" fillId="0" borderId="233" applyFill="0">
      <alignment horizontal="center" vertical="center"/>
    </xf>
    <xf numFmtId="0" fontId="32" fillId="0" borderId="236" applyNumberFormat="0" applyFill="0" applyAlignment="0" applyProtection="0"/>
    <xf numFmtId="0" fontId="5" fillId="0" borderId="233" applyFill="0">
      <alignment horizontal="center" vertical="center"/>
    </xf>
    <xf numFmtId="175" fontId="5" fillId="0" borderId="233" applyFill="0">
      <alignment horizontal="center" vertical="center"/>
    </xf>
    <xf numFmtId="0" fontId="10" fillId="0" borderId="233" applyFill="0">
      <alignment horizontal="center" vertical="center"/>
    </xf>
    <xf numFmtId="0" fontId="25" fillId="21" borderId="235" applyNumberFormat="0" applyAlignment="0" applyProtection="0"/>
    <xf numFmtId="0" fontId="10" fillId="0" borderId="233" applyFill="0">
      <alignment horizontal="center" vertical="center"/>
    </xf>
    <xf numFmtId="0" fontId="5" fillId="0" borderId="233" applyFill="0">
      <alignment horizontal="center" vertical="center"/>
    </xf>
    <xf numFmtId="0" fontId="32" fillId="0" borderId="236" applyNumberFormat="0" applyFill="0" applyAlignment="0" applyProtection="0"/>
    <xf numFmtId="0" fontId="32" fillId="0" borderId="243" applyNumberFormat="0" applyFill="0" applyAlignment="0" applyProtection="0"/>
    <xf numFmtId="0" fontId="32" fillId="0" borderId="236" applyNumberFormat="0" applyFill="0" applyAlignment="0" applyProtection="0"/>
    <xf numFmtId="0" fontId="12" fillId="24" borderId="248" applyNumberFormat="0" applyFont="0" applyAlignment="0" applyProtection="0"/>
    <xf numFmtId="0" fontId="22" fillId="8" borderId="232" applyNumberFormat="0" applyAlignment="0" applyProtection="0"/>
    <xf numFmtId="0" fontId="22" fillId="8" borderId="232" applyNumberFormat="0" applyAlignment="0" applyProtection="0"/>
    <xf numFmtId="175" fontId="5" fillId="0" borderId="146" applyFill="0">
      <alignment horizontal="center" vertical="center"/>
    </xf>
    <xf numFmtId="0" fontId="25" fillId="21" borderId="254" applyNumberFormat="0" applyAlignment="0" applyProtection="0"/>
    <xf numFmtId="175" fontId="5" fillId="0" borderId="233" applyFill="0">
      <alignment horizontal="center" vertical="center"/>
    </xf>
    <xf numFmtId="0" fontId="25" fillId="21" borderId="235" applyNumberFormat="0" applyAlignment="0" applyProtection="0"/>
    <xf numFmtId="0" fontId="32" fillId="0" borderId="236" applyNumberFormat="0" applyFill="0" applyAlignment="0" applyProtection="0"/>
    <xf numFmtId="0" fontId="5" fillId="0" borderId="146" applyFill="0">
      <alignment horizontal="center" vertical="center"/>
    </xf>
    <xf numFmtId="0" fontId="25" fillId="21" borderId="235" applyNumberFormat="0" applyAlignment="0" applyProtection="0"/>
    <xf numFmtId="175" fontId="5" fillId="0" borderId="233" applyFill="0">
      <alignment horizontal="center" vertical="center"/>
    </xf>
    <xf numFmtId="0" fontId="32" fillId="0" borderId="236" applyNumberFormat="0" applyFill="0" applyAlignment="0" applyProtection="0"/>
    <xf numFmtId="175" fontId="5" fillId="0" borderId="233" applyFill="0">
      <alignment horizontal="center" vertical="center"/>
    </xf>
    <xf numFmtId="0" fontId="5" fillId="0" borderId="233" applyFill="0">
      <alignment horizontal="center" vertical="center"/>
    </xf>
    <xf numFmtId="0" fontId="25" fillId="21" borderId="242" applyNumberFormat="0" applyAlignment="0" applyProtection="0"/>
    <xf numFmtId="0" fontId="32" fillId="0" borderId="236" applyNumberFormat="0" applyFill="0" applyAlignment="0" applyProtection="0"/>
    <xf numFmtId="0" fontId="32" fillId="0" borderId="243" applyNumberFormat="0" applyFill="0" applyAlignment="0" applyProtection="0"/>
    <xf numFmtId="0" fontId="25" fillId="21" borderId="242" applyNumberFormat="0" applyAlignment="0" applyProtection="0"/>
    <xf numFmtId="175" fontId="5" fillId="0" borderId="146" applyFill="0">
      <alignment horizontal="center" vertical="center"/>
    </xf>
    <xf numFmtId="0" fontId="15" fillId="21" borderId="232" applyNumberFormat="0" applyAlignment="0" applyProtection="0"/>
    <xf numFmtId="0" fontId="12" fillId="24" borderId="234" applyNumberFormat="0" applyFont="0" applyAlignment="0" applyProtection="0"/>
    <xf numFmtId="0" fontId="25" fillId="21" borderId="235" applyNumberFormat="0" applyAlignment="0" applyProtection="0"/>
    <xf numFmtId="0" fontId="12" fillId="24" borderId="234" applyNumberFormat="0" applyFont="0" applyAlignment="0" applyProtection="0"/>
    <xf numFmtId="0" fontId="10" fillId="0" borderId="244" applyFill="0">
      <alignment horizontal="center" vertical="center"/>
    </xf>
    <xf numFmtId="0" fontId="12" fillId="24" borderId="234" applyNumberFormat="0" applyFont="0" applyAlignment="0" applyProtection="0"/>
    <xf numFmtId="0" fontId="22" fillId="8" borderId="232" applyNumberFormat="0" applyAlignment="0" applyProtection="0"/>
    <xf numFmtId="0" fontId="32" fillId="0" borderId="236" applyNumberFormat="0" applyFill="0" applyAlignment="0" applyProtection="0"/>
    <xf numFmtId="175" fontId="5" fillId="0" borderId="233" applyFill="0">
      <alignment horizontal="center" vertical="center"/>
    </xf>
    <xf numFmtId="0" fontId="10" fillId="0" borderId="233" applyFill="0">
      <alignment horizontal="center" vertical="center"/>
    </xf>
    <xf numFmtId="0" fontId="5" fillId="0" borderId="233" applyFill="0">
      <alignment horizontal="center" vertical="center"/>
    </xf>
    <xf numFmtId="0" fontId="25" fillId="21" borderId="235" applyNumberFormat="0" applyAlignment="0" applyProtection="0"/>
    <xf numFmtId="0" fontId="10" fillId="0" borderId="233" applyFill="0">
      <alignment horizontal="center" vertical="center"/>
    </xf>
    <xf numFmtId="0" fontId="15" fillId="21" borderId="232" applyNumberFormat="0" applyAlignment="0" applyProtection="0"/>
    <xf numFmtId="0" fontId="22" fillId="8" borderId="232" applyNumberFormat="0" applyAlignment="0" applyProtection="0"/>
    <xf numFmtId="0" fontId="32" fillId="0" borderId="236" applyNumberFormat="0" applyFill="0" applyAlignment="0" applyProtection="0"/>
    <xf numFmtId="0" fontId="10" fillId="0" borderId="233" applyFill="0">
      <alignment horizontal="center" vertical="center"/>
    </xf>
    <xf numFmtId="0" fontId="25" fillId="21" borderId="249" applyNumberFormat="0" applyAlignment="0" applyProtection="0"/>
    <xf numFmtId="0" fontId="22" fillId="8" borderId="252" applyNumberFormat="0" applyAlignment="0" applyProtection="0"/>
    <xf numFmtId="0" fontId="10" fillId="0" borderId="233" applyFill="0">
      <alignment horizontal="center" vertical="center"/>
    </xf>
    <xf numFmtId="0" fontId="15" fillId="21" borderId="232" applyNumberFormat="0" applyAlignment="0" applyProtection="0"/>
    <xf numFmtId="0" fontId="5" fillId="0" borderId="244" applyFill="0">
      <alignment horizontal="center" vertical="center"/>
    </xf>
    <xf numFmtId="0" fontId="25" fillId="21" borderId="235" applyNumberFormat="0" applyAlignment="0" applyProtection="0"/>
    <xf numFmtId="0" fontId="25" fillId="21" borderId="235" applyNumberFormat="0" applyAlignment="0" applyProtection="0"/>
    <xf numFmtId="0" fontId="25" fillId="21" borderId="242" applyNumberFormat="0" applyAlignment="0" applyProtection="0"/>
    <xf numFmtId="0" fontId="5" fillId="0" borderId="233" applyFill="0">
      <alignment horizontal="center" vertical="center"/>
    </xf>
    <xf numFmtId="0" fontId="10" fillId="0" borderId="233" applyFill="0">
      <alignment horizontal="center" vertical="center"/>
    </xf>
    <xf numFmtId="175" fontId="5" fillId="0" borderId="233" applyFill="0">
      <alignment horizontal="center" vertical="center"/>
    </xf>
    <xf numFmtId="0" fontId="5" fillId="0" borderId="233" applyFill="0">
      <alignment horizontal="center" vertical="center"/>
    </xf>
    <xf numFmtId="175" fontId="5" fillId="0" borderId="233" applyFill="0">
      <alignment horizontal="center" vertical="center"/>
    </xf>
    <xf numFmtId="175" fontId="5" fillId="0" borderId="233" applyFill="0">
      <alignment horizontal="center" vertical="center"/>
    </xf>
    <xf numFmtId="175" fontId="5" fillId="0" borderId="244" applyFill="0">
      <alignment horizontal="center" vertical="center"/>
    </xf>
    <xf numFmtId="0" fontId="32" fillId="0" borderId="243" applyNumberFormat="0" applyFill="0" applyAlignment="0" applyProtection="0"/>
    <xf numFmtId="0" fontId="10" fillId="0" borderId="266" applyFill="0">
      <alignment horizontal="center" vertical="center"/>
    </xf>
    <xf numFmtId="0" fontId="25" fillId="21" borderId="235" applyNumberFormat="0" applyAlignment="0" applyProtection="0"/>
    <xf numFmtId="0" fontId="10" fillId="0" borderId="233" applyFill="0">
      <alignment horizontal="center" vertical="center"/>
    </xf>
    <xf numFmtId="0" fontId="25" fillId="21" borderId="235" applyNumberFormat="0" applyAlignment="0" applyProtection="0"/>
    <xf numFmtId="0" fontId="12" fillId="24" borderId="234" applyNumberFormat="0" applyFont="0" applyAlignment="0" applyProtection="0"/>
    <xf numFmtId="0" fontId="22" fillId="8" borderId="232" applyNumberFormat="0" applyAlignment="0" applyProtection="0"/>
    <xf numFmtId="0" fontId="25" fillId="21" borderId="242" applyNumberFormat="0" applyAlignment="0" applyProtection="0"/>
    <xf numFmtId="0" fontId="12" fillId="24" borderId="234" applyNumberFormat="0" applyFont="0" applyAlignment="0" applyProtection="0"/>
    <xf numFmtId="0" fontId="5" fillId="0" borderId="146" applyFill="0">
      <alignment horizontal="center" vertical="center"/>
    </xf>
    <xf numFmtId="0" fontId="25" fillId="21" borderId="235" applyNumberFormat="0" applyAlignment="0" applyProtection="0"/>
    <xf numFmtId="0" fontId="15" fillId="21" borderId="246" applyNumberFormat="0" applyAlignment="0" applyProtection="0"/>
    <xf numFmtId="0" fontId="10" fillId="0" borderId="233" applyFill="0">
      <alignment horizontal="center" vertical="center"/>
    </xf>
    <xf numFmtId="0" fontId="12" fillId="24" borderId="253" applyNumberFormat="0" applyFont="0" applyAlignment="0" applyProtection="0"/>
    <xf numFmtId="0" fontId="15" fillId="21" borderId="232" applyNumberFormat="0" applyAlignment="0" applyProtection="0"/>
    <xf numFmtId="0" fontId="5" fillId="0" borderId="233" applyFill="0">
      <alignment horizontal="center" vertical="center"/>
    </xf>
    <xf numFmtId="0" fontId="5" fillId="0" borderId="233" applyFill="0">
      <alignment horizontal="center" vertical="center"/>
    </xf>
    <xf numFmtId="0" fontId="5" fillId="0" borderId="233" applyFill="0">
      <alignment horizontal="center" vertical="center"/>
    </xf>
    <xf numFmtId="0" fontId="10" fillId="0" borderId="233" applyFill="0">
      <alignment horizontal="center" vertical="center"/>
    </xf>
    <xf numFmtId="0" fontId="32" fillId="0" borderId="236" applyNumberFormat="0" applyFill="0" applyAlignment="0" applyProtection="0"/>
    <xf numFmtId="0" fontId="22" fillId="8" borderId="232" applyNumberFormat="0" applyAlignment="0" applyProtection="0"/>
    <xf numFmtId="0" fontId="5" fillId="0" borderId="233" applyFill="0">
      <alignment horizontal="center" vertical="center"/>
    </xf>
    <xf numFmtId="0" fontId="5" fillId="0" borderId="233" applyFill="0">
      <alignment horizontal="center" vertical="center"/>
    </xf>
    <xf numFmtId="0" fontId="32" fillId="0" borderId="255" applyNumberFormat="0" applyFill="0" applyAlignment="0" applyProtection="0"/>
    <xf numFmtId="0" fontId="5" fillId="0" borderId="233" applyFill="0">
      <alignment horizontal="center" vertical="center"/>
    </xf>
    <xf numFmtId="0" fontId="15" fillId="21" borderId="232" applyNumberFormat="0" applyAlignment="0" applyProtection="0"/>
    <xf numFmtId="0" fontId="5" fillId="0" borderId="233" applyFill="0">
      <alignment horizontal="center" vertical="center"/>
    </xf>
    <xf numFmtId="0" fontId="25" fillId="21" borderId="242" applyNumberFormat="0" applyAlignment="0" applyProtection="0"/>
    <xf numFmtId="0" fontId="22" fillId="8" borderId="232" applyNumberFormat="0" applyAlignment="0" applyProtection="0"/>
    <xf numFmtId="0" fontId="5" fillId="0" borderId="233" applyFill="0">
      <alignment horizontal="center" vertical="center"/>
    </xf>
    <xf numFmtId="0" fontId="12" fillId="24" borderId="253" applyNumberFormat="0" applyFont="0" applyAlignment="0" applyProtection="0"/>
    <xf numFmtId="0" fontId="25" fillId="21" borderId="235" applyNumberFormat="0" applyAlignment="0" applyProtection="0"/>
    <xf numFmtId="0" fontId="12" fillId="24" borderId="234" applyNumberFormat="0" applyFont="0" applyAlignment="0" applyProtection="0"/>
    <xf numFmtId="0" fontId="25" fillId="21" borderId="235" applyNumberFormat="0" applyAlignment="0" applyProtection="0"/>
    <xf numFmtId="0" fontId="22" fillId="8" borderId="232" applyNumberFormat="0" applyAlignment="0" applyProtection="0"/>
    <xf numFmtId="0" fontId="32" fillId="0" borderId="243" applyNumberFormat="0" applyFill="0" applyAlignment="0" applyProtection="0"/>
    <xf numFmtId="0" fontId="10" fillId="0" borderId="233" applyFill="0">
      <alignment horizontal="center" vertical="center"/>
    </xf>
    <xf numFmtId="0" fontId="25" fillId="21" borderId="235" applyNumberFormat="0" applyAlignment="0" applyProtection="0"/>
    <xf numFmtId="0" fontId="5" fillId="0" borderId="247" applyFill="0">
      <alignment horizontal="center" vertical="center"/>
    </xf>
    <xf numFmtId="0" fontId="5" fillId="0" borderId="244" applyFill="0">
      <alignment horizontal="center" vertical="center"/>
    </xf>
    <xf numFmtId="0" fontId="22" fillId="8" borderId="232" applyNumberFormat="0" applyAlignment="0" applyProtection="0"/>
    <xf numFmtId="0" fontId="32" fillId="0" borderId="236" applyNumberFormat="0" applyFill="0" applyAlignment="0" applyProtection="0"/>
    <xf numFmtId="0" fontId="25" fillId="21" borderId="242" applyNumberFormat="0" applyAlignment="0" applyProtection="0"/>
    <xf numFmtId="0" fontId="32" fillId="0" borderId="243" applyNumberFormat="0" applyFill="0" applyAlignment="0" applyProtection="0"/>
    <xf numFmtId="0" fontId="22" fillId="8" borderId="252" applyNumberFormat="0" applyAlignment="0" applyProtection="0"/>
    <xf numFmtId="0" fontId="15" fillId="21" borderId="232" applyNumberFormat="0" applyAlignment="0" applyProtection="0"/>
    <xf numFmtId="0" fontId="32" fillId="0" borderId="236" applyNumberFormat="0" applyFill="0" applyAlignment="0" applyProtection="0"/>
    <xf numFmtId="0" fontId="10" fillId="0" borderId="233" applyFill="0">
      <alignment horizontal="center" vertical="center"/>
    </xf>
    <xf numFmtId="0" fontId="32" fillId="0" borderId="236" applyNumberFormat="0" applyFill="0" applyAlignment="0" applyProtection="0"/>
    <xf numFmtId="175" fontId="5" fillId="0" borderId="233" applyFill="0">
      <alignment horizontal="center" vertical="center"/>
    </xf>
    <xf numFmtId="175" fontId="5" fillId="0" borderId="233" applyFill="0">
      <alignment horizontal="center" vertical="center"/>
    </xf>
    <xf numFmtId="0" fontId="10" fillId="0" borderId="233" applyFill="0">
      <alignment horizontal="center" vertical="center"/>
    </xf>
    <xf numFmtId="0" fontId="22" fillId="8" borderId="252" applyNumberFormat="0" applyAlignment="0" applyProtection="0"/>
    <xf numFmtId="0" fontId="25" fillId="21" borderId="249" applyNumberFormat="0" applyAlignment="0" applyProtection="0"/>
    <xf numFmtId="0" fontId="15" fillId="21" borderId="232" applyNumberFormat="0" applyAlignment="0" applyProtection="0"/>
    <xf numFmtId="0" fontId="15" fillId="21" borderId="232" applyNumberFormat="0" applyAlignment="0" applyProtection="0"/>
    <xf numFmtId="0" fontId="15" fillId="21" borderId="232" applyNumberFormat="0" applyAlignment="0" applyProtection="0"/>
    <xf numFmtId="0" fontId="10" fillId="0" borderId="233" applyFill="0">
      <alignment horizontal="center" vertical="center"/>
    </xf>
    <xf numFmtId="0" fontId="25" fillId="21" borderId="242" applyNumberFormat="0" applyAlignment="0" applyProtection="0"/>
    <xf numFmtId="0" fontId="5" fillId="0" borderId="146" applyFill="0">
      <alignment horizontal="center" vertical="center"/>
    </xf>
    <xf numFmtId="0" fontId="15" fillId="21" borderId="232" applyNumberFormat="0" applyAlignment="0" applyProtection="0"/>
    <xf numFmtId="0" fontId="5" fillId="0" borderId="233" applyFill="0">
      <alignment horizontal="center" vertical="center"/>
    </xf>
    <xf numFmtId="0" fontId="22" fillId="8" borderId="232" applyNumberFormat="0" applyAlignment="0" applyProtection="0"/>
    <xf numFmtId="0" fontId="32" fillId="0" borderId="243" applyNumberFormat="0" applyFill="0" applyAlignment="0" applyProtection="0"/>
    <xf numFmtId="0" fontId="32" fillId="0" borderId="236" applyNumberFormat="0" applyFill="0" applyAlignment="0" applyProtection="0"/>
    <xf numFmtId="0" fontId="25" fillId="21" borderId="254" applyNumberFormat="0" applyAlignment="0" applyProtection="0"/>
    <xf numFmtId="175" fontId="5" fillId="0" borderId="233" applyFill="0">
      <alignment horizontal="center" vertical="center"/>
    </xf>
    <xf numFmtId="0" fontId="10" fillId="0" borderId="233" applyFill="0">
      <alignment horizontal="center" vertical="center"/>
    </xf>
    <xf numFmtId="0" fontId="15" fillId="21" borderId="232" applyNumberFormat="0" applyAlignment="0" applyProtection="0"/>
    <xf numFmtId="0" fontId="5" fillId="0" borderId="266" applyFill="0">
      <alignment horizontal="center" vertical="center"/>
    </xf>
    <xf numFmtId="0" fontId="32" fillId="0" borderId="236" applyNumberFormat="0" applyFill="0" applyAlignment="0" applyProtection="0"/>
    <xf numFmtId="0" fontId="32" fillId="0" borderId="236" applyNumberFormat="0" applyFill="0" applyAlignment="0" applyProtection="0"/>
    <xf numFmtId="0" fontId="5" fillId="0" borderId="247" applyFill="0">
      <alignment horizontal="center" vertical="center"/>
    </xf>
    <xf numFmtId="0" fontId="25" fillId="21" borderId="235" applyNumberFormat="0" applyAlignment="0" applyProtection="0"/>
    <xf numFmtId="0" fontId="15" fillId="21" borderId="252" applyNumberFormat="0" applyAlignment="0" applyProtection="0"/>
    <xf numFmtId="0" fontId="22" fillId="8" borderId="232" applyNumberFormat="0" applyAlignment="0" applyProtection="0"/>
    <xf numFmtId="0" fontId="10" fillId="0" borderId="233" applyFill="0">
      <alignment horizontal="center" vertical="center"/>
    </xf>
    <xf numFmtId="0" fontId="25" fillId="21" borderId="235" applyNumberFormat="0" applyAlignment="0" applyProtection="0"/>
    <xf numFmtId="175" fontId="5" fillId="0" borderId="146" applyFill="0">
      <alignment horizontal="center" vertical="center"/>
    </xf>
    <xf numFmtId="0" fontId="15" fillId="21" borderId="232" applyNumberFormat="0" applyAlignment="0" applyProtection="0"/>
    <xf numFmtId="0" fontId="22" fillId="8" borderId="232" applyNumberFormat="0" applyAlignment="0" applyProtection="0"/>
    <xf numFmtId="0" fontId="10" fillId="0" borderId="233" applyFill="0">
      <alignment horizontal="center" vertical="center"/>
    </xf>
    <xf numFmtId="0" fontId="32" fillId="0" borderId="243" applyNumberFormat="0" applyFill="0" applyAlignment="0" applyProtection="0"/>
    <xf numFmtId="0" fontId="5" fillId="0" borderId="233" applyFill="0">
      <alignment horizontal="center" vertical="center"/>
    </xf>
    <xf numFmtId="0" fontId="22" fillId="8" borderId="232" applyNumberFormat="0" applyAlignment="0" applyProtection="0"/>
    <xf numFmtId="0" fontId="22" fillId="8" borderId="21" applyNumberFormat="0" applyAlignment="0" applyProtection="0"/>
    <xf numFmtId="175" fontId="5" fillId="0" borderId="146" applyFill="0">
      <alignment horizontal="center" vertical="center"/>
    </xf>
    <xf numFmtId="0" fontId="5" fillId="0" borderId="233" applyFill="0">
      <alignment horizontal="center" vertical="center"/>
    </xf>
    <xf numFmtId="0" fontId="15" fillId="21" borderId="232" applyNumberFormat="0" applyAlignment="0" applyProtection="0"/>
    <xf numFmtId="0" fontId="25" fillId="21" borderId="235" applyNumberFormat="0" applyAlignment="0" applyProtection="0"/>
    <xf numFmtId="0" fontId="25" fillId="21" borderId="235" applyNumberFormat="0" applyAlignment="0" applyProtection="0"/>
    <xf numFmtId="0" fontId="32" fillId="0" borderId="243" applyNumberFormat="0" applyFill="0" applyAlignment="0" applyProtection="0"/>
    <xf numFmtId="0" fontId="25" fillId="21" borderId="242" applyNumberFormat="0" applyAlignment="0" applyProtection="0"/>
    <xf numFmtId="0" fontId="32" fillId="0" borderId="250" applyNumberFormat="0" applyFill="0" applyAlignment="0" applyProtection="0"/>
    <xf numFmtId="0" fontId="22" fillId="8" borderId="232" applyNumberFormat="0" applyAlignment="0" applyProtection="0"/>
    <xf numFmtId="0" fontId="12" fillId="24" borderId="241" applyNumberFormat="0" applyFont="0" applyAlignment="0" applyProtection="0"/>
    <xf numFmtId="0" fontId="15" fillId="21" borderId="252" applyNumberFormat="0" applyAlignment="0" applyProtection="0"/>
    <xf numFmtId="0" fontId="5" fillId="0" borderId="146" applyFill="0">
      <alignment horizontal="center" vertical="center"/>
    </xf>
    <xf numFmtId="0" fontId="12" fillId="24" borderId="234" applyNumberFormat="0" applyFont="0" applyAlignment="0" applyProtection="0"/>
    <xf numFmtId="0" fontId="10" fillId="0" borderId="146" applyFill="0">
      <alignment horizontal="center" vertical="center"/>
    </xf>
    <xf numFmtId="0" fontId="32" fillId="0" borderId="236" applyNumberFormat="0" applyFill="0" applyAlignment="0" applyProtection="0"/>
    <xf numFmtId="0" fontId="25" fillId="21" borderId="242" applyNumberFormat="0" applyAlignment="0" applyProtection="0"/>
    <xf numFmtId="0" fontId="32" fillId="0" borderId="236" applyNumberFormat="0" applyFill="0" applyAlignment="0" applyProtection="0"/>
    <xf numFmtId="0" fontId="22" fillId="8" borderId="232" applyNumberFormat="0" applyAlignment="0" applyProtection="0"/>
    <xf numFmtId="0" fontId="5" fillId="0" borderId="146" applyFill="0">
      <alignment horizontal="center" vertical="center"/>
    </xf>
    <xf numFmtId="175" fontId="5" fillId="0" borderId="247" applyFill="0">
      <alignment horizontal="center" vertical="center"/>
    </xf>
    <xf numFmtId="0" fontId="25" fillId="21" borderId="235" applyNumberFormat="0" applyAlignment="0" applyProtection="0"/>
    <xf numFmtId="0" fontId="25" fillId="21" borderId="292" applyNumberFormat="0" applyAlignment="0" applyProtection="0"/>
    <xf numFmtId="0" fontId="25" fillId="21" borderId="242" applyNumberFormat="0" applyAlignment="0" applyProtection="0"/>
    <xf numFmtId="0" fontId="15" fillId="21" borderId="252" applyNumberFormat="0" applyAlignment="0" applyProtection="0"/>
    <xf numFmtId="0" fontId="12" fillId="24" borderId="234" applyNumberFormat="0" applyFont="0" applyAlignment="0" applyProtection="0"/>
    <xf numFmtId="0" fontId="12" fillId="24" borderId="234" applyNumberFormat="0" applyFont="0" applyAlignment="0" applyProtection="0"/>
    <xf numFmtId="0" fontId="25" fillId="21" borderId="249" applyNumberFormat="0" applyAlignment="0" applyProtection="0"/>
    <xf numFmtId="0" fontId="32" fillId="0" borderId="236" applyNumberFormat="0" applyFill="0" applyAlignment="0" applyProtection="0"/>
    <xf numFmtId="175" fontId="5" fillId="0" borderId="244" applyFill="0">
      <alignment horizontal="center" vertical="center"/>
    </xf>
    <xf numFmtId="0" fontId="22" fillId="8" borderId="232" applyNumberFormat="0" applyAlignment="0" applyProtection="0"/>
    <xf numFmtId="0" fontId="5" fillId="0" borderId="244" applyFill="0">
      <alignment horizontal="center" vertical="center"/>
    </xf>
    <xf numFmtId="0" fontId="15" fillId="21" borderId="246" applyNumberFormat="0" applyAlignment="0" applyProtection="0"/>
    <xf numFmtId="0" fontId="12" fillId="24" borderId="234" applyNumberFormat="0" applyFont="0" applyAlignment="0" applyProtection="0"/>
    <xf numFmtId="0" fontId="15" fillId="21" borderId="232" applyNumberFormat="0" applyAlignment="0" applyProtection="0"/>
    <xf numFmtId="0" fontId="15" fillId="21" borderId="252" applyNumberFormat="0" applyAlignment="0" applyProtection="0"/>
    <xf numFmtId="0" fontId="25" fillId="21" borderId="235" applyNumberFormat="0" applyAlignment="0" applyProtection="0"/>
    <xf numFmtId="0" fontId="5" fillId="0" borderId="233" applyFill="0">
      <alignment horizontal="center" vertical="center"/>
    </xf>
    <xf numFmtId="0" fontId="5" fillId="0" borderId="233" applyFill="0">
      <alignment horizontal="center" vertical="center"/>
    </xf>
    <xf numFmtId="0" fontId="32" fillId="0" borderId="243" applyNumberFormat="0" applyFill="0" applyAlignment="0" applyProtection="0"/>
    <xf numFmtId="0" fontId="10" fillId="0" borderId="146" applyFill="0">
      <alignment horizontal="center" vertical="center"/>
    </xf>
    <xf numFmtId="0" fontId="12" fillId="24" borderId="234" applyNumberFormat="0" applyFont="0" applyAlignment="0" applyProtection="0"/>
    <xf numFmtId="0" fontId="10" fillId="0" borderId="233" applyFill="0">
      <alignment horizontal="center" vertical="center"/>
    </xf>
    <xf numFmtId="0" fontId="10" fillId="0" borderId="233" applyFill="0">
      <alignment horizontal="center" vertical="center"/>
    </xf>
    <xf numFmtId="0" fontId="32" fillId="0" borderId="236" applyNumberFormat="0" applyFill="0" applyAlignment="0" applyProtection="0"/>
    <xf numFmtId="0" fontId="32" fillId="0" borderId="236" applyNumberFormat="0" applyFill="0" applyAlignment="0" applyProtection="0"/>
    <xf numFmtId="0" fontId="5" fillId="0" borderId="233" applyFill="0">
      <alignment horizontal="center" vertical="center"/>
    </xf>
    <xf numFmtId="0" fontId="32" fillId="0" borderId="236" applyNumberFormat="0" applyFill="0" applyAlignment="0" applyProtection="0"/>
    <xf numFmtId="0" fontId="5" fillId="0" borderId="247" applyFill="0">
      <alignment horizontal="center" vertical="center"/>
    </xf>
    <xf numFmtId="0" fontId="22" fillId="8" borderId="21" applyNumberFormat="0" applyAlignment="0" applyProtection="0"/>
    <xf numFmtId="0" fontId="32" fillId="0" borderId="236" applyNumberFormat="0" applyFill="0" applyAlignment="0" applyProtection="0"/>
    <xf numFmtId="0" fontId="10" fillId="0" borderId="233" applyFill="0">
      <alignment horizontal="center" vertical="center"/>
    </xf>
    <xf numFmtId="0" fontId="15" fillId="21" borderId="21" applyNumberFormat="0" applyAlignment="0" applyProtection="0"/>
    <xf numFmtId="0" fontId="5" fillId="0" borderId="233" applyFill="0">
      <alignment horizontal="center" vertical="center"/>
    </xf>
    <xf numFmtId="0" fontId="5" fillId="0" borderId="233" applyFill="0">
      <alignment horizontal="center" vertical="center"/>
    </xf>
    <xf numFmtId="0" fontId="32" fillId="0" borderId="243" applyNumberFormat="0" applyFill="0" applyAlignment="0" applyProtection="0"/>
    <xf numFmtId="0" fontId="22" fillId="8" borderId="232" applyNumberFormat="0" applyAlignment="0" applyProtection="0"/>
    <xf numFmtId="0" fontId="25" fillId="21" borderId="242" applyNumberFormat="0" applyAlignment="0" applyProtection="0"/>
    <xf numFmtId="0" fontId="25" fillId="21" borderId="242" applyNumberFormat="0" applyAlignment="0" applyProtection="0"/>
    <xf numFmtId="0" fontId="12" fillId="24" borderId="234" applyNumberFormat="0" applyFont="0" applyAlignment="0" applyProtection="0"/>
    <xf numFmtId="175" fontId="5" fillId="0" borderId="266" applyFill="0">
      <alignment horizontal="center" vertical="center"/>
    </xf>
    <xf numFmtId="0" fontId="5" fillId="0" borderId="233" applyFill="0">
      <alignment horizontal="center" vertical="center"/>
    </xf>
    <xf numFmtId="175" fontId="5" fillId="0" borderId="247" applyFill="0">
      <alignment horizontal="center" vertical="center"/>
    </xf>
    <xf numFmtId="175" fontId="5" fillId="0" borderId="233" applyFill="0">
      <alignment horizontal="center" vertical="center"/>
    </xf>
    <xf numFmtId="0" fontId="10" fillId="0" borderId="233" applyFill="0">
      <alignment horizontal="center" vertical="center"/>
    </xf>
    <xf numFmtId="0" fontId="12" fillId="24" borderId="253" applyNumberFormat="0" applyFont="0" applyAlignment="0" applyProtection="0"/>
    <xf numFmtId="0" fontId="32" fillId="0" borderId="243" applyNumberFormat="0" applyFill="0" applyAlignment="0" applyProtection="0"/>
    <xf numFmtId="175" fontId="5" fillId="0" borderId="233" applyFill="0">
      <alignment horizontal="center" vertical="center"/>
    </xf>
    <xf numFmtId="0" fontId="22" fillId="8" borderId="252" applyNumberFormat="0" applyAlignment="0" applyProtection="0"/>
    <xf numFmtId="0" fontId="25" fillId="21" borderId="242" applyNumberFormat="0" applyAlignment="0" applyProtection="0"/>
    <xf numFmtId="0" fontId="22" fillId="8" borderId="232" applyNumberFormat="0" applyAlignment="0" applyProtection="0"/>
    <xf numFmtId="0" fontId="12" fillId="24" borderId="234" applyNumberFormat="0" applyFont="0" applyAlignment="0" applyProtection="0"/>
    <xf numFmtId="0" fontId="22" fillId="8" borderId="232" applyNumberFormat="0" applyAlignment="0" applyProtection="0"/>
    <xf numFmtId="0" fontId="15" fillId="21" borderId="21" applyNumberFormat="0" applyAlignment="0" applyProtection="0"/>
    <xf numFmtId="0" fontId="10" fillId="0" borderId="233" applyFill="0">
      <alignment horizontal="center" vertical="center"/>
    </xf>
    <xf numFmtId="0" fontId="22" fillId="8" borderId="232" applyNumberFormat="0" applyAlignment="0" applyProtection="0"/>
    <xf numFmtId="175" fontId="5" fillId="0" borderId="266" applyFill="0">
      <alignment horizontal="center" vertical="center"/>
    </xf>
    <xf numFmtId="175" fontId="5" fillId="0" borderId="146" applyFill="0">
      <alignment horizontal="center" vertical="center"/>
    </xf>
    <xf numFmtId="0" fontId="25" fillId="21" borderId="235" applyNumberFormat="0" applyAlignment="0" applyProtection="0"/>
    <xf numFmtId="0" fontId="10" fillId="0" borderId="233" applyFill="0">
      <alignment horizontal="center" vertical="center"/>
    </xf>
    <xf numFmtId="0" fontId="5" fillId="0" borderId="233" applyFill="0">
      <alignment horizontal="center" vertical="center"/>
    </xf>
    <xf numFmtId="0" fontId="22" fillId="8" borderId="232" applyNumberFormat="0" applyAlignment="0" applyProtection="0"/>
    <xf numFmtId="0" fontId="25" fillId="21" borderId="235" applyNumberFormat="0" applyAlignment="0" applyProtection="0"/>
    <xf numFmtId="175" fontId="5" fillId="0" borderId="233" applyFill="0">
      <alignment horizontal="center" vertical="center"/>
    </xf>
    <xf numFmtId="0" fontId="25" fillId="21" borderId="242" applyNumberFormat="0" applyAlignment="0" applyProtection="0"/>
    <xf numFmtId="0" fontId="15" fillId="21" borderId="21" applyNumberFormat="0" applyAlignment="0" applyProtection="0"/>
    <xf numFmtId="175" fontId="5" fillId="0" borderId="244" applyFill="0">
      <alignment horizontal="center" vertical="center"/>
    </xf>
    <xf numFmtId="0" fontId="5" fillId="0" borderId="233" applyFill="0">
      <alignment horizontal="center" vertical="center"/>
    </xf>
    <xf numFmtId="0" fontId="12" fillId="24" borderId="234" applyNumberFormat="0" applyFont="0" applyAlignment="0" applyProtection="0"/>
    <xf numFmtId="175" fontId="5" fillId="0" borderId="233" applyFill="0">
      <alignment horizontal="center" vertical="center"/>
    </xf>
    <xf numFmtId="0" fontId="12" fillId="24" borderId="234" applyNumberFormat="0" applyFont="0" applyAlignment="0" applyProtection="0"/>
    <xf numFmtId="0" fontId="25" fillId="21" borderId="286" applyNumberFormat="0" applyAlignment="0" applyProtection="0"/>
    <xf numFmtId="175" fontId="5" fillId="0" borderId="233" applyFill="0">
      <alignment horizontal="center" vertical="center"/>
    </xf>
    <xf numFmtId="175" fontId="5" fillId="0" borderId="233" applyFill="0">
      <alignment horizontal="center" vertical="center"/>
    </xf>
    <xf numFmtId="0" fontId="25" fillId="21" borderId="254" applyNumberFormat="0" applyAlignment="0" applyProtection="0"/>
    <xf numFmtId="0" fontId="10" fillId="0" borderId="233" applyFill="0">
      <alignment horizontal="center" vertical="center"/>
    </xf>
    <xf numFmtId="0" fontId="22" fillId="8" borderId="246" applyNumberFormat="0" applyAlignment="0" applyProtection="0"/>
    <xf numFmtId="0" fontId="22" fillId="8" borderId="21" applyNumberFormat="0" applyAlignment="0" applyProtection="0"/>
    <xf numFmtId="0" fontId="12" fillId="24" borderId="234" applyNumberFormat="0" applyFont="0" applyAlignment="0" applyProtection="0"/>
    <xf numFmtId="0" fontId="10" fillId="0" borderId="244" applyFill="0">
      <alignment horizontal="center" vertical="center"/>
    </xf>
    <xf numFmtId="0" fontId="12" fillId="24" borderId="234" applyNumberFormat="0" applyFont="0" applyAlignment="0" applyProtection="0"/>
    <xf numFmtId="175" fontId="5" fillId="0" borderId="233" applyFill="0">
      <alignment horizontal="center" vertical="center"/>
    </xf>
    <xf numFmtId="0" fontId="5" fillId="0" borderId="146" applyFill="0">
      <alignment horizontal="center" vertical="center"/>
    </xf>
    <xf numFmtId="0" fontId="25" fillId="21" borderId="235" applyNumberFormat="0" applyAlignment="0" applyProtection="0"/>
    <xf numFmtId="0" fontId="15" fillId="21" borderId="232" applyNumberFormat="0" applyAlignment="0" applyProtection="0"/>
    <xf numFmtId="0" fontId="5" fillId="0" borderId="233" applyFill="0">
      <alignment horizontal="center" vertical="center"/>
    </xf>
    <xf numFmtId="0" fontId="12" fillId="24" borderId="248" applyNumberFormat="0" applyFont="0" applyAlignment="0" applyProtection="0"/>
    <xf numFmtId="0" fontId="10" fillId="0" borderId="233" applyFill="0">
      <alignment horizontal="center" vertical="center"/>
    </xf>
    <xf numFmtId="0" fontId="5" fillId="0" borderId="146" applyFill="0">
      <alignment horizontal="center" vertical="center"/>
    </xf>
    <xf numFmtId="175" fontId="5" fillId="0" borderId="233" applyFill="0">
      <alignment horizontal="center" vertical="center"/>
    </xf>
    <xf numFmtId="0" fontId="12" fillId="24" borderId="234" applyNumberFormat="0" applyFont="0" applyAlignment="0" applyProtection="0"/>
    <xf numFmtId="0" fontId="10" fillId="0" borderId="146" applyFill="0">
      <alignment horizontal="center" vertical="center"/>
    </xf>
    <xf numFmtId="0" fontId="32" fillId="0" borderId="236" applyNumberFormat="0" applyFill="0" applyAlignment="0" applyProtection="0"/>
    <xf numFmtId="175" fontId="5" fillId="0" borderId="233" applyFill="0">
      <alignment horizontal="center" vertical="center"/>
    </xf>
    <xf numFmtId="0" fontId="32" fillId="0" borderId="236" applyNumberFormat="0" applyFill="0" applyAlignment="0" applyProtection="0"/>
    <xf numFmtId="175" fontId="5" fillId="0" borderId="146" applyFill="0">
      <alignment horizontal="center" vertical="center"/>
    </xf>
    <xf numFmtId="0" fontId="25" fillId="21" borderId="242" applyNumberFormat="0" applyAlignment="0" applyProtection="0"/>
    <xf numFmtId="0" fontId="32" fillId="0" borderId="236" applyNumberFormat="0" applyFill="0" applyAlignment="0" applyProtection="0"/>
    <xf numFmtId="0" fontId="25" fillId="21" borderId="235" applyNumberFormat="0" applyAlignment="0" applyProtection="0"/>
    <xf numFmtId="0" fontId="32" fillId="0" borderId="236" applyNumberFormat="0" applyFill="0" applyAlignment="0" applyProtection="0"/>
    <xf numFmtId="0" fontId="32" fillId="0" borderId="236" applyNumberFormat="0" applyFill="0" applyAlignment="0" applyProtection="0"/>
    <xf numFmtId="175" fontId="5" fillId="0" borderId="233" applyFill="0">
      <alignment horizontal="center" vertical="center"/>
    </xf>
    <xf numFmtId="0" fontId="25" fillId="21" borderId="254" applyNumberFormat="0" applyAlignment="0" applyProtection="0"/>
    <xf numFmtId="0" fontId="22" fillId="8" borderId="246" applyNumberFormat="0" applyAlignment="0" applyProtection="0"/>
    <xf numFmtId="175" fontId="5" fillId="0" borderId="247" applyFill="0">
      <alignment horizontal="center" vertical="center"/>
    </xf>
    <xf numFmtId="0" fontId="32" fillId="0" borderId="250" applyNumberFormat="0" applyFill="0" applyAlignment="0" applyProtection="0"/>
    <xf numFmtId="0" fontId="5" fillId="0" borderId="146" applyFill="0">
      <alignment horizontal="center" vertical="center"/>
    </xf>
    <xf numFmtId="0" fontId="15" fillId="21" borderId="246" applyNumberFormat="0" applyAlignment="0" applyProtection="0"/>
    <xf numFmtId="0" fontId="32" fillId="0" borderId="255" applyNumberFormat="0" applyFill="0" applyAlignment="0" applyProtection="0"/>
    <xf numFmtId="0" fontId="12" fillId="24" borderId="241" applyNumberFormat="0" applyFont="0" applyAlignment="0" applyProtection="0"/>
    <xf numFmtId="0" fontId="22" fillId="8" borderId="21" applyNumberFormat="0" applyAlignment="0" applyProtection="0"/>
    <xf numFmtId="175" fontId="5" fillId="0" borderId="244" applyFill="0">
      <alignment horizontal="center" vertical="center"/>
    </xf>
    <xf numFmtId="0" fontId="32" fillId="0" borderId="250" applyNumberFormat="0" applyFill="0" applyAlignment="0" applyProtection="0"/>
    <xf numFmtId="0" fontId="25" fillId="21" borderId="242" applyNumberFormat="0" applyAlignment="0" applyProtection="0"/>
    <xf numFmtId="0" fontId="5" fillId="0" borderId="146" applyFill="0">
      <alignment horizontal="center" vertical="center"/>
    </xf>
    <xf numFmtId="0" fontId="10" fillId="0" borderId="146" applyFill="0">
      <alignment horizontal="center" vertical="center"/>
    </xf>
    <xf numFmtId="175" fontId="5" fillId="0" borderId="146" applyFill="0">
      <alignment horizontal="center" vertical="center"/>
    </xf>
    <xf numFmtId="0" fontId="10" fillId="0" borderId="146" applyFill="0">
      <alignment horizontal="center" vertical="center"/>
    </xf>
    <xf numFmtId="0" fontId="25" fillId="21" borderId="242" applyNumberFormat="0" applyAlignment="0" applyProtection="0"/>
    <xf numFmtId="0" fontId="15" fillId="21" borderId="21" applyNumberFormat="0" applyAlignment="0" applyProtection="0"/>
    <xf numFmtId="0" fontId="32" fillId="0" borderId="243" applyNumberFormat="0" applyFill="0" applyAlignment="0" applyProtection="0"/>
    <xf numFmtId="0" fontId="15" fillId="21" borderId="21" applyNumberFormat="0" applyAlignment="0" applyProtection="0"/>
    <xf numFmtId="0" fontId="15" fillId="21" borderId="246" applyNumberFormat="0" applyAlignment="0" applyProtection="0"/>
    <xf numFmtId="0" fontId="22" fillId="8" borderId="21" applyNumberFormat="0" applyAlignment="0" applyProtection="0"/>
    <xf numFmtId="0" fontId="10" fillId="0" borderId="146" applyFill="0">
      <alignment horizontal="center" vertical="center"/>
    </xf>
    <xf numFmtId="0" fontId="15" fillId="21" borderId="21" applyNumberFormat="0" applyAlignment="0" applyProtection="0"/>
    <xf numFmtId="0" fontId="12" fillId="24" borderId="241" applyNumberFormat="0" applyFont="0" applyAlignment="0" applyProtection="0"/>
    <xf numFmtId="0" fontId="25" fillId="21" borderId="242" applyNumberFormat="0" applyAlignment="0" applyProtection="0"/>
    <xf numFmtId="175" fontId="5" fillId="0" borderId="146" applyFill="0">
      <alignment horizontal="center" vertical="center"/>
    </xf>
    <xf numFmtId="0" fontId="10" fillId="0" borderId="247" applyFill="0">
      <alignment horizontal="center" vertical="center"/>
    </xf>
    <xf numFmtId="0" fontId="32" fillId="0" borderId="255" applyNumberFormat="0" applyFill="0" applyAlignment="0" applyProtection="0"/>
    <xf numFmtId="0" fontId="10" fillId="0" borderId="146" applyFill="0">
      <alignment horizontal="center" vertical="center"/>
    </xf>
    <xf numFmtId="0" fontId="25" fillId="21" borderId="249" applyNumberFormat="0" applyAlignment="0" applyProtection="0"/>
    <xf numFmtId="175" fontId="5" fillId="0" borderId="146" applyFill="0">
      <alignment horizontal="center" vertical="center"/>
    </xf>
    <xf numFmtId="0" fontId="10" fillId="0" borderId="247" applyFill="0">
      <alignment horizontal="center" vertical="center"/>
    </xf>
    <xf numFmtId="0" fontId="10" fillId="0" borderId="146" applyFill="0">
      <alignment horizontal="center" vertical="center"/>
    </xf>
    <xf numFmtId="0" fontId="12" fillId="24" borderId="253" applyNumberFormat="0" applyFont="0" applyAlignment="0" applyProtection="0"/>
    <xf numFmtId="175" fontId="5" fillId="0" borderId="244" applyFill="0">
      <alignment horizontal="center" vertical="center"/>
    </xf>
    <xf numFmtId="175" fontId="5" fillId="0" borderId="247" applyFill="0">
      <alignment horizontal="center" vertical="center"/>
    </xf>
    <xf numFmtId="0" fontId="25" fillId="21" borderId="254" applyNumberFormat="0" applyAlignment="0" applyProtection="0"/>
    <xf numFmtId="0" fontId="5" fillId="0" borderId="146" applyFill="0">
      <alignment horizontal="center" vertical="center"/>
    </xf>
    <xf numFmtId="0" fontId="12" fillId="24" borderId="241" applyNumberFormat="0" applyFont="0" applyAlignment="0" applyProtection="0"/>
    <xf numFmtId="0" fontId="32" fillId="0" borderId="250" applyNumberFormat="0" applyFill="0" applyAlignment="0" applyProtection="0"/>
    <xf numFmtId="0" fontId="25" fillId="21" borderId="254" applyNumberFormat="0" applyAlignment="0" applyProtection="0"/>
    <xf numFmtId="0" fontId="10" fillId="0" borderId="146" applyFill="0">
      <alignment horizontal="center" vertical="center"/>
    </xf>
    <xf numFmtId="0" fontId="5" fillId="0" borderId="146" applyFill="0">
      <alignment horizontal="center" vertical="center"/>
    </xf>
    <xf numFmtId="0" fontId="32" fillId="0" borderId="255" applyNumberFormat="0" applyFill="0" applyAlignment="0" applyProtection="0"/>
    <xf numFmtId="0" fontId="10" fillId="0" borderId="146" applyFill="0">
      <alignment horizontal="center" vertical="center"/>
    </xf>
    <xf numFmtId="0" fontId="22" fillId="8" borderId="21" applyNumberFormat="0" applyAlignment="0" applyProtection="0"/>
    <xf numFmtId="0" fontId="25" fillId="21" borderId="254" applyNumberFormat="0" applyAlignment="0" applyProtection="0"/>
    <xf numFmtId="0" fontId="10" fillId="0" borderId="146" applyFill="0">
      <alignment horizontal="center" vertical="center"/>
    </xf>
    <xf numFmtId="0" fontId="10" fillId="0" borderId="244" applyFill="0">
      <alignment horizontal="center" vertical="center"/>
    </xf>
    <xf numFmtId="0" fontId="32" fillId="0" borderId="293" applyNumberFormat="0" applyFill="0" applyAlignment="0" applyProtection="0"/>
    <xf numFmtId="0" fontId="22" fillId="8" borderId="21" applyNumberFormat="0" applyAlignment="0" applyProtection="0"/>
    <xf numFmtId="0" fontId="5" fillId="0" borderId="146" applyFill="0">
      <alignment horizontal="center" vertical="center"/>
    </xf>
    <xf numFmtId="0" fontId="10" fillId="0" borderId="146" applyFill="0">
      <alignment horizontal="center" vertical="center"/>
    </xf>
    <xf numFmtId="0" fontId="10" fillId="0" borderId="146" applyFill="0">
      <alignment horizontal="center" vertical="center"/>
    </xf>
    <xf numFmtId="0" fontId="10" fillId="0" borderId="257" applyFill="0">
      <alignment horizontal="center" vertical="center"/>
    </xf>
    <xf numFmtId="0" fontId="15" fillId="21" borderId="246" applyNumberFormat="0" applyAlignment="0" applyProtection="0"/>
    <xf numFmtId="0" fontId="10" fillId="0" borderId="146" applyFill="0">
      <alignment horizontal="center" vertical="center"/>
    </xf>
    <xf numFmtId="0" fontId="12" fillId="24" borderId="248" applyNumberFormat="0" applyFont="0" applyAlignment="0" applyProtection="0"/>
    <xf numFmtId="0" fontId="22" fillId="8" borderId="21" applyNumberFormat="0" applyAlignment="0" applyProtection="0"/>
    <xf numFmtId="175" fontId="5" fillId="0" borderId="282" applyFill="0">
      <alignment horizontal="center" vertical="center"/>
    </xf>
    <xf numFmtId="175" fontId="5" fillId="0" borderId="146" applyFill="0">
      <alignment horizontal="center" vertical="center"/>
    </xf>
    <xf numFmtId="0" fontId="10" fillId="0" borderId="146" applyFill="0">
      <alignment horizontal="center" vertical="center"/>
    </xf>
    <xf numFmtId="0" fontId="5" fillId="0" borderId="247" applyFill="0">
      <alignment horizontal="center" vertical="center"/>
    </xf>
    <xf numFmtId="0" fontId="5" fillId="0" borderId="146" applyFill="0">
      <alignment horizontal="center" vertical="center"/>
    </xf>
    <xf numFmtId="0" fontId="5" fillId="0" borderId="146" applyFill="0">
      <alignment horizontal="center" vertical="center"/>
    </xf>
    <xf numFmtId="0" fontId="32" fillId="0" borderId="243" applyNumberFormat="0" applyFill="0" applyAlignment="0" applyProtection="0"/>
    <xf numFmtId="0" fontId="25" fillId="21" borderId="242" applyNumberFormat="0" applyAlignment="0" applyProtection="0"/>
    <xf numFmtId="175" fontId="5" fillId="0" borderId="146" applyFill="0">
      <alignment horizontal="center" vertical="center"/>
    </xf>
    <xf numFmtId="0" fontId="10" fillId="0" borderId="146" applyFill="0">
      <alignment horizontal="center" vertical="center"/>
    </xf>
    <xf numFmtId="0" fontId="10" fillId="0" borderId="247" applyFill="0">
      <alignment horizontal="center" vertical="center"/>
    </xf>
    <xf numFmtId="0" fontId="22" fillId="8" borderId="21" applyNumberFormat="0" applyAlignment="0" applyProtection="0"/>
    <xf numFmtId="0" fontId="32" fillId="0" borderId="243" applyNumberFormat="0" applyFill="0" applyAlignment="0" applyProtection="0"/>
    <xf numFmtId="175" fontId="5" fillId="0" borderId="146" applyFill="0">
      <alignment horizontal="center" vertical="center"/>
    </xf>
    <xf numFmtId="0" fontId="5" fillId="0" borderId="146" applyFill="0">
      <alignment horizontal="center" vertical="center"/>
    </xf>
    <xf numFmtId="0" fontId="22" fillId="8" borderId="21" applyNumberFormat="0" applyAlignment="0" applyProtection="0"/>
    <xf numFmtId="0" fontId="32" fillId="0" borderId="250" applyNumberFormat="0" applyFill="0" applyAlignment="0" applyProtection="0"/>
    <xf numFmtId="0" fontId="32" fillId="0" borderId="243" applyNumberFormat="0" applyFill="0" applyAlignment="0" applyProtection="0"/>
    <xf numFmtId="0" fontId="32" fillId="0" borderId="243" applyNumberFormat="0" applyFill="0" applyAlignment="0" applyProtection="0"/>
    <xf numFmtId="175" fontId="5" fillId="0" borderId="146" applyFill="0">
      <alignment horizontal="center" vertical="center"/>
    </xf>
    <xf numFmtId="175" fontId="5" fillId="0" borderId="146" applyFill="0">
      <alignment horizontal="center" vertical="center"/>
    </xf>
    <xf numFmtId="0" fontId="25" fillId="21" borderId="242" applyNumberFormat="0" applyAlignment="0" applyProtection="0"/>
    <xf numFmtId="175" fontId="5" fillId="0" borderId="146" applyFill="0">
      <alignment horizontal="center" vertical="center"/>
    </xf>
    <xf numFmtId="0" fontId="15" fillId="21" borderId="21" applyNumberFormat="0" applyAlignment="0" applyProtection="0"/>
    <xf numFmtId="0" fontId="10" fillId="0" borderId="146" applyFill="0">
      <alignment horizontal="center" vertical="center"/>
    </xf>
    <xf numFmtId="0" fontId="5" fillId="0" borderId="146" applyFill="0">
      <alignment horizontal="center" vertical="center"/>
    </xf>
    <xf numFmtId="0" fontId="15" fillId="21" borderId="21" applyNumberFormat="0" applyAlignment="0" applyProtection="0"/>
    <xf numFmtId="0" fontId="5" fillId="0" borderId="146" applyFill="0">
      <alignment horizontal="center" vertical="center"/>
    </xf>
    <xf numFmtId="0" fontId="15" fillId="21" borderId="21" applyNumberFormat="0" applyAlignment="0" applyProtection="0"/>
    <xf numFmtId="0" fontId="12" fillId="24" borderId="279" applyNumberFormat="0" applyFont="0" applyAlignment="0" applyProtection="0"/>
    <xf numFmtId="0" fontId="10" fillId="0" borderId="247" applyFill="0">
      <alignment horizontal="center" vertical="center"/>
    </xf>
    <xf numFmtId="175" fontId="5" fillId="0" borderId="146" applyFill="0">
      <alignment horizontal="center" vertical="center"/>
    </xf>
    <xf numFmtId="0" fontId="12" fillId="24" borderId="248" applyNumberFormat="0" applyFont="0" applyAlignment="0" applyProtection="0"/>
    <xf numFmtId="0" fontId="15" fillId="21" borderId="21" applyNumberFormat="0" applyAlignment="0" applyProtection="0"/>
    <xf numFmtId="0" fontId="32" fillId="0" borderId="255" applyNumberFormat="0" applyFill="0" applyAlignment="0" applyProtection="0"/>
    <xf numFmtId="0" fontId="22" fillId="8" borderId="246" applyNumberFormat="0" applyAlignment="0" applyProtection="0"/>
    <xf numFmtId="0" fontId="32" fillId="0" borderId="255" applyNumberFormat="0" applyFill="0" applyAlignment="0" applyProtection="0"/>
    <xf numFmtId="0" fontId="25" fillId="21" borderId="280" applyNumberFormat="0" applyAlignment="0" applyProtection="0"/>
    <xf numFmtId="0" fontId="22" fillId="8" borderId="300" applyNumberFormat="0" applyAlignment="0" applyProtection="0"/>
    <xf numFmtId="0" fontId="22" fillId="8" borderId="246" applyNumberFormat="0" applyAlignment="0" applyProtection="0"/>
    <xf numFmtId="175" fontId="5" fillId="0" borderId="146" applyFill="0">
      <alignment horizontal="center" vertical="center"/>
    </xf>
    <xf numFmtId="0" fontId="25" fillId="21" borderId="242" applyNumberFormat="0" applyAlignment="0" applyProtection="0"/>
    <xf numFmtId="0" fontId="22" fillId="8" borderId="21" applyNumberFormat="0" applyAlignment="0" applyProtection="0"/>
    <xf numFmtId="0" fontId="10" fillId="0" borderId="244" applyFill="0">
      <alignment horizontal="center" vertical="center"/>
    </xf>
    <xf numFmtId="0" fontId="10" fillId="0" borderId="247" applyFill="0">
      <alignment horizontal="center" vertical="center"/>
    </xf>
    <xf numFmtId="0" fontId="10" fillId="0" borderId="146" applyFill="0">
      <alignment horizontal="center" vertical="center"/>
    </xf>
    <xf numFmtId="0" fontId="5" fillId="0" borderId="146" applyFill="0">
      <alignment horizontal="center" vertical="center"/>
    </xf>
    <xf numFmtId="0" fontId="32" fillId="0" borderId="243" applyNumberFormat="0" applyFill="0" applyAlignment="0" applyProtection="0"/>
    <xf numFmtId="0" fontId="12" fillId="24" borderId="241" applyNumberFormat="0" applyFont="0" applyAlignment="0" applyProtection="0"/>
    <xf numFmtId="0" fontId="10" fillId="0" borderId="146" applyFill="0">
      <alignment horizontal="center" vertical="center"/>
    </xf>
    <xf numFmtId="0" fontId="5" fillId="0" borderId="146" applyFill="0">
      <alignment horizontal="center" vertical="center"/>
    </xf>
    <xf numFmtId="0" fontId="5" fillId="0" borderId="146" applyFill="0">
      <alignment horizontal="center" vertical="center"/>
    </xf>
    <xf numFmtId="0" fontId="10" fillId="0" borderId="247" applyFill="0">
      <alignment horizontal="center" vertical="center"/>
    </xf>
    <xf numFmtId="0" fontId="12" fillId="24" borderId="241" applyNumberFormat="0" applyFont="0" applyAlignment="0" applyProtection="0"/>
    <xf numFmtId="0" fontId="10" fillId="0" borderId="146" applyFill="0">
      <alignment horizontal="center" vertical="center"/>
    </xf>
    <xf numFmtId="0" fontId="12" fillId="24" borderId="241" applyNumberFormat="0" applyFont="0" applyAlignment="0" applyProtection="0"/>
    <xf numFmtId="0" fontId="5" fillId="0" borderId="146" applyFill="0">
      <alignment horizontal="center" vertical="center"/>
    </xf>
    <xf numFmtId="0" fontId="15" fillId="21" borderId="252" applyNumberFormat="0" applyAlignment="0" applyProtection="0"/>
    <xf numFmtId="0" fontId="12" fillId="24" borderId="241" applyNumberFormat="0" applyFont="0" applyAlignment="0" applyProtection="0"/>
    <xf numFmtId="175" fontId="5" fillId="0" borderId="146" applyFill="0">
      <alignment horizontal="center" vertical="center"/>
    </xf>
    <xf numFmtId="0" fontId="5" fillId="0" borderId="247" applyFill="0">
      <alignment horizontal="center" vertical="center"/>
    </xf>
    <xf numFmtId="0" fontId="5" fillId="0" borderId="146" applyFill="0">
      <alignment horizontal="center" vertical="center"/>
    </xf>
    <xf numFmtId="0" fontId="15" fillId="21" borderId="21" applyNumberFormat="0" applyAlignment="0" applyProtection="0"/>
    <xf numFmtId="0" fontId="25" fillId="21" borderId="242" applyNumberFormat="0" applyAlignment="0" applyProtection="0"/>
    <xf numFmtId="0" fontId="10" fillId="0" borderId="146" applyFill="0">
      <alignment horizontal="center" vertical="center"/>
    </xf>
    <xf numFmtId="0" fontId="22" fillId="8" borderId="21" applyNumberFormat="0" applyAlignment="0" applyProtection="0"/>
    <xf numFmtId="175" fontId="5" fillId="0" borderId="146" applyFill="0">
      <alignment horizontal="center" vertical="center"/>
    </xf>
    <xf numFmtId="0" fontId="32" fillId="0" borderId="243" applyNumberFormat="0" applyFill="0" applyAlignment="0" applyProtection="0"/>
    <xf numFmtId="0" fontId="32" fillId="0" borderId="243" applyNumberFormat="0" applyFill="0" applyAlignment="0" applyProtection="0"/>
    <xf numFmtId="175" fontId="5" fillId="0" borderId="247" applyFill="0">
      <alignment horizontal="center" vertical="center"/>
    </xf>
    <xf numFmtId="0" fontId="25" fillId="21" borderId="254" applyNumberFormat="0" applyAlignment="0" applyProtection="0"/>
    <xf numFmtId="0" fontId="5" fillId="0" borderId="146" applyFill="0">
      <alignment horizontal="center" vertical="center"/>
    </xf>
    <xf numFmtId="175" fontId="5" fillId="0" borderId="146" applyFill="0">
      <alignment horizontal="center" vertical="center"/>
    </xf>
    <xf numFmtId="0" fontId="25" fillId="21" borderId="272" applyNumberFormat="0" applyAlignment="0" applyProtection="0"/>
    <xf numFmtId="0" fontId="12" fillId="24" borderId="241" applyNumberFormat="0" applyFont="0" applyAlignment="0" applyProtection="0"/>
    <xf numFmtId="0" fontId="15" fillId="21" borderId="21" applyNumberFormat="0" applyAlignment="0" applyProtection="0"/>
    <xf numFmtId="0" fontId="5" fillId="0" borderId="146" applyFill="0">
      <alignment horizontal="center" vertical="center"/>
    </xf>
    <xf numFmtId="0" fontId="10" fillId="0" borderId="146" applyFill="0">
      <alignment horizontal="center" vertical="center"/>
    </xf>
    <xf numFmtId="0" fontId="22" fillId="8" borderId="21" applyNumberFormat="0" applyAlignment="0" applyProtection="0"/>
    <xf numFmtId="175" fontId="5" fillId="0" borderId="146" applyFill="0">
      <alignment horizontal="center" vertical="center"/>
    </xf>
    <xf numFmtId="0" fontId="5" fillId="0" borderId="247" applyFill="0">
      <alignment horizontal="center" vertical="center"/>
    </xf>
    <xf numFmtId="0" fontId="12" fillId="24" borderId="241" applyNumberFormat="0" applyFont="0" applyAlignment="0" applyProtection="0"/>
    <xf numFmtId="0" fontId="25" fillId="21" borderId="242" applyNumberFormat="0" applyAlignment="0" applyProtection="0"/>
    <xf numFmtId="0" fontId="22" fillId="8" borderId="21" applyNumberFormat="0" applyAlignment="0" applyProtection="0"/>
    <xf numFmtId="0" fontId="22" fillId="8" borderId="21" applyNumberFormat="0" applyAlignment="0" applyProtection="0"/>
    <xf numFmtId="0" fontId="15" fillId="21" borderId="21" applyNumberFormat="0" applyAlignment="0" applyProtection="0"/>
    <xf numFmtId="0" fontId="5" fillId="0" borderId="244" applyFill="0">
      <alignment horizontal="center" vertical="center"/>
    </xf>
    <xf numFmtId="0" fontId="10" fillId="0" borderId="247" applyFill="0">
      <alignment horizontal="center" vertical="center"/>
    </xf>
    <xf numFmtId="0" fontId="25" fillId="21" borderId="254" applyNumberFormat="0" applyAlignment="0" applyProtection="0"/>
    <xf numFmtId="175" fontId="5" fillId="0" borderId="244" applyFill="0">
      <alignment horizontal="center" vertical="center"/>
    </xf>
    <xf numFmtId="0" fontId="25" fillId="21" borderId="254" applyNumberFormat="0" applyAlignment="0" applyProtection="0"/>
    <xf numFmtId="0" fontId="15" fillId="21" borderId="283" applyNumberFormat="0" applyAlignment="0" applyProtection="0"/>
    <xf numFmtId="0" fontId="25" fillId="21" borderId="249" applyNumberFormat="0" applyAlignment="0" applyProtection="0"/>
    <xf numFmtId="0" fontId="5" fillId="0" borderId="146" applyFill="0">
      <alignment horizontal="center" vertical="center"/>
    </xf>
    <xf numFmtId="0" fontId="22" fillId="8" borderId="267" applyNumberFormat="0" applyAlignment="0" applyProtection="0"/>
    <xf numFmtId="0" fontId="10" fillId="0" borderId="146" applyFill="0">
      <alignment horizontal="center" vertical="center"/>
    </xf>
    <xf numFmtId="0" fontId="12" fillId="24" borderId="248" applyNumberFormat="0" applyFont="0" applyAlignment="0" applyProtection="0"/>
    <xf numFmtId="0" fontId="32" fillId="0" borderId="262" applyNumberFormat="0" applyFill="0" applyAlignment="0" applyProtection="0"/>
    <xf numFmtId="0" fontId="15" fillId="21" borderId="21" applyNumberFormat="0" applyAlignment="0" applyProtection="0"/>
    <xf numFmtId="0" fontId="10" fillId="0" borderId="146" applyFill="0">
      <alignment horizontal="center" vertical="center"/>
    </xf>
    <xf numFmtId="0" fontId="10" fillId="0" borderId="146" applyFill="0">
      <alignment horizontal="center" vertical="center"/>
    </xf>
    <xf numFmtId="0" fontId="10" fillId="0" borderId="146" applyFill="0">
      <alignment horizontal="center" vertical="center"/>
    </xf>
    <xf numFmtId="175" fontId="5" fillId="0" borderId="146" applyFill="0">
      <alignment horizontal="center" vertical="center"/>
    </xf>
    <xf numFmtId="0" fontId="15" fillId="21" borderId="21" applyNumberFormat="0" applyAlignment="0" applyProtection="0"/>
    <xf numFmtId="0" fontId="32" fillId="0" borderId="255" applyNumberFormat="0" applyFill="0" applyAlignment="0" applyProtection="0"/>
    <xf numFmtId="0" fontId="32" fillId="0" borderId="293" applyNumberFormat="0" applyFill="0" applyAlignment="0" applyProtection="0"/>
    <xf numFmtId="175" fontId="5" fillId="0" borderId="146" applyFill="0">
      <alignment horizontal="center" vertical="center"/>
    </xf>
    <xf numFmtId="0" fontId="15" fillId="21" borderId="21" applyNumberFormat="0" applyAlignment="0" applyProtection="0"/>
    <xf numFmtId="0" fontId="10" fillId="0" borderId="146" applyFill="0">
      <alignment horizontal="center" vertical="center"/>
    </xf>
    <xf numFmtId="175" fontId="5" fillId="0" borderId="146" applyFill="0">
      <alignment horizontal="center" vertical="center"/>
    </xf>
    <xf numFmtId="0" fontId="5" fillId="0" borderId="146" applyFill="0">
      <alignment horizontal="center" vertical="center"/>
    </xf>
    <xf numFmtId="0" fontId="15" fillId="21" borderId="21" applyNumberFormat="0" applyAlignment="0" applyProtection="0"/>
    <xf numFmtId="0" fontId="25" fillId="21" borderId="249" applyNumberFormat="0" applyAlignment="0" applyProtection="0"/>
    <xf numFmtId="0" fontId="10" fillId="0" borderId="247" applyFill="0">
      <alignment horizontal="center" vertical="center"/>
    </xf>
    <xf numFmtId="0" fontId="5" fillId="0" borderId="146" applyFill="0">
      <alignment horizontal="center" vertical="center"/>
    </xf>
    <xf numFmtId="0" fontId="10" fillId="0" borderId="146" applyFill="0">
      <alignment horizontal="center" vertical="center"/>
    </xf>
    <xf numFmtId="0" fontId="5" fillId="0" borderId="146" applyFill="0">
      <alignment horizontal="center" vertical="center"/>
    </xf>
    <xf numFmtId="0" fontId="5" fillId="0" borderId="146" applyFill="0">
      <alignment horizontal="center" vertical="center"/>
    </xf>
    <xf numFmtId="0" fontId="5" fillId="0" borderId="146" applyFill="0">
      <alignment horizontal="center" vertical="center"/>
    </xf>
    <xf numFmtId="175" fontId="5" fillId="0" borderId="146" applyFill="0">
      <alignment horizontal="center" vertical="center"/>
    </xf>
    <xf numFmtId="0" fontId="15" fillId="21" borderId="21" applyNumberFormat="0" applyAlignment="0" applyProtection="0"/>
    <xf numFmtId="0" fontId="32" fillId="0" borderId="262" applyNumberFormat="0" applyFill="0" applyAlignment="0" applyProtection="0"/>
    <xf numFmtId="0" fontId="15" fillId="21" borderId="21" applyNumberFormat="0" applyAlignment="0" applyProtection="0"/>
    <xf numFmtId="0" fontId="12" fillId="24" borderId="248" applyNumberFormat="0" applyFont="0" applyAlignment="0" applyProtection="0"/>
    <xf numFmtId="0" fontId="12" fillId="24" borderId="241" applyNumberFormat="0" applyFont="0" applyAlignment="0" applyProtection="0"/>
    <xf numFmtId="0" fontId="22" fillId="8" borderId="246" applyNumberFormat="0" applyAlignment="0" applyProtection="0"/>
    <xf numFmtId="175" fontId="5" fillId="0" borderId="247" applyFill="0">
      <alignment horizontal="center" vertical="center"/>
    </xf>
    <xf numFmtId="0" fontId="12" fillId="24" borderId="248" applyNumberFormat="0" applyFont="0" applyAlignment="0" applyProtection="0"/>
    <xf numFmtId="0" fontId="10" fillId="0" borderId="146" applyFill="0">
      <alignment horizontal="center" vertical="center"/>
    </xf>
    <xf numFmtId="0" fontId="10" fillId="0" borderId="247" applyFill="0">
      <alignment horizontal="center" vertical="center"/>
    </xf>
    <xf numFmtId="0" fontId="10" fillId="0" borderId="146" applyFill="0">
      <alignment horizontal="center" vertical="center"/>
    </xf>
    <xf numFmtId="0" fontId="25" fillId="21" borderId="280" applyNumberFormat="0" applyAlignment="0" applyProtection="0"/>
    <xf numFmtId="175" fontId="5" fillId="0" borderId="146" applyFill="0">
      <alignment horizontal="center" vertical="center"/>
    </xf>
    <xf numFmtId="0" fontId="25" fillId="21" borderId="254" applyNumberFormat="0" applyAlignment="0" applyProtection="0"/>
    <xf numFmtId="0" fontId="25" fillId="21" borderId="254" applyNumberFormat="0" applyAlignment="0" applyProtection="0"/>
    <xf numFmtId="0" fontId="12" fillId="24" borderId="248" applyNumberFormat="0" applyFont="0" applyAlignment="0" applyProtection="0"/>
    <xf numFmtId="175" fontId="5" fillId="0" borderId="266" applyFill="0">
      <alignment horizontal="center" vertical="center"/>
    </xf>
    <xf numFmtId="0" fontId="10" fillId="0" borderId="247" applyFill="0">
      <alignment horizontal="center" vertical="center"/>
    </xf>
    <xf numFmtId="175" fontId="5" fillId="0" borderId="146" applyFill="0">
      <alignment horizontal="center" vertical="center"/>
    </xf>
    <xf numFmtId="0" fontId="5" fillId="0" borderId="146" applyFill="0">
      <alignment horizontal="center" vertical="center"/>
    </xf>
    <xf numFmtId="175" fontId="5" fillId="0" borderId="247" applyFill="0">
      <alignment horizontal="center" vertical="center"/>
    </xf>
    <xf numFmtId="175" fontId="5" fillId="0" borderId="146" applyFill="0">
      <alignment horizontal="center" vertical="center"/>
    </xf>
    <xf numFmtId="0" fontId="10" fillId="0" borderId="146" applyFill="0">
      <alignment horizontal="center" vertical="center"/>
    </xf>
    <xf numFmtId="0" fontId="15" fillId="21" borderId="21" applyNumberFormat="0" applyAlignment="0" applyProtection="0"/>
    <xf numFmtId="0" fontId="22" fillId="8" borderId="246" applyNumberFormat="0" applyAlignment="0" applyProtection="0"/>
    <xf numFmtId="0" fontId="32" fillId="0" borderId="243" applyNumberFormat="0" applyFill="0" applyAlignment="0" applyProtection="0"/>
    <xf numFmtId="0" fontId="10" fillId="0" borderId="146" applyFill="0">
      <alignment horizontal="center" vertical="center"/>
    </xf>
    <xf numFmtId="175" fontId="5" fillId="0" borderId="146" applyFill="0">
      <alignment horizontal="center" vertical="center"/>
    </xf>
    <xf numFmtId="0" fontId="10" fillId="0" borderId="146" applyFill="0">
      <alignment horizontal="center" vertical="center"/>
    </xf>
    <xf numFmtId="175" fontId="5" fillId="0" borderId="146" applyFill="0">
      <alignment horizontal="center" vertical="center"/>
    </xf>
    <xf numFmtId="0" fontId="15" fillId="21" borderId="21" applyNumberFormat="0" applyAlignment="0" applyProtection="0"/>
    <xf numFmtId="0" fontId="10" fillId="0" borderId="146" applyFill="0">
      <alignment horizontal="center" vertical="center"/>
    </xf>
    <xf numFmtId="0" fontId="12" fillId="24" borderId="248" applyNumberFormat="0" applyFont="0" applyAlignment="0" applyProtection="0"/>
    <xf numFmtId="0" fontId="22" fillId="8" borderId="267" applyNumberFormat="0" applyAlignment="0" applyProtection="0"/>
    <xf numFmtId="175" fontId="5" fillId="0" borderId="247" applyFill="0">
      <alignment horizontal="center" vertical="center"/>
    </xf>
    <xf numFmtId="175" fontId="5" fillId="0" borderId="146" applyFill="0">
      <alignment horizontal="center" vertical="center"/>
    </xf>
    <xf numFmtId="0" fontId="22" fillId="8" borderId="21" applyNumberFormat="0" applyAlignment="0" applyProtection="0"/>
    <xf numFmtId="0" fontId="22" fillId="8" borderId="21" applyNumberFormat="0" applyAlignment="0" applyProtection="0"/>
    <xf numFmtId="0" fontId="32" fillId="0" borderId="277" applyNumberFormat="0" applyFill="0" applyAlignment="0" applyProtection="0"/>
    <xf numFmtId="0" fontId="10" fillId="0" borderId="247" applyFill="0">
      <alignment horizontal="center" vertical="center"/>
    </xf>
    <xf numFmtId="0" fontId="5" fillId="0" borderId="146" applyFill="0">
      <alignment horizontal="center" vertical="center"/>
    </xf>
    <xf numFmtId="0" fontId="5" fillId="0" borderId="146" applyFill="0">
      <alignment horizontal="center" vertical="center"/>
    </xf>
    <xf numFmtId="0" fontId="12" fillId="24" borderId="248" applyNumberFormat="0" applyFont="0" applyAlignment="0" applyProtection="0"/>
    <xf numFmtId="0" fontId="22" fillId="8" borderId="21" applyNumberFormat="0" applyAlignment="0" applyProtection="0"/>
    <xf numFmtId="0" fontId="5" fillId="0" borderId="146" applyFill="0">
      <alignment horizontal="center" vertical="center"/>
    </xf>
    <xf numFmtId="0" fontId="12" fillId="24" borderId="241" applyNumberFormat="0" applyFont="0" applyAlignment="0" applyProtection="0"/>
    <xf numFmtId="0" fontId="10" fillId="0" borderId="146" applyFill="0">
      <alignment horizontal="center" vertical="center"/>
    </xf>
    <xf numFmtId="0" fontId="22" fillId="8" borderId="246" applyNumberFormat="0" applyAlignment="0" applyProtection="0"/>
    <xf numFmtId="0" fontId="15" fillId="21" borderId="21" applyNumberFormat="0" applyAlignment="0" applyProtection="0"/>
    <xf numFmtId="0" fontId="5" fillId="0" borderId="146" applyFill="0">
      <alignment horizontal="center" vertical="center"/>
    </xf>
    <xf numFmtId="175" fontId="5" fillId="0" borderId="266" applyFill="0">
      <alignment horizontal="center" vertical="center"/>
    </xf>
    <xf numFmtId="0" fontId="25" fillId="21" borderId="272" applyNumberFormat="0" applyAlignment="0" applyProtection="0"/>
    <xf numFmtId="0" fontId="10" fillId="0" borderId="146" applyFill="0">
      <alignment horizontal="center" vertical="center"/>
    </xf>
    <xf numFmtId="0" fontId="22" fillId="8" borderId="21" applyNumberFormat="0" applyAlignment="0" applyProtection="0"/>
    <xf numFmtId="0" fontId="22" fillId="8" borderId="21" applyNumberFormat="0" applyAlignment="0" applyProtection="0"/>
    <xf numFmtId="0" fontId="10" fillId="0" borderId="146" applyFill="0">
      <alignment horizontal="center" vertical="center"/>
    </xf>
    <xf numFmtId="175" fontId="5" fillId="0" borderId="146" applyFill="0">
      <alignment horizontal="center" vertical="center"/>
    </xf>
    <xf numFmtId="0" fontId="10" fillId="0" borderId="146" applyFill="0">
      <alignment horizontal="center" vertical="center"/>
    </xf>
    <xf numFmtId="0" fontId="15" fillId="21" borderId="21" applyNumberFormat="0" applyAlignment="0" applyProtection="0"/>
    <xf numFmtId="0" fontId="32" fillId="0" borderId="262" applyNumberFormat="0" applyFill="0" applyAlignment="0" applyProtection="0"/>
    <xf numFmtId="0" fontId="5" fillId="0" borderId="146" applyFill="0">
      <alignment horizontal="center" vertical="center"/>
    </xf>
    <xf numFmtId="0" fontId="22" fillId="8" borderId="21" applyNumberFormat="0" applyAlignment="0" applyProtection="0"/>
    <xf numFmtId="0" fontId="22" fillId="8" borderId="21" applyNumberFormat="0" applyAlignment="0" applyProtection="0"/>
    <xf numFmtId="0" fontId="5" fillId="0" borderId="146" applyFill="0">
      <alignment horizontal="center" vertical="center"/>
    </xf>
    <xf numFmtId="0" fontId="15" fillId="21" borderId="21" applyNumberFormat="0" applyAlignment="0" applyProtection="0"/>
    <xf numFmtId="0" fontId="22" fillId="8" borderId="21" applyNumberFormat="0" applyAlignment="0" applyProtection="0"/>
    <xf numFmtId="175" fontId="5" fillId="0" borderId="146" applyFill="0">
      <alignment horizontal="center" vertical="center"/>
    </xf>
    <xf numFmtId="0" fontId="15" fillId="21" borderId="21" applyNumberFormat="0" applyAlignment="0" applyProtection="0"/>
    <xf numFmtId="0" fontId="22" fillId="8" borderId="21" applyNumberFormat="0" applyAlignment="0" applyProtection="0"/>
    <xf numFmtId="0" fontId="5" fillId="0" borderId="146" applyFill="0">
      <alignment horizontal="center" vertical="center"/>
    </xf>
    <xf numFmtId="0" fontId="32" fillId="0" borderId="255" applyNumberFormat="0" applyFill="0" applyAlignment="0" applyProtection="0"/>
    <xf numFmtId="0" fontId="25" fillId="21" borderId="249" applyNumberFormat="0" applyAlignment="0" applyProtection="0"/>
    <xf numFmtId="0" fontId="10" fillId="0" borderId="266" applyFill="0">
      <alignment horizontal="center" vertical="center"/>
    </xf>
    <xf numFmtId="0" fontId="12" fillId="24" borderId="241" applyNumberFormat="0" applyFont="0" applyAlignment="0" applyProtection="0"/>
    <xf numFmtId="0" fontId="10" fillId="0" borderId="146" applyFill="0">
      <alignment horizontal="center" vertical="center"/>
    </xf>
    <xf numFmtId="0" fontId="10" fillId="0" borderId="247" applyFill="0">
      <alignment horizontal="center" vertical="center"/>
    </xf>
    <xf numFmtId="0" fontId="12" fillId="24" borderId="241" applyNumberFormat="0" applyFont="0" applyAlignment="0" applyProtection="0"/>
    <xf numFmtId="0" fontId="32" fillId="0" borderId="255" applyNumberFormat="0" applyFill="0" applyAlignment="0" applyProtection="0"/>
    <xf numFmtId="0" fontId="22" fillId="8" borderId="21" applyNumberFormat="0" applyAlignment="0" applyProtection="0"/>
    <xf numFmtId="0" fontId="25" fillId="21" borderId="242" applyNumberFormat="0" applyAlignment="0" applyProtection="0"/>
    <xf numFmtId="0" fontId="5" fillId="0" borderId="146" applyFill="0">
      <alignment horizontal="center" vertical="center"/>
    </xf>
    <xf numFmtId="0" fontId="5" fillId="0" borderId="247" applyFill="0">
      <alignment horizontal="center" vertical="center"/>
    </xf>
    <xf numFmtId="0" fontId="32" fillId="0" borderId="250" applyNumberFormat="0" applyFill="0" applyAlignment="0" applyProtection="0"/>
    <xf numFmtId="0" fontId="5" fillId="0" borderId="146" applyFill="0">
      <alignment horizontal="center" vertical="center"/>
    </xf>
    <xf numFmtId="0" fontId="10" fillId="0" borderId="146" applyFill="0">
      <alignment horizontal="center" vertical="center"/>
    </xf>
    <xf numFmtId="0" fontId="25" fillId="21" borderId="254" applyNumberFormat="0" applyAlignment="0" applyProtection="0"/>
    <xf numFmtId="0" fontId="25" fillId="21" borderId="254" applyNumberFormat="0" applyAlignment="0" applyProtection="0"/>
    <xf numFmtId="175" fontId="5" fillId="0" borderId="146" applyFill="0">
      <alignment horizontal="center" vertical="center"/>
    </xf>
    <xf numFmtId="0" fontId="15" fillId="21" borderId="21" applyNumberFormat="0" applyAlignment="0" applyProtection="0"/>
    <xf numFmtId="175" fontId="5" fillId="0" borderId="266" applyFill="0">
      <alignment horizontal="center" vertical="center"/>
    </xf>
    <xf numFmtId="0" fontId="32" fillId="0" borderId="243" applyNumberFormat="0" applyFill="0" applyAlignment="0" applyProtection="0"/>
    <xf numFmtId="175" fontId="5" fillId="0" borderId="244" applyFill="0">
      <alignment horizontal="center" vertical="center"/>
    </xf>
    <xf numFmtId="0" fontId="5" fillId="0" borderId="247" applyFill="0">
      <alignment horizontal="center" vertical="center"/>
    </xf>
    <xf numFmtId="0" fontId="5" fillId="0" borderId="146" applyFill="0">
      <alignment horizontal="center" vertical="center"/>
    </xf>
    <xf numFmtId="0" fontId="5" fillId="0" borderId="244" applyFill="0">
      <alignment horizontal="center" vertical="center"/>
    </xf>
    <xf numFmtId="175" fontId="5" fillId="0" borderId="146" applyFill="0">
      <alignment horizontal="center" vertical="center"/>
    </xf>
    <xf numFmtId="0" fontId="5" fillId="0" borderId="244" applyFill="0">
      <alignment horizontal="center" vertical="center"/>
    </xf>
    <xf numFmtId="0" fontId="15" fillId="21" borderId="239" applyNumberFormat="0" applyAlignment="0" applyProtection="0"/>
    <xf numFmtId="0" fontId="12" fillId="24" borderId="248" applyNumberFormat="0" applyFont="0" applyAlignment="0" applyProtection="0"/>
    <xf numFmtId="0" fontId="15" fillId="21" borderId="289" applyNumberFormat="0" applyAlignment="0" applyProtection="0"/>
    <xf numFmtId="0" fontId="32" fillId="0" borderId="243" applyNumberFormat="0" applyFill="0" applyAlignment="0" applyProtection="0"/>
    <xf numFmtId="0" fontId="25" fillId="21" borderId="249" applyNumberFormat="0" applyAlignment="0" applyProtection="0"/>
    <xf numFmtId="0" fontId="25" fillId="21" borderId="242" applyNumberFormat="0" applyAlignment="0" applyProtection="0"/>
    <xf numFmtId="0" fontId="15" fillId="21" borderId="21" applyNumberFormat="0" applyAlignment="0" applyProtection="0"/>
    <xf numFmtId="0" fontId="22" fillId="8" borderId="21" applyNumberFormat="0" applyAlignment="0" applyProtection="0"/>
    <xf numFmtId="175" fontId="5" fillId="0" borderId="146" applyFill="0">
      <alignment horizontal="center" vertical="center"/>
    </xf>
    <xf numFmtId="0" fontId="15" fillId="21" borderId="246" applyNumberFormat="0" applyAlignment="0" applyProtection="0"/>
    <xf numFmtId="0" fontId="25" fillId="21" borderId="249" applyNumberFormat="0" applyAlignment="0" applyProtection="0"/>
    <xf numFmtId="0" fontId="10" fillId="0" borderId="247" applyFill="0">
      <alignment horizontal="center" vertical="center"/>
    </xf>
    <xf numFmtId="0" fontId="5" fillId="0" borderId="146" applyFill="0">
      <alignment horizontal="center" vertical="center"/>
    </xf>
    <xf numFmtId="0" fontId="10" fillId="0" borderId="146" applyFill="0">
      <alignment horizontal="center" vertical="center"/>
    </xf>
    <xf numFmtId="0" fontId="32" fillId="0" borderId="250" applyNumberFormat="0" applyFill="0" applyAlignment="0" applyProtection="0"/>
    <xf numFmtId="0" fontId="25" fillId="21" borderId="242" applyNumberFormat="0" applyAlignment="0" applyProtection="0"/>
    <xf numFmtId="0" fontId="22" fillId="8" borderId="21" applyNumberFormat="0" applyAlignment="0" applyProtection="0"/>
    <xf numFmtId="175" fontId="5" fillId="0" borderId="146" applyFill="0">
      <alignment horizontal="center" vertical="center"/>
    </xf>
    <xf numFmtId="0" fontId="10" fillId="0" borderId="288" applyFill="0">
      <alignment horizontal="center" vertical="center"/>
    </xf>
    <xf numFmtId="0" fontId="10" fillId="0" borderId="146" applyFill="0">
      <alignment horizontal="center" vertical="center"/>
    </xf>
    <xf numFmtId="0" fontId="5" fillId="0" borderId="146" applyFill="0">
      <alignment horizontal="center" vertical="center"/>
    </xf>
    <xf numFmtId="175" fontId="5" fillId="0" borderId="146" applyFill="0">
      <alignment horizontal="center" vertical="center"/>
    </xf>
    <xf numFmtId="0" fontId="22" fillId="8" borderId="21" applyNumberFormat="0" applyAlignment="0" applyProtection="0"/>
    <xf numFmtId="0" fontId="5" fillId="0" borderId="146" applyFill="0">
      <alignment horizontal="center" vertical="center"/>
    </xf>
    <xf numFmtId="175" fontId="5" fillId="0" borderId="146" applyFill="0">
      <alignment horizontal="center" vertical="center"/>
    </xf>
    <xf numFmtId="0" fontId="25" fillId="21" borderId="261" applyNumberFormat="0" applyAlignment="0" applyProtection="0"/>
    <xf numFmtId="0" fontId="25" fillId="21" borderId="242" applyNumberFormat="0" applyAlignment="0" applyProtection="0"/>
    <xf numFmtId="0" fontId="25" fillId="21" borderId="249" applyNumberFormat="0" applyAlignment="0" applyProtection="0"/>
    <xf numFmtId="175" fontId="5" fillId="0" borderId="247" applyFill="0">
      <alignment horizontal="center" vertical="center"/>
    </xf>
    <xf numFmtId="0" fontId="15" fillId="21" borderId="21" applyNumberFormat="0" applyAlignment="0" applyProtection="0"/>
    <xf numFmtId="0" fontId="12" fillId="24" borderId="241" applyNumberFormat="0" applyFont="0" applyAlignment="0" applyProtection="0"/>
    <xf numFmtId="0" fontId="15" fillId="21" borderId="21" applyNumberFormat="0" applyAlignment="0" applyProtection="0"/>
    <xf numFmtId="0" fontId="25" fillId="21" borderId="242" applyNumberFormat="0" applyAlignment="0" applyProtection="0"/>
    <xf numFmtId="0" fontId="5" fillId="0" borderId="247" applyFill="0">
      <alignment horizontal="center" vertical="center"/>
    </xf>
    <xf numFmtId="0" fontId="10" fillId="0" borderId="146" applyFill="0">
      <alignment horizontal="center" vertical="center"/>
    </xf>
    <xf numFmtId="0" fontId="22" fillId="8" borderId="246" applyNumberFormat="0" applyAlignment="0" applyProtection="0"/>
    <xf numFmtId="0" fontId="5" fillId="0" borderId="146" applyFill="0">
      <alignment horizontal="center" vertical="center"/>
    </xf>
    <xf numFmtId="0" fontId="25" fillId="21" borderId="254" applyNumberFormat="0" applyAlignment="0" applyProtection="0"/>
    <xf numFmtId="0" fontId="22" fillId="8" borderId="21" applyNumberFormat="0" applyAlignment="0" applyProtection="0"/>
    <xf numFmtId="0" fontId="10" fillId="0" borderId="301" applyFill="0">
      <alignment horizontal="center" vertical="center"/>
    </xf>
    <xf numFmtId="0" fontId="5" fillId="0" borderId="146" applyFill="0">
      <alignment horizontal="center" vertical="center"/>
    </xf>
    <xf numFmtId="0" fontId="22" fillId="8" borderId="267" applyNumberFormat="0" applyAlignment="0" applyProtection="0"/>
    <xf numFmtId="0" fontId="10" fillId="0" borderId="146" applyFill="0">
      <alignment horizontal="center" vertical="center"/>
    </xf>
    <xf numFmtId="175" fontId="5" fillId="0" borderId="146" applyFill="0">
      <alignment horizontal="center" vertical="center"/>
    </xf>
    <xf numFmtId="0" fontId="5" fillId="0" borderId="146" applyFill="0">
      <alignment horizontal="center" vertical="center"/>
    </xf>
    <xf numFmtId="175" fontId="5" fillId="0" borderId="146" applyFill="0">
      <alignment horizontal="center" vertical="center"/>
    </xf>
    <xf numFmtId="0" fontId="10" fillId="0" borderId="244" applyFill="0">
      <alignment horizontal="center" vertical="center"/>
    </xf>
    <xf numFmtId="0" fontId="22" fillId="8" borderId="21" applyNumberFormat="0" applyAlignment="0" applyProtection="0"/>
    <xf numFmtId="0" fontId="25" fillId="21" borderId="242" applyNumberFormat="0" applyAlignment="0" applyProtection="0"/>
    <xf numFmtId="0" fontId="22" fillId="8" borderId="21" applyNumberFormat="0" applyAlignment="0" applyProtection="0"/>
    <xf numFmtId="175" fontId="5" fillId="0" borderId="247" applyFill="0">
      <alignment horizontal="center" vertical="center"/>
    </xf>
    <xf numFmtId="0" fontId="25" fillId="21" borderId="242" applyNumberFormat="0" applyAlignment="0" applyProtection="0"/>
    <xf numFmtId="0" fontId="10" fillId="0" borderId="146" applyFill="0">
      <alignment horizontal="center" vertical="center"/>
    </xf>
    <xf numFmtId="0" fontId="22" fillId="8" borderId="21" applyNumberFormat="0" applyAlignment="0" applyProtection="0"/>
    <xf numFmtId="0" fontId="22" fillId="8" borderId="21" applyNumberFormat="0" applyAlignment="0" applyProtection="0"/>
    <xf numFmtId="0" fontId="12" fillId="24" borderId="241" applyNumberFormat="0" applyFont="0" applyAlignment="0" applyProtection="0"/>
    <xf numFmtId="0" fontId="15" fillId="21" borderId="246" applyNumberFormat="0" applyAlignment="0" applyProtection="0"/>
    <xf numFmtId="0" fontId="15" fillId="21" borderId="246" applyNumberFormat="0" applyAlignment="0" applyProtection="0"/>
    <xf numFmtId="0" fontId="5" fillId="0" borderId="146" applyFill="0">
      <alignment horizontal="center" vertical="center"/>
    </xf>
    <xf numFmtId="0" fontId="15" fillId="21" borderId="246" applyNumberFormat="0" applyAlignment="0" applyProtection="0"/>
    <xf numFmtId="175" fontId="5" fillId="0" borderId="146" applyFill="0">
      <alignment horizontal="center" vertical="center"/>
    </xf>
    <xf numFmtId="0" fontId="22" fillId="8" borderId="21" applyNumberFormat="0" applyAlignment="0" applyProtection="0"/>
    <xf numFmtId="0" fontId="15" fillId="21" borderId="21" applyNumberFormat="0" applyAlignment="0" applyProtection="0"/>
    <xf numFmtId="0" fontId="25" fillId="21" borderId="242" applyNumberFormat="0" applyAlignment="0" applyProtection="0"/>
    <xf numFmtId="0" fontId="5" fillId="0" borderId="146" applyFill="0">
      <alignment horizontal="center" vertical="center"/>
    </xf>
    <xf numFmtId="0" fontId="32" fillId="0" borderId="243" applyNumberFormat="0" applyFill="0" applyAlignment="0" applyProtection="0"/>
    <xf numFmtId="0" fontId="22" fillId="8" borderId="21" applyNumberFormat="0" applyAlignment="0" applyProtection="0"/>
    <xf numFmtId="0" fontId="25" fillId="21" borderId="242" applyNumberFormat="0" applyAlignment="0" applyProtection="0"/>
    <xf numFmtId="0" fontId="32" fillId="0" borderId="255" applyNumberFormat="0" applyFill="0" applyAlignment="0" applyProtection="0"/>
    <xf numFmtId="0" fontId="22" fillId="8" borderId="21" applyNumberFormat="0" applyAlignment="0" applyProtection="0"/>
    <xf numFmtId="0" fontId="5" fillId="0" borderId="146" applyFill="0">
      <alignment horizontal="center" vertical="center"/>
    </xf>
    <xf numFmtId="0" fontId="25" fillId="21" borderId="242" applyNumberFormat="0" applyAlignment="0" applyProtection="0"/>
    <xf numFmtId="175" fontId="5" fillId="0" borderId="146" applyFill="0">
      <alignment horizontal="center" vertical="center"/>
    </xf>
    <xf numFmtId="0" fontId="22" fillId="8" borderId="21" applyNumberFormat="0" applyAlignment="0" applyProtection="0"/>
    <xf numFmtId="0" fontId="10" fillId="0" borderId="247" applyFill="0">
      <alignment horizontal="center" vertical="center"/>
    </xf>
    <xf numFmtId="0" fontId="32" fillId="0" borderId="243" applyNumberFormat="0" applyFill="0" applyAlignment="0" applyProtection="0"/>
    <xf numFmtId="0" fontId="32" fillId="0" borderId="250" applyNumberFormat="0" applyFill="0" applyAlignment="0" applyProtection="0"/>
    <xf numFmtId="0" fontId="25" fillId="21" borderId="254" applyNumberFormat="0" applyAlignment="0" applyProtection="0"/>
    <xf numFmtId="175" fontId="5" fillId="0" borderId="146" applyFill="0">
      <alignment horizontal="center" vertical="center"/>
    </xf>
    <xf numFmtId="0" fontId="5" fillId="0" borderId="146" applyFill="0">
      <alignment horizontal="center" vertical="center"/>
    </xf>
    <xf numFmtId="0" fontId="10" fillId="0" borderId="146" applyFill="0">
      <alignment horizontal="center" vertical="center"/>
    </xf>
    <xf numFmtId="0" fontId="25" fillId="21" borderId="254" applyNumberFormat="0" applyAlignment="0" applyProtection="0"/>
    <xf numFmtId="0" fontId="32" fillId="0" borderId="243" applyNumberFormat="0" applyFill="0" applyAlignment="0" applyProtection="0"/>
    <xf numFmtId="0" fontId="32" fillId="0" borderId="255" applyNumberFormat="0" applyFill="0" applyAlignment="0" applyProtection="0"/>
    <xf numFmtId="0" fontId="10" fillId="0" borderId="247" applyFill="0">
      <alignment horizontal="center" vertical="center"/>
    </xf>
    <xf numFmtId="0" fontId="32" fillId="0" borderId="243" applyNumberFormat="0" applyFill="0" applyAlignment="0" applyProtection="0"/>
    <xf numFmtId="0" fontId="25" fillId="21" borderId="242" applyNumberFormat="0" applyAlignment="0" applyProtection="0"/>
    <xf numFmtId="175" fontId="5" fillId="0" borderId="146" applyFill="0">
      <alignment horizontal="center" vertical="center"/>
    </xf>
    <xf numFmtId="0" fontId="22" fillId="8" borderId="21" applyNumberFormat="0" applyAlignment="0" applyProtection="0"/>
    <xf numFmtId="0" fontId="15" fillId="21" borderId="21" applyNumberFormat="0" applyAlignment="0" applyProtection="0"/>
    <xf numFmtId="175" fontId="5" fillId="0" borderId="146" applyFill="0">
      <alignment horizontal="center" vertical="center"/>
    </xf>
    <xf numFmtId="0" fontId="12" fillId="24" borderId="253" applyNumberFormat="0" applyFont="0" applyAlignment="0" applyProtection="0"/>
    <xf numFmtId="0" fontId="32" fillId="0" borderId="250" applyNumberFormat="0" applyFill="0" applyAlignment="0" applyProtection="0"/>
    <xf numFmtId="0" fontId="10" fillId="0" borderId="146" applyFill="0">
      <alignment horizontal="center" vertical="center"/>
    </xf>
    <xf numFmtId="0" fontId="22" fillId="8" borderId="21" applyNumberFormat="0" applyAlignment="0" applyProtection="0"/>
    <xf numFmtId="0" fontId="15" fillId="21" borderId="21" applyNumberFormat="0" applyAlignment="0" applyProtection="0"/>
    <xf numFmtId="0" fontId="32" fillId="0" borderId="250" applyNumberFormat="0" applyFill="0" applyAlignment="0" applyProtection="0"/>
    <xf numFmtId="0" fontId="5" fillId="0" borderId="247" applyFill="0">
      <alignment horizontal="center" vertical="center"/>
    </xf>
    <xf numFmtId="0" fontId="15" fillId="21" borderId="21" applyNumberFormat="0" applyAlignment="0" applyProtection="0"/>
    <xf numFmtId="0" fontId="5" fillId="0" borderId="146" applyFill="0">
      <alignment horizontal="center" vertical="center"/>
    </xf>
    <xf numFmtId="0" fontId="32" fillId="0" borderId="250" applyNumberFormat="0" applyFill="0" applyAlignment="0" applyProtection="0"/>
    <xf numFmtId="0" fontId="5" fillId="0" borderId="146" applyFill="0">
      <alignment horizontal="center" vertical="center"/>
    </xf>
    <xf numFmtId="0" fontId="32" fillId="0" borderId="243" applyNumberFormat="0" applyFill="0" applyAlignment="0" applyProtection="0"/>
    <xf numFmtId="0" fontId="5" fillId="0" borderId="146" applyFill="0">
      <alignment horizontal="center" vertical="center"/>
    </xf>
    <xf numFmtId="0" fontId="22" fillId="8" borderId="21" applyNumberFormat="0" applyAlignment="0" applyProtection="0"/>
    <xf numFmtId="0" fontId="32" fillId="0" borderId="243" applyNumberFormat="0" applyFill="0" applyAlignment="0" applyProtection="0"/>
    <xf numFmtId="0" fontId="15" fillId="21" borderId="246" applyNumberFormat="0" applyAlignment="0" applyProtection="0"/>
    <xf numFmtId="0" fontId="22" fillId="8" borderId="21" applyNumberFormat="0" applyAlignment="0" applyProtection="0"/>
    <xf numFmtId="0" fontId="12" fillId="24" borderId="241" applyNumberFormat="0" applyFont="0" applyAlignment="0" applyProtection="0"/>
    <xf numFmtId="0" fontId="5" fillId="0" borderId="244" applyFill="0">
      <alignment horizontal="center" vertical="center"/>
    </xf>
    <xf numFmtId="175" fontId="5" fillId="0" borderId="247" applyFill="0">
      <alignment horizontal="center" vertical="center"/>
    </xf>
    <xf numFmtId="0" fontId="15" fillId="21" borderId="21" applyNumberFormat="0" applyAlignment="0" applyProtection="0"/>
    <xf numFmtId="175" fontId="5" fillId="0" borderId="247" applyFill="0">
      <alignment horizontal="center" vertical="center"/>
    </xf>
    <xf numFmtId="0" fontId="32" fillId="0" borderId="281" applyNumberFormat="0" applyFill="0" applyAlignment="0" applyProtection="0"/>
    <xf numFmtId="0" fontId="15" fillId="21" borderId="21" applyNumberFormat="0" applyAlignment="0" applyProtection="0"/>
    <xf numFmtId="0" fontId="22" fillId="8" borderId="267" applyNumberFormat="0" applyAlignment="0" applyProtection="0"/>
    <xf numFmtId="0" fontId="16" fillId="22" borderId="256" applyNumberFormat="0" applyAlignment="0" applyProtection="0"/>
    <xf numFmtId="175" fontId="5" fillId="0" borderId="146" applyFill="0">
      <alignment horizontal="center" vertical="center"/>
    </xf>
    <xf numFmtId="0" fontId="5" fillId="0" borderId="146" applyFill="0">
      <alignment horizontal="center" vertical="center"/>
    </xf>
    <xf numFmtId="0" fontId="32" fillId="0" borderId="243" applyNumberFormat="0" applyFill="0" applyAlignment="0" applyProtection="0"/>
    <xf numFmtId="0" fontId="15" fillId="21" borderId="21" applyNumberFormat="0" applyAlignment="0" applyProtection="0"/>
    <xf numFmtId="0" fontId="5" fillId="0" borderId="247" applyFill="0">
      <alignment horizontal="center" vertical="center"/>
    </xf>
    <xf numFmtId="0" fontId="10" fillId="0" borderId="146" applyFill="0">
      <alignment horizontal="center" vertical="center"/>
    </xf>
    <xf numFmtId="0" fontId="5" fillId="0" borderId="247" applyFill="0">
      <alignment horizontal="center" vertical="center"/>
    </xf>
    <xf numFmtId="0" fontId="32" fillId="0" borderId="262" applyNumberFormat="0" applyFill="0" applyAlignment="0" applyProtection="0"/>
    <xf numFmtId="0" fontId="22" fillId="8" borderId="21" applyNumberFormat="0" applyAlignment="0" applyProtection="0"/>
    <xf numFmtId="175" fontId="5" fillId="0" borderId="247" applyFill="0">
      <alignment horizontal="center" vertical="center"/>
    </xf>
    <xf numFmtId="0" fontId="15" fillId="21" borderId="21" applyNumberFormat="0" applyAlignment="0" applyProtection="0"/>
    <xf numFmtId="0" fontId="22" fillId="8" borderId="21" applyNumberFormat="0" applyAlignment="0" applyProtection="0"/>
    <xf numFmtId="175" fontId="5" fillId="0" borderId="247" applyFill="0">
      <alignment horizontal="center" vertical="center"/>
    </xf>
    <xf numFmtId="0" fontId="32" fillId="0" borderId="243" applyNumberFormat="0" applyFill="0" applyAlignment="0" applyProtection="0"/>
    <xf numFmtId="0" fontId="15" fillId="21" borderId="246" applyNumberFormat="0" applyAlignment="0" applyProtection="0"/>
    <xf numFmtId="0" fontId="10" fillId="0" borderId="146" applyFill="0">
      <alignment horizontal="center" vertical="center"/>
    </xf>
    <xf numFmtId="0" fontId="12" fillId="24" borderId="260" applyNumberFormat="0" applyFont="0" applyAlignment="0" applyProtection="0"/>
    <xf numFmtId="0" fontId="5" fillId="0" borderId="247" applyFill="0">
      <alignment horizontal="center" vertical="center"/>
    </xf>
    <xf numFmtId="0" fontId="32" fillId="0" borderId="243" applyNumberFormat="0" applyFill="0" applyAlignment="0" applyProtection="0"/>
    <xf numFmtId="0" fontId="32" fillId="0" borderId="243" applyNumberFormat="0" applyFill="0" applyAlignment="0" applyProtection="0"/>
    <xf numFmtId="0" fontId="32" fillId="0" borderId="255" applyNumberFormat="0" applyFill="0" applyAlignment="0" applyProtection="0"/>
    <xf numFmtId="0" fontId="10" fillId="0" borderId="146" applyFill="0">
      <alignment horizontal="center" vertical="center"/>
    </xf>
    <xf numFmtId="0" fontId="25" fillId="21" borderId="242" applyNumberFormat="0" applyAlignment="0" applyProtection="0"/>
    <xf numFmtId="0" fontId="10" fillId="0" borderId="146" applyFill="0">
      <alignment horizontal="center" vertical="center"/>
    </xf>
    <xf numFmtId="0" fontId="10" fillId="0" borderId="146" applyFill="0">
      <alignment horizontal="center" vertical="center"/>
    </xf>
    <xf numFmtId="0" fontId="15" fillId="21" borderId="21" applyNumberFormat="0" applyAlignment="0" applyProtection="0"/>
    <xf numFmtId="0" fontId="22" fillId="8" borderId="21" applyNumberFormat="0" applyAlignment="0" applyProtection="0"/>
    <xf numFmtId="0" fontId="5" fillId="0" borderId="146" applyFill="0">
      <alignment horizontal="center" vertical="center"/>
    </xf>
    <xf numFmtId="175" fontId="5" fillId="0" borderId="146" applyFill="0">
      <alignment horizontal="center" vertical="center"/>
    </xf>
    <xf numFmtId="0" fontId="10" fillId="0" borderId="146" applyFill="0">
      <alignment horizontal="center" vertical="center"/>
    </xf>
    <xf numFmtId="0" fontId="25" fillId="21" borderId="254" applyNumberFormat="0" applyAlignment="0" applyProtection="0"/>
    <xf numFmtId="0" fontId="5" fillId="0" borderId="146" applyFill="0">
      <alignment horizontal="center" vertical="center"/>
    </xf>
    <xf numFmtId="175" fontId="5" fillId="0" borderId="146" applyFill="0">
      <alignment horizontal="center" vertical="center"/>
    </xf>
    <xf numFmtId="0" fontId="25" fillId="21" borderId="254" applyNumberFormat="0" applyAlignment="0" applyProtection="0"/>
    <xf numFmtId="0" fontId="10" fillId="0" borderId="146" applyFill="0">
      <alignment horizontal="center" vertical="center"/>
    </xf>
    <xf numFmtId="175" fontId="5" fillId="0" borderId="146" applyFill="0">
      <alignment horizontal="center" vertical="center"/>
    </xf>
    <xf numFmtId="0" fontId="10" fillId="0" borderId="247" applyFill="0">
      <alignment horizontal="center" vertical="center"/>
    </xf>
    <xf numFmtId="0" fontId="5" fillId="0" borderId="146" applyFill="0">
      <alignment horizontal="center" vertical="center"/>
    </xf>
    <xf numFmtId="0" fontId="25" fillId="21" borderId="242" applyNumberFormat="0" applyAlignment="0" applyProtection="0"/>
    <xf numFmtId="0" fontId="22" fillId="8" borderId="21" applyNumberFormat="0" applyAlignment="0" applyProtection="0"/>
    <xf numFmtId="0" fontId="25" fillId="21" borderId="242" applyNumberFormat="0" applyAlignment="0" applyProtection="0"/>
    <xf numFmtId="0" fontId="25" fillId="21" borderId="254" applyNumberFormat="0" applyAlignment="0" applyProtection="0"/>
    <xf numFmtId="0" fontId="32" fillId="0" borderId="319" applyNumberFormat="0" applyFill="0" applyAlignment="0" applyProtection="0"/>
    <xf numFmtId="0" fontId="10" fillId="0" borderId="247" applyFill="0">
      <alignment horizontal="center" vertical="center"/>
    </xf>
    <xf numFmtId="175" fontId="5" fillId="0" borderId="146" applyFill="0">
      <alignment horizontal="center" vertical="center"/>
    </xf>
    <xf numFmtId="175" fontId="5" fillId="0" borderId="244" applyFill="0">
      <alignment horizontal="center" vertical="center"/>
    </xf>
    <xf numFmtId="175" fontId="5" fillId="0" borderId="146" applyFill="0">
      <alignment horizontal="center" vertical="center"/>
    </xf>
    <xf numFmtId="175" fontId="5" fillId="0" borderId="146" applyFill="0">
      <alignment horizontal="center" vertical="center"/>
    </xf>
    <xf numFmtId="0" fontId="22" fillId="8" borderId="21" applyNumberFormat="0" applyAlignment="0" applyProtection="0"/>
    <xf numFmtId="0" fontId="15" fillId="21" borderId="246" applyNumberFormat="0" applyAlignment="0" applyProtection="0"/>
    <xf numFmtId="0" fontId="10" fillId="0" borderId="146" applyFill="0">
      <alignment horizontal="center" vertical="center"/>
    </xf>
    <xf numFmtId="0" fontId="10" fillId="0" borderId="146" applyFill="0">
      <alignment horizontal="center" vertical="center"/>
    </xf>
    <xf numFmtId="0" fontId="15" fillId="21" borderId="21" applyNumberFormat="0" applyAlignment="0" applyProtection="0"/>
    <xf numFmtId="0" fontId="15" fillId="21" borderId="21" applyNumberFormat="0" applyAlignment="0" applyProtection="0"/>
    <xf numFmtId="0" fontId="10" fillId="0" borderId="146" applyFill="0">
      <alignment horizontal="center" vertical="center"/>
    </xf>
    <xf numFmtId="0" fontId="32" fillId="0" borderId="255" applyNumberFormat="0" applyFill="0" applyAlignment="0" applyProtection="0"/>
    <xf numFmtId="175" fontId="5" fillId="0" borderId="146" applyFill="0">
      <alignment horizontal="center" vertical="center"/>
    </xf>
    <xf numFmtId="0" fontId="15" fillId="21" borderId="246" applyNumberFormat="0" applyAlignment="0" applyProtection="0"/>
    <xf numFmtId="175" fontId="5" fillId="0" borderId="146" applyFill="0">
      <alignment horizontal="center" vertical="center"/>
    </xf>
    <xf numFmtId="0" fontId="5" fillId="0" borderId="146" applyFill="0">
      <alignment horizontal="center" vertical="center"/>
    </xf>
    <xf numFmtId="0" fontId="22" fillId="8" borderId="246" applyNumberFormat="0" applyAlignment="0" applyProtection="0"/>
    <xf numFmtId="0" fontId="10" fillId="0" borderId="146" applyFill="0">
      <alignment horizontal="center" vertical="center"/>
    </xf>
    <xf numFmtId="0" fontId="10" fillId="0" borderId="146" applyFill="0">
      <alignment horizontal="center" vertical="center"/>
    </xf>
    <xf numFmtId="0" fontId="32" fillId="0" borderId="243" applyNumberFormat="0" applyFill="0" applyAlignment="0" applyProtection="0"/>
    <xf numFmtId="0" fontId="5" fillId="0" borderId="146" applyFill="0">
      <alignment horizontal="center" vertical="center"/>
    </xf>
    <xf numFmtId="0" fontId="22" fillId="8" borderId="246" applyNumberFormat="0" applyAlignment="0" applyProtection="0"/>
    <xf numFmtId="175" fontId="5" fillId="0" borderId="146" applyFill="0">
      <alignment horizontal="center" vertical="center"/>
    </xf>
    <xf numFmtId="175" fontId="5" fillId="0" borderId="146" applyFill="0">
      <alignment horizontal="center" vertical="center"/>
    </xf>
    <xf numFmtId="0" fontId="32" fillId="0" borderId="255" applyNumberFormat="0" applyFill="0" applyAlignment="0" applyProtection="0"/>
    <xf numFmtId="0" fontId="25" fillId="21" borderId="242" applyNumberFormat="0" applyAlignment="0" applyProtection="0"/>
    <xf numFmtId="0" fontId="32" fillId="0" borderId="262" applyNumberFormat="0" applyFill="0" applyAlignment="0" applyProtection="0"/>
    <xf numFmtId="175" fontId="5" fillId="0" borderId="146" applyFill="0">
      <alignment horizontal="center" vertical="center"/>
    </xf>
    <xf numFmtId="0" fontId="15" fillId="21" borderId="21" applyNumberFormat="0" applyAlignment="0" applyProtection="0"/>
    <xf numFmtId="0" fontId="5" fillId="0" borderId="146" applyFill="0">
      <alignment horizontal="center" vertical="center"/>
    </xf>
    <xf numFmtId="175" fontId="5" fillId="0" borderId="146" applyFill="0">
      <alignment horizontal="center" vertical="center"/>
    </xf>
    <xf numFmtId="0" fontId="22" fillId="8" borderId="21" applyNumberFormat="0" applyAlignment="0" applyProtection="0"/>
    <xf numFmtId="0" fontId="12" fillId="24" borderId="241" applyNumberFormat="0" applyFont="0" applyAlignment="0" applyProtection="0"/>
    <xf numFmtId="0" fontId="10" fillId="0" borderId="146" applyFill="0">
      <alignment horizontal="center" vertical="center"/>
    </xf>
    <xf numFmtId="0" fontId="15" fillId="21" borderId="21" applyNumberFormat="0" applyAlignment="0" applyProtection="0"/>
    <xf numFmtId="0" fontId="25" fillId="21" borderId="242" applyNumberFormat="0" applyAlignment="0" applyProtection="0"/>
    <xf numFmtId="0" fontId="25" fillId="21" borderId="254" applyNumberFormat="0" applyAlignment="0" applyProtection="0"/>
    <xf numFmtId="0" fontId="10" fillId="0" borderId="146" applyFill="0">
      <alignment horizontal="center" vertical="center"/>
    </xf>
    <xf numFmtId="0" fontId="10" fillId="0" borderId="146" applyFill="0">
      <alignment horizontal="center" vertical="center"/>
    </xf>
    <xf numFmtId="175" fontId="5" fillId="0" borderId="146" applyFill="0">
      <alignment horizontal="center" vertical="center"/>
    </xf>
    <xf numFmtId="175" fontId="5" fillId="0" borderId="244" applyFill="0">
      <alignment horizontal="center" vertical="center"/>
    </xf>
    <xf numFmtId="0" fontId="25" fillId="21" borderId="242" applyNumberFormat="0" applyAlignment="0" applyProtection="0"/>
    <xf numFmtId="0" fontId="5" fillId="0" borderId="266" applyFill="0">
      <alignment horizontal="center" vertical="center"/>
    </xf>
    <xf numFmtId="175" fontId="5" fillId="0" borderId="247" applyFill="0">
      <alignment horizontal="center" vertical="center"/>
    </xf>
    <xf numFmtId="0" fontId="10" fillId="0" borderId="146" applyFill="0">
      <alignment horizontal="center" vertical="center"/>
    </xf>
    <xf numFmtId="175" fontId="5" fillId="0" borderId="146" applyFill="0">
      <alignment horizontal="center" vertical="center"/>
    </xf>
    <xf numFmtId="0" fontId="12" fillId="24" borderId="248" applyNumberFormat="0" applyFont="0" applyAlignment="0" applyProtection="0"/>
    <xf numFmtId="0" fontId="5" fillId="0" borderId="247" applyFill="0">
      <alignment horizontal="center" vertical="center"/>
    </xf>
    <xf numFmtId="175" fontId="5" fillId="0" borderId="146" applyFill="0">
      <alignment horizontal="center" vertical="center"/>
    </xf>
    <xf numFmtId="0" fontId="22" fillId="8" borderId="21" applyNumberFormat="0" applyAlignment="0" applyProtection="0"/>
    <xf numFmtId="175" fontId="5" fillId="0" borderId="146" applyFill="0">
      <alignment horizontal="center" vertical="center"/>
    </xf>
    <xf numFmtId="0" fontId="10" fillId="0" borderId="146" applyFill="0">
      <alignment horizontal="center" vertical="center"/>
    </xf>
    <xf numFmtId="0" fontId="10" fillId="0" borderId="146" applyFill="0">
      <alignment horizontal="center" vertical="center"/>
    </xf>
    <xf numFmtId="0" fontId="10" fillId="0" borderId="146" applyFill="0">
      <alignment horizontal="center" vertical="center"/>
    </xf>
    <xf numFmtId="0" fontId="25" fillId="21" borderId="242" applyNumberFormat="0" applyAlignment="0" applyProtection="0"/>
    <xf numFmtId="0" fontId="15" fillId="21" borderId="246" applyNumberFormat="0" applyAlignment="0" applyProtection="0"/>
    <xf numFmtId="0" fontId="25" fillId="21" borderId="242" applyNumberFormat="0" applyAlignment="0" applyProtection="0"/>
    <xf numFmtId="0" fontId="32" fillId="0" borderId="277" applyNumberFormat="0" applyFill="0" applyAlignment="0" applyProtection="0"/>
    <xf numFmtId="175" fontId="5" fillId="0" borderId="146" applyFill="0">
      <alignment horizontal="center" vertical="center"/>
    </xf>
    <xf numFmtId="0" fontId="5" fillId="0" borderId="146" applyFill="0">
      <alignment horizontal="center" vertical="center"/>
    </xf>
    <xf numFmtId="0" fontId="22" fillId="8" borderId="21" applyNumberFormat="0" applyAlignment="0" applyProtection="0"/>
    <xf numFmtId="0" fontId="25" fillId="21" borderId="249" applyNumberFormat="0" applyAlignment="0" applyProtection="0"/>
    <xf numFmtId="175" fontId="5" fillId="0" borderId="247" applyFill="0">
      <alignment horizontal="center" vertical="center"/>
    </xf>
    <xf numFmtId="0" fontId="10" fillId="0" borderId="146" applyFill="0">
      <alignment horizontal="center" vertical="center"/>
    </xf>
    <xf numFmtId="0" fontId="25" fillId="21" borderId="254" applyNumberFormat="0" applyAlignment="0" applyProtection="0"/>
    <xf numFmtId="0" fontId="32" fillId="0" borderId="243" applyNumberFormat="0" applyFill="0" applyAlignment="0" applyProtection="0"/>
    <xf numFmtId="0" fontId="5" fillId="0" borderId="146" applyFill="0">
      <alignment horizontal="center" vertical="center"/>
    </xf>
    <xf numFmtId="0" fontId="25" fillId="21" borderId="249" applyNumberFormat="0" applyAlignment="0" applyProtection="0"/>
    <xf numFmtId="0" fontId="5" fillId="0" borderId="244" applyFill="0">
      <alignment horizontal="center" vertical="center"/>
    </xf>
    <xf numFmtId="0" fontId="5" fillId="0" borderId="146" applyFill="0">
      <alignment horizontal="center" vertical="center"/>
    </xf>
    <xf numFmtId="0" fontId="15" fillId="21" borderId="252" applyNumberFormat="0" applyAlignment="0" applyProtection="0"/>
    <xf numFmtId="0" fontId="32" fillId="0" borderId="250" applyNumberFormat="0" applyFill="0" applyAlignment="0" applyProtection="0"/>
    <xf numFmtId="0" fontId="25" fillId="21" borderId="242" applyNumberFormat="0" applyAlignment="0" applyProtection="0"/>
    <xf numFmtId="175" fontId="5" fillId="0" borderId="146" applyFill="0">
      <alignment horizontal="center" vertical="center"/>
    </xf>
    <xf numFmtId="0" fontId="10" fillId="0" borderId="247" applyFill="0">
      <alignment horizontal="center" vertical="center"/>
    </xf>
    <xf numFmtId="0" fontId="5" fillId="0" borderId="247" applyFill="0">
      <alignment horizontal="center" vertical="center"/>
    </xf>
    <xf numFmtId="0" fontId="25" fillId="21" borderId="254" applyNumberFormat="0" applyAlignment="0" applyProtection="0"/>
    <xf numFmtId="0" fontId="15" fillId="21" borderId="21" applyNumberFormat="0" applyAlignment="0" applyProtection="0"/>
    <xf numFmtId="175" fontId="5" fillId="0" borderId="146" applyFill="0">
      <alignment horizontal="center" vertical="center"/>
    </xf>
    <xf numFmtId="0" fontId="25" fillId="21" borderId="254" applyNumberFormat="0" applyAlignment="0" applyProtection="0"/>
    <xf numFmtId="175" fontId="5" fillId="0" borderId="247" applyFill="0">
      <alignment horizontal="center" vertical="center"/>
    </xf>
    <xf numFmtId="0" fontId="10" fillId="0" borderId="146" applyFill="0">
      <alignment horizontal="center" vertical="center"/>
    </xf>
    <xf numFmtId="0" fontId="5" fillId="0" borderId="146" applyFill="0">
      <alignment horizontal="center" vertical="center"/>
    </xf>
    <xf numFmtId="0" fontId="25" fillId="21" borderId="254" applyNumberFormat="0" applyAlignment="0" applyProtection="0"/>
    <xf numFmtId="0" fontId="12" fillId="24" borderId="275" applyNumberFormat="0" applyFont="0" applyAlignment="0" applyProtection="0"/>
    <xf numFmtId="0" fontId="5" fillId="0" borderId="146" applyFill="0">
      <alignment horizontal="center" vertical="center"/>
    </xf>
    <xf numFmtId="0" fontId="12" fillId="24" borderId="248" applyNumberFormat="0" applyFont="0" applyAlignment="0" applyProtection="0"/>
    <xf numFmtId="175" fontId="5" fillId="0" borderId="146" applyFill="0">
      <alignment horizontal="center" vertical="center"/>
    </xf>
    <xf numFmtId="0" fontId="22" fillId="8" borderId="21" applyNumberFormat="0" applyAlignment="0" applyProtection="0"/>
    <xf numFmtId="0" fontId="10" fillId="0" borderId="247" applyFill="0">
      <alignment horizontal="center" vertical="center"/>
    </xf>
    <xf numFmtId="0" fontId="12" fillId="24" borderId="241" applyNumberFormat="0" applyFont="0" applyAlignment="0" applyProtection="0"/>
    <xf numFmtId="0" fontId="22" fillId="8" borderId="21" applyNumberFormat="0" applyAlignment="0" applyProtection="0"/>
    <xf numFmtId="0" fontId="25" fillId="21" borderId="242" applyNumberFormat="0" applyAlignment="0" applyProtection="0"/>
    <xf numFmtId="0" fontId="32" fillId="0" borderId="255" applyNumberFormat="0" applyFill="0" applyAlignment="0" applyProtection="0"/>
    <xf numFmtId="0" fontId="25" fillId="21" borderId="254" applyNumberFormat="0" applyAlignment="0" applyProtection="0"/>
    <xf numFmtId="0" fontId="32" fillId="0" borderId="243" applyNumberFormat="0" applyFill="0" applyAlignment="0" applyProtection="0"/>
    <xf numFmtId="0" fontId="32" fillId="0" borderId="243" applyNumberFormat="0" applyFill="0" applyAlignment="0" applyProtection="0"/>
    <xf numFmtId="175" fontId="5" fillId="0" borderId="146" applyFill="0">
      <alignment horizontal="center" vertical="center"/>
    </xf>
    <xf numFmtId="0" fontId="22" fillId="8" borderId="246" applyNumberFormat="0" applyAlignment="0" applyProtection="0"/>
    <xf numFmtId="0" fontId="25" fillId="21" borderId="249" applyNumberFormat="0" applyAlignment="0" applyProtection="0"/>
    <xf numFmtId="0" fontId="10" fillId="0" borderId="146" applyFill="0">
      <alignment horizontal="center" vertical="center"/>
    </xf>
    <xf numFmtId="0" fontId="5" fillId="0" borderId="146" applyFill="0">
      <alignment horizontal="center" vertical="center"/>
    </xf>
    <xf numFmtId="0" fontId="10" fillId="0" borderId="146" applyFill="0">
      <alignment horizontal="center" vertical="center"/>
    </xf>
    <xf numFmtId="0" fontId="5" fillId="0" borderId="247" applyFill="0">
      <alignment horizontal="center" vertical="center"/>
    </xf>
    <xf numFmtId="0" fontId="5" fillId="0" borderId="146" applyFill="0">
      <alignment horizontal="center" vertical="center"/>
    </xf>
    <xf numFmtId="0" fontId="15" fillId="21" borderId="246" applyNumberFormat="0" applyAlignment="0" applyProtection="0"/>
    <xf numFmtId="0" fontId="22" fillId="8" borderId="21" applyNumberFormat="0" applyAlignment="0" applyProtection="0"/>
    <xf numFmtId="0" fontId="22" fillId="8" borderId="21" applyNumberFormat="0" applyAlignment="0" applyProtection="0"/>
    <xf numFmtId="0" fontId="25" fillId="21" borderId="242" applyNumberFormat="0" applyAlignment="0" applyProtection="0"/>
    <xf numFmtId="175" fontId="5" fillId="0" borderId="146" applyFill="0">
      <alignment horizontal="center" vertical="center"/>
    </xf>
    <xf numFmtId="0" fontId="5" fillId="0" borderId="146" applyFill="0">
      <alignment horizontal="center" vertical="center"/>
    </xf>
    <xf numFmtId="0" fontId="15" fillId="21" borderId="21" applyNumberFormat="0" applyAlignment="0" applyProtection="0"/>
    <xf numFmtId="0" fontId="15" fillId="21" borderId="252" applyNumberFormat="0" applyAlignment="0" applyProtection="0"/>
    <xf numFmtId="0" fontId="15" fillId="21" borderId="21" applyNumberFormat="0" applyAlignment="0" applyProtection="0"/>
    <xf numFmtId="0" fontId="32" fillId="0" borderId="255" applyNumberFormat="0" applyFill="0" applyAlignment="0" applyProtection="0"/>
    <xf numFmtId="0" fontId="22" fillId="8" borderId="283" applyNumberFormat="0" applyAlignment="0" applyProtection="0"/>
    <xf numFmtId="175" fontId="5" fillId="0" borderId="282" applyFill="0">
      <alignment horizontal="center" vertical="center"/>
    </xf>
    <xf numFmtId="0" fontId="25" fillId="21" borderId="249" applyNumberFormat="0" applyAlignment="0" applyProtection="0"/>
    <xf numFmtId="0" fontId="32" fillId="0" borderId="255" applyNumberFormat="0" applyFill="0" applyAlignment="0" applyProtection="0"/>
    <xf numFmtId="0" fontId="32" fillId="0" borderId="243" applyNumberFormat="0" applyFill="0" applyAlignment="0" applyProtection="0"/>
    <xf numFmtId="0" fontId="32" fillId="0" borderId="250" applyNumberFormat="0" applyFill="0" applyAlignment="0" applyProtection="0"/>
    <xf numFmtId="0" fontId="5" fillId="0" borderId="146" applyFill="0">
      <alignment horizontal="center" vertical="center"/>
    </xf>
    <xf numFmtId="0" fontId="22" fillId="8" borderId="21" applyNumberFormat="0" applyAlignment="0" applyProtection="0"/>
    <xf numFmtId="175" fontId="5" fillId="0" borderId="244" applyFill="0">
      <alignment horizontal="center" vertical="center"/>
    </xf>
    <xf numFmtId="0" fontId="32" fillId="0" borderId="255" applyNumberFormat="0" applyFill="0" applyAlignment="0" applyProtection="0"/>
    <xf numFmtId="0" fontId="32" fillId="0" borderId="243" applyNumberFormat="0" applyFill="0" applyAlignment="0" applyProtection="0"/>
    <xf numFmtId="0" fontId="12" fillId="24" borderId="248" applyNumberFormat="0" applyFont="0" applyAlignment="0" applyProtection="0"/>
    <xf numFmtId="175" fontId="5" fillId="0" borderId="146" applyFill="0">
      <alignment horizontal="center" vertical="center"/>
    </xf>
    <xf numFmtId="0" fontId="25" fillId="21" borderId="254" applyNumberFormat="0" applyAlignment="0" applyProtection="0"/>
    <xf numFmtId="175" fontId="5" fillId="0" borderId="146" applyFill="0">
      <alignment horizontal="center" vertical="center"/>
    </xf>
    <xf numFmtId="0" fontId="15" fillId="21" borderId="21" applyNumberFormat="0" applyAlignment="0" applyProtection="0"/>
    <xf numFmtId="0" fontId="12" fillId="24" borderId="248" applyNumberFormat="0" applyFont="0" applyAlignment="0" applyProtection="0"/>
    <xf numFmtId="0" fontId="32" fillId="0" borderId="250" applyNumberFormat="0" applyFill="0" applyAlignment="0" applyProtection="0"/>
    <xf numFmtId="0" fontId="25" fillId="21" borderId="254" applyNumberFormat="0" applyAlignment="0" applyProtection="0"/>
    <xf numFmtId="0" fontId="10" fillId="0" borderId="244" applyFill="0">
      <alignment horizontal="center" vertical="center"/>
    </xf>
    <xf numFmtId="0" fontId="15" fillId="21" borderId="246" applyNumberFormat="0" applyAlignment="0" applyProtection="0"/>
    <xf numFmtId="0" fontId="32" fillId="0" borderId="243" applyNumberFormat="0" applyFill="0" applyAlignment="0" applyProtection="0"/>
    <xf numFmtId="0" fontId="10" fillId="0" borderId="247" applyFill="0">
      <alignment horizontal="center" vertical="center"/>
    </xf>
    <xf numFmtId="0" fontId="10" fillId="0" borderId="244" applyFill="0">
      <alignment horizontal="center" vertical="center"/>
    </xf>
    <xf numFmtId="0" fontId="5" fillId="0" borderId="247" applyFill="0">
      <alignment horizontal="center" vertical="center"/>
    </xf>
    <xf numFmtId="175" fontId="5" fillId="0" borderId="146" applyFill="0">
      <alignment horizontal="center" vertical="center"/>
    </xf>
    <xf numFmtId="175" fontId="5" fillId="0" borderId="247" applyFill="0">
      <alignment horizontal="center" vertical="center"/>
    </xf>
    <xf numFmtId="0" fontId="25" fillId="21" borderId="249" applyNumberFormat="0" applyAlignment="0" applyProtection="0"/>
    <xf numFmtId="0" fontId="5" fillId="0" borderId="244" applyFill="0">
      <alignment horizontal="center" vertical="center"/>
    </xf>
    <xf numFmtId="0" fontId="22" fillId="8" borderId="21" applyNumberFormat="0" applyAlignment="0" applyProtection="0"/>
    <xf numFmtId="0" fontId="5" fillId="0" borderId="247" applyFill="0">
      <alignment horizontal="center" vertical="center"/>
    </xf>
    <xf numFmtId="0" fontId="32" fillId="0" borderId="255" applyNumberFormat="0" applyFill="0" applyAlignment="0" applyProtection="0"/>
    <xf numFmtId="0" fontId="32" fillId="0" borderId="250" applyNumberFormat="0" applyFill="0" applyAlignment="0" applyProtection="0"/>
    <xf numFmtId="175" fontId="5" fillId="0" borderId="146" applyFill="0">
      <alignment horizontal="center" vertical="center"/>
    </xf>
    <xf numFmtId="0" fontId="10" fillId="0" borderId="146" applyFill="0">
      <alignment horizontal="center" vertical="center"/>
    </xf>
    <xf numFmtId="0" fontId="10" fillId="0" borderId="146" applyFill="0">
      <alignment horizontal="center" vertical="center"/>
    </xf>
    <xf numFmtId="175" fontId="5" fillId="0" borderId="146" applyFill="0">
      <alignment horizontal="center" vertical="center"/>
    </xf>
    <xf numFmtId="0" fontId="5" fillId="0" borderId="146" applyFill="0">
      <alignment horizontal="center" vertical="center"/>
    </xf>
    <xf numFmtId="0" fontId="15" fillId="21" borderId="21" applyNumberFormat="0" applyAlignment="0" applyProtection="0"/>
    <xf numFmtId="0" fontId="25" fillId="21" borderId="242" applyNumberFormat="0" applyAlignment="0" applyProtection="0"/>
    <xf numFmtId="0" fontId="25" fillId="21" borderId="249" applyNumberFormat="0" applyAlignment="0" applyProtection="0"/>
    <xf numFmtId="0" fontId="32" fillId="0" borderId="255" applyNumberFormat="0" applyFill="0" applyAlignment="0" applyProtection="0"/>
    <xf numFmtId="0" fontId="22" fillId="8" borderId="21" applyNumberFormat="0" applyAlignment="0" applyProtection="0"/>
    <xf numFmtId="0" fontId="15" fillId="21" borderId="21" applyNumberFormat="0" applyAlignment="0" applyProtection="0"/>
    <xf numFmtId="0" fontId="32" fillId="0" borderId="243" applyNumberFormat="0" applyFill="0" applyAlignment="0" applyProtection="0"/>
    <xf numFmtId="0" fontId="25" fillId="21" borderId="254" applyNumberFormat="0" applyAlignment="0" applyProtection="0"/>
    <xf numFmtId="0" fontId="10" fillId="0" borderId="266" applyFill="0">
      <alignment horizontal="center" vertical="center"/>
    </xf>
    <xf numFmtId="0" fontId="10" fillId="0" borderId="146" applyFill="0">
      <alignment horizontal="center" vertical="center"/>
    </xf>
    <xf numFmtId="0" fontId="32" fillId="0" borderId="243" applyNumberFormat="0" applyFill="0" applyAlignment="0" applyProtection="0"/>
    <xf numFmtId="175" fontId="5" fillId="0" borderId="146" applyFill="0">
      <alignment horizontal="center" vertical="center"/>
    </xf>
    <xf numFmtId="0" fontId="15" fillId="21" borderId="21" applyNumberFormat="0" applyAlignment="0" applyProtection="0"/>
    <xf numFmtId="0" fontId="32" fillId="0" borderId="255" applyNumberFormat="0" applyFill="0" applyAlignment="0" applyProtection="0"/>
    <xf numFmtId="0" fontId="10" fillId="0" borderId="266" applyFill="0">
      <alignment horizontal="center" vertical="center"/>
    </xf>
    <xf numFmtId="0" fontId="15" fillId="21" borderId="246" applyNumberFormat="0" applyAlignment="0" applyProtection="0"/>
    <xf numFmtId="0" fontId="5" fillId="0" borderId="146" applyFill="0">
      <alignment horizontal="center" vertical="center"/>
    </xf>
    <xf numFmtId="0" fontId="32" fillId="0" borderId="243" applyNumberFormat="0" applyFill="0" applyAlignment="0" applyProtection="0"/>
    <xf numFmtId="0" fontId="32" fillId="0" borderId="243" applyNumberFormat="0" applyFill="0" applyAlignment="0" applyProtection="0"/>
    <xf numFmtId="0" fontId="15" fillId="21" borderId="21"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10" fillId="0" borderId="247" applyFill="0">
      <alignment horizontal="center" vertical="center"/>
    </xf>
    <xf numFmtId="0" fontId="32" fillId="0" borderId="250" applyNumberFormat="0" applyFill="0" applyAlignment="0" applyProtection="0"/>
    <xf numFmtId="0" fontId="22" fillId="8" borderId="246" applyNumberFormat="0" applyAlignment="0" applyProtection="0"/>
    <xf numFmtId="0" fontId="22" fillId="8" borderId="246" applyNumberFormat="0" applyAlignment="0" applyProtection="0"/>
    <xf numFmtId="0" fontId="32" fillId="0" borderId="250" applyNumberFormat="0" applyFill="0" applyAlignment="0" applyProtection="0"/>
    <xf numFmtId="0" fontId="25" fillId="21" borderId="254" applyNumberFormat="0" applyAlignment="0" applyProtection="0"/>
    <xf numFmtId="0" fontId="10" fillId="0" borderId="146" applyFill="0">
      <alignment horizontal="center" vertical="center"/>
    </xf>
    <xf numFmtId="0" fontId="32" fillId="0" borderId="255" applyNumberFormat="0" applyFill="0" applyAlignment="0" applyProtection="0"/>
    <xf numFmtId="0" fontId="25" fillId="21" borderId="242" applyNumberFormat="0" applyAlignment="0" applyProtection="0"/>
    <xf numFmtId="0" fontId="15" fillId="21" borderId="246" applyNumberFormat="0" applyAlignment="0" applyProtection="0"/>
    <xf numFmtId="0" fontId="12" fillId="24" borderId="248" applyNumberFormat="0" applyFont="0" applyAlignment="0" applyProtection="0"/>
    <xf numFmtId="0" fontId="22" fillId="8" borderId="246" applyNumberFormat="0" applyAlignment="0" applyProtection="0"/>
    <xf numFmtId="175" fontId="5" fillId="0" borderId="146" applyFill="0">
      <alignment horizontal="center" vertical="center"/>
    </xf>
    <xf numFmtId="0" fontId="32" fillId="0" borderId="255" applyNumberFormat="0" applyFill="0" applyAlignment="0" applyProtection="0"/>
    <xf numFmtId="0" fontId="32" fillId="0" borderId="255" applyNumberFormat="0" applyFill="0" applyAlignment="0" applyProtection="0"/>
    <xf numFmtId="0" fontId="25" fillId="21" borderId="242" applyNumberFormat="0" applyAlignment="0" applyProtection="0"/>
    <xf numFmtId="0" fontId="25" fillId="21" borderId="254" applyNumberFormat="0" applyAlignment="0" applyProtection="0"/>
    <xf numFmtId="175" fontId="5" fillId="0" borderId="247" applyFill="0">
      <alignment horizontal="center" vertical="center"/>
    </xf>
    <xf numFmtId="0" fontId="15" fillId="21" borderId="246" applyNumberFormat="0" applyAlignment="0" applyProtection="0"/>
    <xf numFmtId="0" fontId="25" fillId="21" borderId="242" applyNumberFormat="0" applyAlignment="0" applyProtection="0"/>
    <xf numFmtId="0" fontId="5" fillId="0" borderId="146" applyFill="0">
      <alignment horizontal="center" vertical="center"/>
    </xf>
    <xf numFmtId="0" fontId="5" fillId="0" borderId="146" applyFill="0">
      <alignment horizontal="center" vertical="center"/>
    </xf>
    <xf numFmtId="175" fontId="5" fillId="0" borderId="146" applyFill="0">
      <alignment horizontal="center" vertical="center"/>
    </xf>
    <xf numFmtId="175" fontId="5" fillId="0" borderId="146" applyFill="0">
      <alignment horizontal="center" vertical="center"/>
    </xf>
    <xf numFmtId="0" fontId="5" fillId="0" borderId="146" applyFill="0">
      <alignment horizontal="center" vertical="center"/>
    </xf>
    <xf numFmtId="0" fontId="10" fillId="0" borderId="146" applyFill="0">
      <alignment horizontal="center" vertical="center"/>
    </xf>
    <xf numFmtId="175" fontId="5" fillId="0" borderId="146" applyFill="0">
      <alignment horizontal="center" vertical="center"/>
    </xf>
    <xf numFmtId="0" fontId="10" fillId="0" borderId="146" applyFill="0">
      <alignment horizontal="center" vertical="center"/>
    </xf>
    <xf numFmtId="175" fontId="5" fillId="0" borderId="146" applyFill="0">
      <alignment horizontal="center" vertical="center"/>
    </xf>
    <xf numFmtId="175" fontId="5" fillId="0" borderId="146" applyFill="0">
      <alignment horizontal="center" vertical="center"/>
    </xf>
    <xf numFmtId="0" fontId="15" fillId="21" borderId="21" applyNumberFormat="0" applyAlignment="0" applyProtection="0"/>
    <xf numFmtId="175" fontId="5" fillId="0" borderId="146" applyFill="0">
      <alignment horizontal="center" vertical="center"/>
    </xf>
    <xf numFmtId="0" fontId="32" fillId="0" borderId="243" applyNumberFormat="0" applyFill="0" applyAlignment="0" applyProtection="0"/>
    <xf numFmtId="0" fontId="5" fillId="0" borderId="247" applyFill="0">
      <alignment horizontal="center" vertical="center"/>
    </xf>
    <xf numFmtId="0" fontId="5" fillId="0" borderId="247" applyFill="0">
      <alignment horizontal="center" vertical="center"/>
    </xf>
    <xf numFmtId="0" fontId="15" fillId="21" borderId="246" applyNumberFormat="0" applyAlignment="0" applyProtection="0"/>
    <xf numFmtId="0" fontId="5" fillId="0" borderId="247" applyFill="0">
      <alignment horizontal="center" vertical="center"/>
    </xf>
    <xf numFmtId="0" fontId="15" fillId="21" borderId="21" applyNumberFormat="0" applyAlignment="0" applyProtection="0"/>
    <xf numFmtId="0" fontId="10" fillId="0" borderId="247" applyFill="0">
      <alignment horizontal="center" vertical="center"/>
    </xf>
    <xf numFmtId="0" fontId="5" fillId="0" borderId="244" applyFill="0">
      <alignment horizontal="center" vertical="center"/>
    </xf>
    <xf numFmtId="0" fontId="12" fillId="24" borderId="241" applyNumberFormat="0" applyFont="0" applyAlignment="0" applyProtection="0"/>
    <xf numFmtId="175" fontId="5" fillId="0" borderId="247" applyFill="0">
      <alignment horizontal="center" vertical="center"/>
    </xf>
    <xf numFmtId="0" fontId="15" fillId="21" borderId="21" applyNumberFormat="0" applyAlignment="0" applyProtection="0"/>
    <xf numFmtId="0" fontId="32" fillId="0" borderId="255" applyNumberFormat="0" applyFill="0" applyAlignment="0" applyProtection="0"/>
    <xf numFmtId="0" fontId="32" fillId="0" borderId="255" applyNumberFormat="0" applyFill="0" applyAlignment="0" applyProtection="0"/>
    <xf numFmtId="0" fontId="25" fillId="21" borderId="286" applyNumberFormat="0" applyAlignment="0" applyProtection="0"/>
    <xf numFmtId="175" fontId="5" fillId="0" borderId="247" applyFill="0">
      <alignment horizontal="center" vertical="center"/>
    </xf>
    <xf numFmtId="0" fontId="10" fillId="0" borderId="146" applyFill="0">
      <alignment horizontal="center" vertical="center"/>
    </xf>
    <xf numFmtId="0" fontId="15" fillId="21" borderId="246" applyNumberFormat="0" applyAlignment="0" applyProtection="0"/>
    <xf numFmtId="0" fontId="5" fillId="0" borderId="247" applyFill="0">
      <alignment horizontal="center" vertical="center"/>
    </xf>
    <xf numFmtId="0" fontId="12" fillId="24" borderId="248" applyNumberFormat="0" applyFont="0" applyAlignment="0" applyProtection="0"/>
    <xf numFmtId="0" fontId="15" fillId="21" borderId="21" applyNumberFormat="0" applyAlignment="0" applyProtection="0"/>
    <xf numFmtId="0" fontId="10" fillId="0" borderId="146" applyFill="0">
      <alignment horizontal="center" vertical="center"/>
    </xf>
    <xf numFmtId="0" fontId="32" fillId="0" borderId="255" applyNumberFormat="0" applyFill="0" applyAlignment="0" applyProtection="0"/>
    <xf numFmtId="0" fontId="32" fillId="0" borderId="255" applyNumberFormat="0" applyFill="0" applyAlignment="0" applyProtection="0"/>
    <xf numFmtId="0" fontId="25" fillId="21" borderId="242" applyNumberFormat="0" applyAlignment="0" applyProtection="0"/>
    <xf numFmtId="0" fontId="25" fillId="21" borderId="254" applyNumberFormat="0" applyAlignment="0" applyProtection="0"/>
    <xf numFmtId="0" fontId="32" fillId="0" borderId="243" applyNumberFormat="0" applyFill="0" applyAlignment="0" applyProtection="0"/>
    <xf numFmtId="0" fontId="5" fillId="0" borderId="146" applyFill="0">
      <alignment horizontal="center" vertical="center"/>
    </xf>
    <xf numFmtId="0" fontId="25" fillId="21" borderId="249" applyNumberFormat="0" applyAlignment="0" applyProtection="0"/>
    <xf numFmtId="0" fontId="10" fillId="0" borderId="146" applyFill="0">
      <alignment horizontal="center" vertical="center"/>
    </xf>
    <xf numFmtId="0" fontId="25" fillId="21" borderId="254" applyNumberFormat="0" applyAlignment="0" applyProtection="0"/>
    <xf numFmtId="0" fontId="32" fillId="0" borderId="250" applyNumberFormat="0" applyFill="0" applyAlignment="0" applyProtection="0"/>
    <xf numFmtId="0" fontId="25" fillId="21" borderId="242" applyNumberFormat="0" applyAlignment="0" applyProtection="0"/>
    <xf numFmtId="175" fontId="5" fillId="0" borderId="266" applyFill="0">
      <alignment horizontal="center" vertical="center"/>
    </xf>
    <xf numFmtId="0" fontId="10" fillId="0" borderId="146" applyFill="0">
      <alignment horizontal="center" vertical="center"/>
    </xf>
    <xf numFmtId="0" fontId="15" fillId="21" borderId="252" applyNumberFormat="0" applyAlignment="0" applyProtection="0"/>
    <xf numFmtId="0" fontId="15" fillId="21" borderId="246" applyNumberFormat="0" applyAlignment="0" applyProtection="0"/>
    <xf numFmtId="0" fontId="12" fillId="24" borderId="241" applyNumberFormat="0" applyFont="0" applyAlignment="0" applyProtection="0"/>
    <xf numFmtId="0" fontId="22" fillId="8" borderId="246" applyNumberFormat="0" applyAlignment="0" applyProtection="0"/>
    <xf numFmtId="175" fontId="5" fillId="0" borderId="146" applyFill="0">
      <alignment horizontal="center" vertical="center"/>
    </xf>
    <xf numFmtId="0" fontId="15" fillId="21" borderId="252" applyNumberFormat="0" applyAlignment="0" applyProtection="0"/>
    <xf numFmtId="175" fontId="5" fillId="0" borderId="146" applyFill="0">
      <alignment horizontal="center" vertical="center"/>
    </xf>
    <xf numFmtId="0" fontId="15" fillId="21" borderId="21" applyNumberFormat="0" applyAlignment="0" applyProtection="0"/>
    <xf numFmtId="0" fontId="10" fillId="0" borderId="247" applyFill="0">
      <alignment horizontal="center" vertical="center"/>
    </xf>
    <xf numFmtId="175" fontId="5" fillId="0" borderId="244" applyFill="0">
      <alignment horizontal="center" vertical="center"/>
    </xf>
    <xf numFmtId="0" fontId="15" fillId="21" borderId="246" applyNumberFormat="0" applyAlignment="0" applyProtection="0"/>
    <xf numFmtId="0" fontId="25" fillId="21" borderId="242" applyNumberFormat="0" applyAlignment="0" applyProtection="0"/>
    <xf numFmtId="0" fontId="22" fillId="8" borderId="21" applyNumberFormat="0" applyAlignment="0" applyProtection="0"/>
    <xf numFmtId="175" fontId="5" fillId="0" borderId="266" applyFill="0">
      <alignment horizontal="center" vertical="center"/>
    </xf>
    <xf numFmtId="0" fontId="12" fillId="24" borderId="241" applyNumberFormat="0" applyFont="0" applyAlignment="0" applyProtection="0"/>
    <xf numFmtId="0" fontId="25" fillId="21" borderId="249" applyNumberFormat="0" applyAlignment="0" applyProtection="0"/>
    <xf numFmtId="0" fontId="15" fillId="21" borderId="246" applyNumberFormat="0" applyAlignment="0" applyProtection="0"/>
    <xf numFmtId="0" fontId="5" fillId="0" borderId="247" applyFill="0">
      <alignment horizontal="center" vertical="center"/>
    </xf>
    <xf numFmtId="0" fontId="10" fillId="0" borderId="244" applyFill="0">
      <alignment horizontal="center" vertical="center"/>
    </xf>
    <xf numFmtId="0" fontId="5" fillId="0" borderId="247" applyFill="0">
      <alignment horizontal="center" vertical="center"/>
    </xf>
    <xf numFmtId="0" fontId="12" fillId="24" borderId="241" applyNumberFormat="0" applyFont="0" applyAlignment="0" applyProtection="0"/>
    <xf numFmtId="0" fontId="22" fillId="8" borderId="246" applyNumberFormat="0" applyAlignment="0" applyProtection="0"/>
    <xf numFmtId="175" fontId="5" fillId="0" borderId="146" applyFill="0">
      <alignment horizontal="center" vertical="center"/>
    </xf>
    <xf numFmtId="0" fontId="22" fillId="8" borderId="246" applyNumberFormat="0" applyAlignment="0" applyProtection="0"/>
    <xf numFmtId="175" fontId="5" fillId="0" borderId="146" applyFill="0">
      <alignment horizontal="center" vertical="center"/>
    </xf>
    <xf numFmtId="0" fontId="10" fillId="0" borderId="146" applyFill="0">
      <alignment horizontal="center" vertical="center"/>
    </xf>
    <xf numFmtId="0" fontId="32" fillId="0" borderId="255" applyNumberFormat="0" applyFill="0" applyAlignment="0" applyProtection="0"/>
    <xf numFmtId="0" fontId="5" fillId="0" borderId="244" applyFill="0">
      <alignment horizontal="center" vertical="center"/>
    </xf>
    <xf numFmtId="0" fontId="32" fillId="0" borderId="255" applyNumberFormat="0" applyFill="0" applyAlignment="0" applyProtection="0"/>
    <xf numFmtId="0" fontId="15" fillId="21" borderId="252" applyNumberFormat="0" applyAlignment="0" applyProtection="0"/>
    <xf numFmtId="0" fontId="5" fillId="0" borderId="146" applyFill="0">
      <alignment horizontal="center" vertical="center"/>
    </xf>
    <xf numFmtId="0" fontId="10" fillId="0" borderId="146" applyFill="0">
      <alignment horizontal="center" vertical="center"/>
    </xf>
    <xf numFmtId="0" fontId="12" fillId="24" borderId="241" applyNumberFormat="0" applyFont="0" applyAlignment="0" applyProtection="0"/>
    <xf numFmtId="0" fontId="32" fillId="0" borderId="250" applyNumberFormat="0" applyFill="0" applyAlignment="0" applyProtection="0"/>
    <xf numFmtId="0" fontId="22" fillId="8" borderId="21" applyNumberFormat="0" applyAlignment="0" applyProtection="0"/>
    <xf numFmtId="0" fontId="22" fillId="8" borderId="21" applyNumberFormat="0" applyAlignment="0" applyProtection="0"/>
    <xf numFmtId="0" fontId="12" fillId="24" borderId="248" applyNumberFormat="0" applyFont="0" applyAlignment="0" applyProtection="0"/>
    <xf numFmtId="0" fontId="12" fillId="24" borderId="241" applyNumberFormat="0" applyFont="0" applyAlignment="0" applyProtection="0"/>
    <xf numFmtId="0" fontId="22" fillId="8" borderId="246" applyNumberFormat="0" applyAlignment="0" applyProtection="0"/>
    <xf numFmtId="0" fontId="10" fillId="0" borderId="146" applyFill="0">
      <alignment horizontal="center" vertical="center"/>
    </xf>
    <xf numFmtId="0" fontId="15" fillId="21" borderId="246" applyNumberFormat="0" applyAlignment="0" applyProtection="0"/>
    <xf numFmtId="0" fontId="15" fillId="21" borderId="283" applyNumberFormat="0" applyAlignment="0" applyProtection="0"/>
    <xf numFmtId="175" fontId="5" fillId="0" borderId="247" applyFill="0">
      <alignment horizontal="center" vertical="center"/>
    </xf>
    <xf numFmtId="0" fontId="5" fillId="0" borderId="146" applyFill="0">
      <alignment horizontal="center" vertical="center"/>
    </xf>
    <xf numFmtId="0" fontId="5" fillId="0" borderId="146" applyFill="0">
      <alignment horizontal="center" vertical="center"/>
    </xf>
    <xf numFmtId="0" fontId="12" fillId="24" borderId="253" applyNumberFormat="0" applyFont="0" applyAlignment="0" applyProtection="0"/>
    <xf numFmtId="0" fontId="25" fillId="21" borderId="254" applyNumberFormat="0" applyAlignment="0" applyProtection="0"/>
    <xf numFmtId="0" fontId="22" fillId="8" borderId="21" applyNumberFormat="0" applyAlignment="0" applyProtection="0"/>
    <xf numFmtId="0" fontId="32" fillId="0" borderId="243" applyNumberFormat="0" applyFill="0" applyAlignment="0" applyProtection="0"/>
    <xf numFmtId="175" fontId="5" fillId="0" borderId="146" applyFill="0">
      <alignment horizontal="center" vertical="center"/>
    </xf>
    <xf numFmtId="175" fontId="5" fillId="0" borderId="247" applyFill="0">
      <alignment horizontal="center" vertical="center"/>
    </xf>
    <xf numFmtId="0" fontId="25" fillId="21" borderId="242" applyNumberFormat="0" applyAlignment="0" applyProtection="0"/>
    <xf numFmtId="0" fontId="32" fillId="0" borderId="277" applyNumberFormat="0" applyFill="0" applyAlignment="0" applyProtection="0"/>
    <xf numFmtId="0" fontId="22" fillId="8" borderId="21" applyNumberFormat="0" applyAlignment="0" applyProtection="0"/>
    <xf numFmtId="175" fontId="5" fillId="0" borderId="247" applyFill="0">
      <alignment horizontal="center" vertical="center"/>
    </xf>
    <xf numFmtId="0" fontId="10" fillId="0" borderId="247" applyFill="0">
      <alignment horizontal="center" vertical="center"/>
    </xf>
    <xf numFmtId="0" fontId="15" fillId="21" borderId="246" applyNumberFormat="0" applyAlignment="0" applyProtection="0"/>
    <xf numFmtId="175" fontId="5" fillId="0" borderId="247" applyFill="0">
      <alignment horizontal="center" vertical="center"/>
    </xf>
    <xf numFmtId="0" fontId="5" fillId="0" borderId="146" applyFill="0">
      <alignment horizontal="center" vertical="center"/>
    </xf>
    <xf numFmtId="0" fontId="12" fillId="24" borderId="241" applyNumberFormat="0" applyFont="0" applyAlignment="0" applyProtection="0"/>
    <xf numFmtId="0" fontId="10" fillId="0" borderId="247" applyFill="0">
      <alignment horizontal="center" vertical="center"/>
    </xf>
    <xf numFmtId="0" fontId="12" fillId="24" borderId="241" applyNumberFormat="0" applyFont="0" applyAlignment="0" applyProtection="0"/>
    <xf numFmtId="0" fontId="22" fillId="8" borderId="258" applyNumberFormat="0" applyAlignment="0" applyProtection="0"/>
    <xf numFmtId="0" fontId="25" fillId="21" borderId="242" applyNumberFormat="0" applyAlignment="0" applyProtection="0"/>
    <xf numFmtId="0" fontId="25" fillId="21" borderId="242" applyNumberFormat="0" applyAlignment="0" applyProtection="0"/>
    <xf numFmtId="0" fontId="15" fillId="21" borderId="246" applyNumberFormat="0" applyAlignment="0" applyProtection="0"/>
    <xf numFmtId="0" fontId="10" fillId="0" borderId="247" applyFill="0">
      <alignment horizontal="center" vertical="center"/>
    </xf>
    <xf numFmtId="0" fontId="15" fillId="21" borderId="246" applyNumberFormat="0" applyAlignment="0" applyProtection="0"/>
    <xf numFmtId="0" fontId="25" fillId="21" borderId="242" applyNumberFormat="0" applyAlignment="0" applyProtection="0"/>
    <xf numFmtId="0" fontId="10" fillId="0" borderId="247" applyFill="0">
      <alignment horizontal="center" vertical="center"/>
    </xf>
    <xf numFmtId="0" fontId="5" fillId="0" borderId="257" applyFill="0">
      <alignment horizontal="center" vertical="center"/>
    </xf>
    <xf numFmtId="0" fontId="32" fillId="0" borderId="243" applyNumberFormat="0" applyFill="0" applyAlignment="0" applyProtection="0"/>
    <xf numFmtId="0" fontId="10" fillId="0" borderId="247" applyFill="0">
      <alignment horizontal="center" vertical="center"/>
    </xf>
    <xf numFmtId="0" fontId="32" fillId="0" borderId="243" applyNumberFormat="0" applyFill="0" applyAlignment="0" applyProtection="0"/>
    <xf numFmtId="0" fontId="10" fillId="0" borderId="146" applyFill="0">
      <alignment horizontal="center" vertical="center"/>
    </xf>
    <xf numFmtId="0" fontId="32" fillId="0" borderId="243" applyNumberFormat="0" applyFill="0" applyAlignment="0" applyProtection="0"/>
    <xf numFmtId="175" fontId="5" fillId="0" borderId="247" applyFill="0">
      <alignment horizontal="center" vertical="center"/>
    </xf>
    <xf numFmtId="0" fontId="32" fillId="0" borderId="255" applyNumberFormat="0" applyFill="0" applyAlignment="0" applyProtection="0"/>
    <xf numFmtId="0" fontId="32" fillId="0" borderId="243" applyNumberFormat="0" applyFill="0" applyAlignment="0" applyProtection="0"/>
    <xf numFmtId="0" fontId="10" fillId="0" borderId="146" applyFill="0">
      <alignment horizontal="center" vertical="center"/>
    </xf>
    <xf numFmtId="0" fontId="12" fillId="24" borderId="241" applyNumberFormat="0" applyFont="0" applyAlignment="0" applyProtection="0"/>
    <xf numFmtId="0" fontId="32" fillId="0" borderId="243" applyNumberFormat="0" applyFill="0" applyAlignment="0" applyProtection="0"/>
    <xf numFmtId="0" fontId="25" fillId="21" borderId="254" applyNumberFormat="0" applyAlignment="0" applyProtection="0"/>
    <xf numFmtId="0" fontId="32" fillId="0" borderId="243" applyNumberFormat="0" applyFill="0" applyAlignment="0" applyProtection="0"/>
    <xf numFmtId="0" fontId="32" fillId="0" borderId="243" applyNumberFormat="0" applyFill="0" applyAlignment="0" applyProtection="0"/>
    <xf numFmtId="0" fontId="25" fillId="21" borderId="249" applyNumberFormat="0" applyAlignment="0" applyProtection="0"/>
    <xf numFmtId="0" fontId="12" fillId="24" borderId="241" applyNumberFormat="0" applyFont="0" applyAlignment="0" applyProtection="0"/>
    <xf numFmtId="0" fontId="25" fillId="21" borderId="249" applyNumberFormat="0" applyAlignment="0" applyProtection="0"/>
    <xf numFmtId="0" fontId="25" fillId="21" borderId="242" applyNumberFormat="0" applyAlignment="0" applyProtection="0"/>
    <xf numFmtId="0" fontId="25" fillId="21" borderId="242" applyNumberFormat="0" applyAlignment="0" applyProtection="0"/>
    <xf numFmtId="0" fontId="10" fillId="0" borderId="247" applyFill="0">
      <alignment horizontal="center" vertical="center"/>
    </xf>
    <xf numFmtId="0" fontId="25" fillId="21" borderId="242" applyNumberFormat="0" applyAlignment="0" applyProtection="0"/>
    <xf numFmtId="0" fontId="10" fillId="0" borderId="247" applyFill="0">
      <alignment horizontal="center" vertical="center"/>
    </xf>
    <xf numFmtId="0" fontId="5" fillId="0" borderId="247" applyFill="0">
      <alignment horizontal="center" vertical="center"/>
    </xf>
    <xf numFmtId="0" fontId="15" fillId="21" borderId="246" applyNumberFormat="0" applyAlignment="0" applyProtection="0"/>
    <xf numFmtId="0" fontId="12" fillId="24" borderId="241" applyNumberFormat="0" applyFont="0" applyAlignment="0" applyProtection="0"/>
    <xf numFmtId="0" fontId="12" fillId="24" borderId="248" applyNumberFormat="0" applyFont="0" applyAlignment="0" applyProtection="0"/>
    <xf numFmtId="0" fontId="12" fillId="24" borderId="285" applyNumberFormat="0" applyFont="0" applyAlignment="0" applyProtection="0"/>
    <xf numFmtId="0" fontId="32" fillId="0" borderId="250" applyNumberFormat="0" applyFill="0" applyAlignment="0" applyProtection="0"/>
    <xf numFmtId="0" fontId="25" fillId="21" borderId="254" applyNumberFormat="0" applyAlignment="0" applyProtection="0"/>
    <xf numFmtId="0" fontId="12" fillId="24" borderId="248" applyNumberFormat="0" applyFont="0" applyAlignment="0" applyProtection="0"/>
    <xf numFmtId="0" fontId="5" fillId="0" borderId="247" applyFill="0">
      <alignment horizontal="center" vertical="center"/>
    </xf>
    <xf numFmtId="0" fontId="12" fillId="24" borderId="248" applyNumberFormat="0" applyFont="0" applyAlignment="0" applyProtection="0"/>
    <xf numFmtId="0" fontId="22" fillId="8" borderId="246" applyNumberFormat="0" applyAlignment="0" applyProtection="0"/>
    <xf numFmtId="0" fontId="32" fillId="0" borderId="243" applyNumberFormat="0" applyFill="0" applyAlignment="0" applyProtection="0"/>
    <xf numFmtId="0" fontId="12" fillId="24" borderId="260" applyNumberFormat="0" applyFont="0" applyAlignment="0" applyProtection="0"/>
    <xf numFmtId="0" fontId="32" fillId="0" borderId="255" applyNumberFormat="0" applyFill="0" applyAlignment="0" applyProtection="0"/>
    <xf numFmtId="0" fontId="12" fillId="24" borderId="241" applyNumberFormat="0" applyFont="0" applyAlignment="0" applyProtection="0"/>
    <xf numFmtId="0" fontId="25" fillId="21" borderId="242" applyNumberFormat="0" applyAlignment="0" applyProtection="0"/>
    <xf numFmtId="0" fontId="25" fillId="21" borderId="242" applyNumberFormat="0" applyAlignment="0" applyProtection="0"/>
    <xf numFmtId="0" fontId="15" fillId="21" borderId="246" applyNumberFormat="0" applyAlignment="0" applyProtection="0"/>
    <xf numFmtId="0" fontId="10" fillId="0" borderId="247" applyFill="0">
      <alignment horizontal="center" vertical="center"/>
    </xf>
    <xf numFmtId="0" fontId="25" fillId="21" borderId="242" applyNumberFormat="0" applyAlignment="0" applyProtection="0"/>
    <xf numFmtId="0" fontId="32" fillId="0" borderId="243" applyNumberFormat="0" applyFill="0" applyAlignment="0" applyProtection="0"/>
    <xf numFmtId="0" fontId="32" fillId="0" borderId="255" applyNumberFormat="0" applyFill="0" applyAlignment="0" applyProtection="0"/>
    <xf numFmtId="0" fontId="5" fillId="0" borderId="247" applyFill="0">
      <alignment horizontal="center" vertical="center"/>
    </xf>
    <xf numFmtId="0" fontId="32" fillId="0" borderId="250" applyNumberFormat="0" applyFill="0" applyAlignment="0" applyProtection="0"/>
    <xf numFmtId="0" fontId="12" fillId="24" borderId="241" applyNumberFormat="0" applyFont="0" applyAlignment="0" applyProtection="0"/>
    <xf numFmtId="0" fontId="25" fillId="21" borderId="254" applyNumberFormat="0" applyAlignment="0" applyProtection="0"/>
    <xf numFmtId="0" fontId="25" fillId="21" borderId="242" applyNumberFormat="0" applyAlignment="0" applyProtection="0"/>
    <xf numFmtId="0" fontId="22" fillId="8" borderId="246" applyNumberFormat="0" applyAlignment="0" applyProtection="0"/>
    <xf numFmtId="175" fontId="5" fillId="0" borderId="257" applyFill="0">
      <alignment horizontal="center" vertical="center"/>
    </xf>
    <xf numFmtId="0" fontId="10" fillId="0" borderId="244" applyFill="0">
      <alignment horizontal="center" vertical="center"/>
    </xf>
    <xf numFmtId="0" fontId="5" fillId="0" borderId="247" applyFill="0">
      <alignment horizontal="center" vertical="center"/>
    </xf>
    <xf numFmtId="0" fontId="5" fillId="0" borderId="247" applyFill="0">
      <alignment horizontal="center" vertical="center"/>
    </xf>
    <xf numFmtId="0" fontId="32" fillId="0" borderId="243" applyNumberFormat="0" applyFill="0" applyAlignment="0" applyProtection="0"/>
    <xf numFmtId="0" fontId="5" fillId="0" borderId="247" applyFill="0">
      <alignment horizontal="center" vertical="center"/>
    </xf>
    <xf numFmtId="0" fontId="22" fillId="8" borderId="246" applyNumberFormat="0" applyAlignment="0" applyProtection="0"/>
    <xf numFmtId="0" fontId="32" fillId="0" borderId="243" applyNumberFormat="0" applyFill="0" applyAlignment="0" applyProtection="0"/>
    <xf numFmtId="175" fontId="5" fillId="0" borderId="282" applyFill="0">
      <alignment horizontal="center" vertical="center"/>
    </xf>
    <xf numFmtId="0" fontId="32" fillId="0" borderId="243" applyNumberFormat="0" applyFill="0" applyAlignment="0" applyProtection="0"/>
    <xf numFmtId="0" fontId="32" fillId="0" borderId="243" applyNumberFormat="0" applyFill="0" applyAlignment="0" applyProtection="0"/>
    <xf numFmtId="0" fontId="25" fillId="21" borderId="249" applyNumberFormat="0" applyAlignment="0" applyProtection="0"/>
    <xf numFmtId="0" fontId="25" fillId="21" borderId="242" applyNumberFormat="0" applyAlignment="0" applyProtection="0"/>
    <xf numFmtId="0" fontId="5" fillId="0" borderId="247" applyFill="0">
      <alignment horizontal="center" vertical="center"/>
    </xf>
    <xf numFmtId="0" fontId="10" fillId="0" borderId="247" applyFill="0">
      <alignment horizontal="center" vertical="center"/>
    </xf>
    <xf numFmtId="0" fontId="25" fillId="21" borderId="242" applyNumberFormat="0" applyAlignment="0" applyProtection="0"/>
    <xf numFmtId="175" fontId="5" fillId="0" borderId="266" applyFill="0">
      <alignment horizontal="center" vertical="center"/>
    </xf>
    <xf numFmtId="0" fontId="25" fillId="21" borderId="242" applyNumberFormat="0" applyAlignment="0" applyProtection="0"/>
    <xf numFmtId="0" fontId="25" fillId="21" borderId="242" applyNumberFormat="0" applyAlignment="0" applyProtection="0"/>
    <xf numFmtId="0" fontId="10" fillId="0" borderId="247" applyFill="0">
      <alignment horizontal="center" vertical="center"/>
    </xf>
    <xf numFmtId="0" fontId="32" fillId="0" borderId="250" applyNumberFormat="0" applyFill="0" applyAlignment="0" applyProtection="0"/>
    <xf numFmtId="0" fontId="25" fillId="21" borderId="249" applyNumberFormat="0" applyAlignment="0" applyProtection="0"/>
    <xf numFmtId="0" fontId="25" fillId="21" borderId="280" applyNumberFormat="0" applyAlignment="0" applyProtection="0"/>
    <xf numFmtId="0" fontId="12" fillId="24" borderId="241" applyNumberFormat="0" applyFont="0" applyAlignment="0" applyProtection="0"/>
    <xf numFmtId="0" fontId="25" fillId="21" borderId="242" applyNumberFormat="0" applyAlignment="0" applyProtection="0"/>
    <xf numFmtId="0" fontId="25" fillId="21" borderId="242" applyNumberFormat="0" applyAlignment="0" applyProtection="0"/>
    <xf numFmtId="0" fontId="12" fillId="24" borderId="241" applyNumberFormat="0" applyFont="0" applyAlignment="0" applyProtection="0"/>
    <xf numFmtId="0" fontId="25" fillId="21" borderId="254" applyNumberFormat="0" applyAlignment="0" applyProtection="0"/>
    <xf numFmtId="0" fontId="5" fillId="0" borderId="247" applyFill="0">
      <alignment horizontal="center" vertical="center"/>
    </xf>
    <xf numFmtId="0" fontId="25" fillId="21" borderId="242" applyNumberFormat="0" applyAlignment="0" applyProtection="0"/>
    <xf numFmtId="0" fontId="32" fillId="0" borderId="250" applyNumberFormat="0" applyFill="0" applyAlignment="0" applyProtection="0"/>
    <xf numFmtId="0" fontId="12" fillId="24" borderId="260" applyNumberFormat="0" applyFont="0" applyAlignment="0" applyProtection="0"/>
    <xf numFmtId="0" fontId="32" fillId="0" borderId="255" applyNumberFormat="0" applyFill="0" applyAlignment="0" applyProtection="0"/>
    <xf numFmtId="0" fontId="32" fillId="0" borderId="243" applyNumberFormat="0" applyFill="0" applyAlignment="0" applyProtection="0"/>
    <xf numFmtId="175" fontId="5" fillId="0" borderId="244" applyFill="0">
      <alignment horizontal="center" vertical="center"/>
    </xf>
    <xf numFmtId="0" fontId="15" fillId="21" borderId="246" applyNumberFormat="0" applyAlignment="0" applyProtection="0"/>
    <xf numFmtId="0" fontId="25" fillId="21" borderId="249" applyNumberFormat="0" applyAlignment="0" applyProtection="0"/>
    <xf numFmtId="0" fontId="25" fillId="21" borderId="242" applyNumberFormat="0" applyAlignment="0" applyProtection="0"/>
    <xf numFmtId="0" fontId="12" fillId="24" borderId="241" applyNumberFormat="0" applyFont="0" applyAlignment="0" applyProtection="0"/>
    <xf numFmtId="0" fontId="25" fillId="21" borderId="249" applyNumberFormat="0" applyAlignment="0" applyProtection="0"/>
    <xf numFmtId="175" fontId="5" fillId="0" borderId="247" applyFill="0">
      <alignment horizontal="center" vertical="center"/>
    </xf>
    <xf numFmtId="0" fontId="32" fillId="0" borderId="243" applyNumberFormat="0" applyFill="0" applyAlignment="0" applyProtection="0"/>
    <xf numFmtId="0" fontId="10" fillId="0" borderId="301" applyFill="0">
      <alignment horizontal="center" vertical="center"/>
    </xf>
    <xf numFmtId="0" fontId="12" fillId="24" borderId="248" applyNumberFormat="0" applyFont="0" applyAlignment="0" applyProtection="0"/>
    <xf numFmtId="0" fontId="25" fillId="21" borderId="242" applyNumberFormat="0" applyAlignment="0" applyProtection="0"/>
    <xf numFmtId="0" fontId="32" fillId="0" borderId="243" applyNumberFormat="0" applyFill="0" applyAlignment="0" applyProtection="0"/>
    <xf numFmtId="0" fontId="25" fillId="21" borderId="242" applyNumberFormat="0" applyAlignment="0" applyProtection="0"/>
    <xf numFmtId="0" fontId="25" fillId="21" borderId="261" applyNumberFormat="0" applyAlignment="0" applyProtection="0"/>
    <xf numFmtId="0" fontId="32" fillId="0" borderId="243" applyNumberFormat="0" applyFill="0" applyAlignment="0" applyProtection="0"/>
    <xf numFmtId="0" fontId="10" fillId="0" borderId="247" applyFill="0">
      <alignment horizontal="center" vertical="center"/>
    </xf>
    <xf numFmtId="0" fontId="32" fillId="0" borderId="243" applyNumberFormat="0" applyFill="0" applyAlignment="0" applyProtection="0"/>
    <xf numFmtId="0" fontId="32" fillId="0" borderId="243" applyNumberFormat="0" applyFill="0" applyAlignment="0" applyProtection="0"/>
    <xf numFmtId="0" fontId="10" fillId="0" borderId="247" applyFill="0">
      <alignment horizontal="center" vertical="center"/>
    </xf>
    <xf numFmtId="0" fontId="12" fillId="24" borderId="241" applyNumberFormat="0" applyFont="0" applyAlignment="0" applyProtection="0"/>
    <xf numFmtId="0" fontId="32" fillId="0" borderId="243" applyNumberFormat="0" applyFill="0" applyAlignment="0" applyProtection="0"/>
    <xf numFmtId="0" fontId="10" fillId="0" borderId="247" applyFill="0">
      <alignment horizontal="center" vertical="center"/>
    </xf>
    <xf numFmtId="0" fontId="32" fillId="0" borderId="255" applyNumberFormat="0" applyFill="0" applyAlignment="0" applyProtection="0"/>
    <xf numFmtId="0" fontId="12" fillId="24" borderId="241" applyNumberFormat="0" applyFont="0" applyAlignment="0" applyProtection="0"/>
    <xf numFmtId="0" fontId="10" fillId="0" borderId="247" applyFill="0">
      <alignment horizontal="center" vertical="center"/>
    </xf>
    <xf numFmtId="0" fontId="5" fillId="0" borderId="247" applyFill="0">
      <alignment horizontal="center" vertical="center"/>
    </xf>
    <xf numFmtId="0" fontId="5" fillId="0" borderId="282" applyFill="0">
      <alignment horizontal="center" vertical="center"/>
    </xf>
    <xf numFmtId="0" fontId="32" fillId="0" borderId="255" applyNumberFormat="0" applyFill="0" applyAlignment="0" applyProtection="0"/>
    <xf numFmtId="0" fontId="12" fillId="24" borderId="260" applyNumberFormat="0" applyFont="0" applyAlignment="0" applyProtection="0"/>
    <xf numFmtId="0" fontId="32" fillId="0" borderId="243" applyNumberFormat="0" applyFill="0" applyAlignment="0" applyProtection="0"/>
    <xf numFmtId="0" fontId="32" fillId="0" borderId="250" applyNumberFormat="0" applyFill="0" applyAlignment="0" applyProtection="0"/>
    <xf numFmtId="0" fontId="25" fillId="21" borderId="254" applyNumberFormat="0" applyAlignment="0" applyProtection="0"/>
    <xf numFmtId="0" fontId="12" fillId="24" borderId="248" applyNumberFormat="0" applyFont="0" applyAlignment="0" applyProtection="0"/>
    <xf numFmtId="0" fontId="25" fillId="21" borderId="249" applyNumberFormat="0" applyAlignment="0" applyProtection="0"/>
    <xf numFmtId="0" fontId="5" fillId="0" borderId="247" applyFill="0">
      <alignment horizontal="center" vertical="center"/>
    </xf>
    <xf numFmtId="0" fontId="5" fillId="0" borderId="247" applyFill="0">
      <alignment horizontal="center" vertical="center"/>
    </xf>
    <xf numFmtId="175" fontId="5" fillId="0" borderId="247" applyFill="0">
      <alignment horizontal="center" vertical="center"/>
    </xf>
    <xf numFmtId="0" fontId="32" fillId="0" borderId="243" applyNumberFormat="0" applyFill="0" applyAlignment="0" applyProtection="0"/>
    <xf numFmtId="0" fontId="10" fillId="0" borderId="247" applyFill="0">
      <alignment horizontal="center" vertical="center"/>
    </xf>
    <xf numFmtId="0" fontId="25" fillId="21" borderId="242" applyNumberFormat="0" applyAlignment="0" applyProtection="0"/>
    <xf numFmtId="175" fontId="5" fillId="0" borderId="247" applyFill="0">
      <alignment horizontal="center" vertical="center"/>
    </xf>
    <xf numFmtId="0" fontId="12" fillId="24" borderId="248" applyNumberFormat="0" applyFont="0" applyAlignment="0" applyProtection="0"/>
    <xf numFmtId="0" fontId="15" fillId="21" borderId="246" applyNumberFormat="0" applyAlignment="0" applyProtection="0"/>
    <xf numFmtId="0" fontId="25" fillId="21" borderId="280" applyNumberFormat="0" applyAlignment="0" applyProtection="0"/>
    <xf numFmtId="0" fontId="12" fillId="24" borderId="241" applyNumberFormat="0" applyFont="0" applyAlignment="0" applyProtection="0"/>
    <xf numFmtId="0" fontId="12" fillId="24" borderId="241" applyNumberFormat="0" applyFont="0" applyAlignment="0" applyProtection="0"/>
    <xf numFmtId="0" fontId="12" fillId="24" borderId="241" applyNumberFormat="0" applyFont="0" applyAlignment="0" applyProtection="0"/>
    <xf numFmtId="0" fontId="15" fillId="21" borderId="246" applyNumberFormat="0" applyAlignment="0" applyProtection="0"/>
    <xf numFmtId="0" fontId="25" fillId="21" borderId="242" applyNumberFormat="0" applyAlignment="0" applyProtection="0"/>
    <xf numFmtId="0" fontId="25" fillId="21" borderId="249" applyNumberFormat="0" applyAlignment="0" applyProtection="0"/>
    <xf numFmtId="0" fontId="32" fillId="0" borderId="250" applyNumberFormat="0" applyFill="0" applyAlignment="0" applyProtection="0"/>
    <xf numFmtId="0" fontId="25" fillId="21" borderId="242" applyNumberFormat="0" applyAlignment="0" applyProtection="0"/>
    <xf numFmtId="0" fontId="32" fillId="0" borderId="243" applyNumberFormat="0" applyFill="0" applyAlignment="0" applyProtection="0"/>
    <xf numFmtId="0" fontId="32" fillId="0" borderId="243" applyNumberFormat="0" applyFill="0" applyAlignment="0" applyProtection="0"/>
    <xf numFmtId="0" fontId="25" fillId="21" borderId="242" applyNumberFormat="0" applyAlignment="0" applyProtection="0"/>
    <xf numFmtId="175" fontId="5" fillId="0" borderId="247" applyFill="0">
      <alignment horizontal="center" vertical="center"/>
    </xf>
    <xf numFmtId="0" fontId="12" fillId="24" borderId="241" applyNumberFormat="0" applyFont="0" applyAlignment="0" applyProtection="0"/>
    <xf numFmtId="0" fontId="15" fillId="21" borderId="246" applyNumberFormat="0" applyAlignment="0" applyProtection="0"/>
    <xf numFmtId="175" fontId="5" fillId="0" borderId="247" applyFill="0">
      <alignment horizontal="center" vertical="center"/>
    </xf>
    <xf numFmtId="0" fontId="25" fillId="21" borderId="242" applyNumberFormat="0" applyAlignment="0" applyProtection="0"/>
    <xf numFmtId="0" fontId="32" fillId="0" borderId="243" applyNumberFormat="0" applyFill="0" applyAlignment="0" applyProtection="0"/>
    <xf numFmtId="0" fontId="5" fillId="0" borderId="247" applyFill="0">
      <alignment horizontal="center" vertical="center"/>
    </xf>
    <xf numFmtId="0" fontId="15" fillId="21" borderId="258" applyNumberFormat="0" applyAlignment="0" applyProtection="0"/>
    <xf numFmtId="0" fontId="25" fillId="21" borderId="254" applyNumberFormat="0" applyAlignment="0" applyProtection="0"/>
    <xf numFmtId="0" fontId="10" fillId="0" borderId="247" applyFill="0">
      <alignment horizontal="center" vertical="center"/>
    </xf>
    <xf numFmtId="0" fontId="5" fillId="0" borderId="244" applyFill="0">
      <alignment horizontal="center" vertical="center"/>
    </xf>
    <xf numFmtId="0" fontId="12" fillId="24" borderId="248" applyNumberFormat="0" applyFont="0" applyAlignment="0" applyProtection="0"/>
    <xf numFmtId="0" fontId="25" fillId="21" borderId="242" applyNumberFormat="0" applyAlignment="0" applyProtection="0"/>
    <xf numFmtId="0" fontId="12" fillId="24" borderId="241" applyNumberFormat="0" applyFont="0" applyAlignment="0" applyProtection="0"/>
    <xf numFmtId="0" fontId="25" fillId="21" borderId="242" applyNumberFormat="0" applyAlignment="0" applyProtection="0"/>
    <xf numFmtId="0" fontId="15" fillId="21" borderId="258" applyNumberFormat="0" applyAlignment="0" applyProtection="0"/>
    <xf numFmtId="0" fontId="32" fillId="0" borderId="250" applyNumberFormat="0" applyFill="0" applyAlignment="0" applyProtection="0"/>
    <xf numFmtId="0" fontId="10" fillId="0" borderId="257" applyFill="0">
      <alignment horizontal="center" vertical="center"/>
    </xf>
    <xf numFmtId="175" fontId="5" fillId="0" borderId="247" applyFill="0">
      <alignment horizontal="center" vertical="center"/>
    </xf>
    <xf numFmtId="0" fontId="25" fillId="21" borderId="242" applyNumberFormat="0" applyAlignment="0" applyProtection="0"/>
    <xf numFmtId="0"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0" fontId="5" fillId="0" borderId="244" applyFill="0">
      <alignment horizontal="center" vertical="center"/>
    </xf>
    <xf numFmtId="0" fontId="22" fillId="8" borderId="246" applyNumberFormat="0" applyAlignment="0" applyProtection="0"/>
    <xf numFmtId="0" fontId="32" fillId="0" borderId="243" applyNumberFormat="0" applyFill="0" applyAlignment="0" applyProtection="0"/>
    <xf numFmtId="0" fontId="25" fillId="21" borderId="249" applyNumberFormat="0" applyAlignment="0" applyProtection="0"/>
    <xf numFmtId="0" fontId="5" fillId="0" borderId="247" applyFill="0">
      <alignment horizontal="center" vertical="center"/>
    </xf>
    <xf numFmtId="0" fontId="32" fillId="0" borderId="243" applyNumberFormat="0" applyFill="0" applyAlignment="0" applyProtection="0"/>
    <xf numFmtId="0" fontId="32" fillId="0" borderId="255" applyNumberFormat="0" applyFill="0" applyAlignment="0" applyProtection="0"/>
    <xf numFmtId="0" fontId="12" fillId="24" borderId="248" applyNumberFormat="0" applyFont="0" applyAlignment="0" applyProtection="0"/>
    <xf numFmtId="0" fontId="25" fillId="21" borderId="254" applyNumberFormat="0" applyAlignment="0" applyProtection="0"/>
    <xf numFmtId="0" fontId="25" fillId="21" borderId="242" applyNumberFormat="0" applyAlignment="0" applyProtection="0"/>
    <xf numFmtId="0" fontId="32" fillId="0" borderId="243" applyNumberFormat="0" applyFill="0" applyAlignment="0" applyProtection="0"/>
    <xf numFmtId="0" fontId="25" fillId="21" borderId="249" applyNumberFormat="0" applyAlignment="0" applyProtection="0"/>
    <xf numFmtId="0" fontId="22" fillId="8" borderId="246" applyNumberFormat="0" applyAlignment="0" applyProtection="0"/>
    <xf numFmtId="0" fontId="32" fillId="0" borderId="255" applyNumberFormat="0" applyFill="0" applyAlignment="0" applyProtection="0"/>
    <xf numFmtId="0" fontId="32" fillId="0" borderId="250" applyNumberFormat="0" applyFill="0" applyAlignment="0" applyProtection="0"/>
    <xf numFmtId="0" fontId="32" fillId="0" borderId="243" applyNumberFormat="0" applyFill="0" applyAlignment="0" applyProtection="0"/>
    <xf numFmtId="0" fontId="12" fillId="24" borderId="241" applyNumberFormat="0" applyFont="0" applyAlignment="0" applyProtection="0"/>
    <xf numFmtId="0" fontId="25" fillId="21" borderId="242" applyNumberFormat="0" applyAlignment="0" applyProtection="0"/>
    <xf numFmtId="0" fontId="15" fillId="21" borderId="258" applyNumberFormat="0" applyAlignment="0" applyProtection="0"/>
    <xf numFmtId="175" fontId="5" fillId="0" borderId="247" applyFill="0">
      <alignment horizontal="center" vertical="center"/>
    </xf>
    <xf numFmtId="0" fontId="5" fillId="0" borderId="247" applyFill="0">
      <alignment horizontal="center" vertical="center"/>
    </xf>
    <xf numFmtId="0" fontId="25" fillId="21" borderId="242" applyNumberFormat="0" applyAlignment="0" applyProtection="0"/>
    <xf numFmtId="0" fontId="25" fillId="21" borderId="280" applyNumberFormat="0" applyAlignment="0" applyProtection="0"/>
    <xf numFmtId="0" fontId="32" fillId="0" borderId="243" applyNumberFormat="0" applyFill="0" applyAlignment="0" applyProtection="0"/>
    <xf numFmtId="0" fontId="32" fillId="0" borderId="277" applyNumberFormat="0" applyFill="0" applyAlignment="0" applyProtection="0"/>
    <xf numFmtId="0" fontId="32" fillId="0" borderId="243" applyNumberFormat="0" applyFill="0" applyAlignment="0" applyProtection="0"/>
    <xf numFmtId="175" fontId="5" fillId="0" borderId="247" applyFill="0">
      <alignment horizontal="center" vertical="center"/>
    </xf>
    <xf numFmtId="0" fontId="25" fillId="21" borderId="254" applyNumberFormat="0" applyAlignment="0" applyProtection="0"/>
    <xf numFmtId="0" fontId="22" fillId="8" borderId="246" applyNumberFormat="0" applyAlignment="0" applyProtection="0"/>
    <xf numFmtId="0" fontId="12" fillId="24" borderId="241" applyNumberFormat="0" applyFont="0" applyAlignment="0" applyProtection="0"/>
    <xf numFmtId="0" fontId="32" fillId="0" borderId="243" applyNumberFormat="0" applyFill="0" applyAlignment="0" applyProtection="0"/>
    <xf numFmtId="0" fontId="5" fillId="0" borderId="244" applyFill="0">
      <alignment horizontal="center" vertical="center"/>
    </xf>
    <xf numFmtId="0" fontId="32" fillId="0" borderId="255" applyNumberFormat="0" applyFill="0" applyAlignment="0" applyProtection="0"/>
    <xf numFmtId="0" fontId="22" fillId="8" borderId="258" applyNumberFormat="0" applyAlignment="0" applyProtection="0"/>
    <xf numFmtId="0" fontId="22" fillId="8" borderId="246" applyNumberFormat="0" applyAlignment="0" applyProtection="0"/>
    <xf numFmtId="0" fontId="12" fillId="24" borderId="241" applyNumberFormat="0" applyFont="0" applyAlignment="0" applyProtection="0"/>
    <xf numFmtId="0" fontId="22" fillId="8" borderId="246" applyNumberFormat="0" applyAlignment="0" applyProtection="0"/>
    <xf numFmtId="0" fontId="32" fillId="0" borderId="243" applyNumberFormat="0" applyFill="0" applyAlignment="0" applyProtection="0"/>
    <xf numFmtId="0" fontId="25" fillId="21" borderId="242" applyNumberFormat="0" applyAlignment="0" applyProtection="0"/>
    <xf numFmtId="0" fontId="22" fillId="8" borderId="246" applyNumberFormat="0" applyAlignment="0" applyProtection="0"/>
    <xf numFmtId="0" fontId="25" fillId="21" borderId="242" applyNumberFormat="0" applyAlignment="0" applyProtection="0"/>
    <xf numFmtId="0" fontId="25" fillId="21" borderId="242" applyNumberFormat="0" applyAlignment="0" applyProtection="0"/>
    <xf numFmtId="0" fontId="12" fillId="24" borderId="241" applyNumberFormat="0" applyFont="0" applyAlignment="0" applyProtection="0"/>
    <xf numFmtId="0" fontId="10" fillId="0" borderId="247" applyFill="0">
      <alignment horizontal="center" vertical="center"/>
    </xf>
    <xf numFmtId="0" fontId="32" fillId="0" borderId="255" applyNumberFormat="0" applyFill="0" applyAlignment="0" applyProtection="0"/>
    <xf numFmtId="0" fontId="10" fillId="0" borderId="247" applyFill="0">
      <alignment horizontal="center" vertical="center"/>
    </xf>
    <xf numFmtId="0" fontId="32" fillId="0" borderId="250" applyNumberFormat="0" applyFill="0" applyAlignment="0" applyProtection="0"/>
    <xf numFmtId="0" fontId="25" fillId="21" borderId="242" applyNumberFormat="0" applyAlignment="0" applyProtection="0"/>
    <xf numFmtId="0" fontId="25" fillId="21" borderId="254" applyNumberFormat="0" applyAlignment="0" applyProtection="0"/>
    <xf numFmtId="0" fontId="32" fillId="0" borderId="255" applyNumberFormat="0" applyFill="0" applyAlignment="0" applyProtection="0"/>
    <xf numFmtId="0" fontId="10" fillId="0" borderId="247" applyFill="0">
      <alignment horizontal="center" vertical="center"/>
    </xf>
    <xf numFmtId="0" fontId="25" fillId="21" borderId="242" applyNumberFormat="0" applyAlignment="0" applyProtection="0"/>
    <xf numFmtId="0" fontId="32" fillId="0" borderId="243" applyNumberFormat="0" applyFill="0" applyAlignment="0" applyProtection="0"/>
    <xf numFmtId="0" fontId="25" fillId="21" borderId="249" applyNumberFormat="0" applyAlignment="0" applyProtection="0"/>
    <xf numFmtId="0" fontId="25" fillId="21" borderId="242" applyNumberFormat="0" applyAlignment="0" applyProtection="0"/>
    <xf numFmtId="0" fontId="5" fillId="0" borderId="247" applyFill="0">
      <alignment horizontal="center" vertical="center"/>
    </xf>
    <xf numFmtId="0" fontId="12" fillId="24" borderId="253" applyNumberFormat="0" applyFont="0" applyAlignment="0" applyProtection="0"/>
    <xf numFmtId="0" fontId="5" fillId="0" borderId="247" applyFill="0">
      <alignment horizontal="center" vertical="center"/>
    </xf>
    <xf numFmtId="175" fontId="5" fillId="0" borderId="247" applyFill="0">
      <alignment horizontal="center" vertical="center"/>
    </xf>
    <xf numFmtId="0" fontId="10" fillId="0" borderId="247" applyFill="0">
      <alignment horizontal="center" vertical="center"/>
    </xf>
    <xf numFmtId="0" fontId="32" fillId="0" borderId="243" applyNumberFormat="0" applyFill="0" applyAlignment="0" applyProtection="0"/>
    <xf numFmtId="0" fontId="32" fillId="0" borderId="243" applyNumberFormat="0" applyFill="0" applyAlignment="0" applyProtection="0"/>
    <xf numFmtId="175" fontId="5" fillId="0" borderId="247" applyFill="0">
      <alignment horizontal="center" vertical="center"/>
    </xf>
    <xf numFmtId="0" fontId="5" fillId="0" borderId="247" applyFill="0">
      <alignment horizontal="center" vertical="center"/>
    </xf>
    <xf numFmtId="0" fontId="32" fillId="0" borderId="243" applyNumberFormat="0" applyFill="0" applyAlignment="0" applyProtection="0"/>
    <xf numFmtId="0" fontId="12" fillId="24" borderId="248" applyNumberFormat="0" applyFont="0" applyAlignment="0" applyProtection="0"/>
    <xf numFmtId="0" fontId="32" fillId="0" borderId="255" applyNumberFormat="0" applyFill="0" applyAlignment="0" applyProtection="0"/>
    <xf numFmtId="0" fontId="5" fillId="0" borderId="247" applyFill="0">
      <alignment horizontal="center" vertical="center"/>
    </xf>
    <xf numFmtId="0" fontId="15" fillId="21" borderId="246" applyNumberFormat="0" applyAlignment="0" applyProtection="0"/>
    <xf numFmtId="0" fontId="32" fillId="0" borderId="243" applyNumberFormat="0" applyFill="0" applyAlignment="0" applyProtection="0"/>
    <xf numFmtId="175" fontId="5" fillId="0" borderId="247" applyFill="0">
      <alignment horizontal="center" vertical="center"/>
    </xf>
    <xf numFmtId="0" fontId="32" fillId="0" borderId="250" applyNumberFormat="0" applyFill="0" applyAlignment="0" applyProtection="0"/>
    <xf numFmtId="0" fontId="5" fillId="0" borderId="257" applyFill="0">
      <alignment horizontal="center" vertical="center"/>
    </xf>
    <xf numFmtId="0" fontId="32" fillId="0" borderId="243" applyNumberFormat="0" applyFill="0" applyAlignment="0" applyProtection="0"/>
    <xf numFmtId="0" fontId="25" fillId="21" borderId="242" applyNumberFormat="0" applyAlignment="0" applyProtection="0"/>
    <xf numFmtId="0" fontId="12" fillId="24" borderId="248" applyNumberFormat="0" applyFont="0" applyAlignment="0" applyProtection="0"/>
    <xf numFmtId="0" fontId="25" fillId="21" borderId="254" applyNumberFormat="0" applyAlignment="0" applyProtection="0"/>
    <xf numFmtId="0" fontId="22" fillId="8" borderId="246" applyNumberFormat="0" applyAlignment="0" applyProtection="0"/>
    <xf numFmtId="0" fontId="10" fillId="0" borderId="247" applyFill="0">
      <alignment horizontal="center" vertical="center"/>
    </xf>
    <xf numFmtId="0" fontId="32" fillId="0" borderId="243" applyNumberFormat="0" applyFill="0" applyAlignment="0" applyProtection="0"/>
    <xf numFmtId="0" fontId="10" fillId="0" borderId="244" applyFill="0">
      <alignment horizontal="center" vertical="center"/>
    </xf>
    <xf numFmtId="0" fontId="32" fillId="0" borderId="243" applyNumberFormat="0" applyFill="0" applyAlignment="0" applyProtection="0"/>
    <xf numFmtId="0" fontId="5" fillId="0" borderId="247" applyFill="0">
      <alignment horizontal="center" vertical="center"/>
    </xf>
    <xf numFmtId="0" fontId="10" fillId="0" borderId="257" applyFill="0">
      <alignment horizontal="center" vertical="center"/>
    </xf>
    <xf numFmtId="0" fontId="22" fillId="8" borderId="246" applyNumberFormat="0" applyAlignment="0" applyProtection="0"/>
    <xf numFmtId="0" fontId="32" fillId="0" borderId="243" applyNumberFormat="0" applyFill="0" applyAlignment="0" applyProtection="0"/>
    <xf numFmtId="0" fontId="5" fillId="0" borderId="257" applyFill="0">
      <alignment horizontal="center" vertical="center"/>
    </xf>
    <xf numFmtId="175" fontId="5" fillId="0" borderId="247" applyFill="0">
      <alignment horizontal="center" vertical="center"/>
    </xf>
    <xf numFmtId="0" fontId="25" fillId="21" borderId="254" applyNumberFormat="0" applyAlignment="0" applyProtection="0"/>
    <xf numFmtId="0" fontId="32" fillId="0" borderId="255" applyNumberFormat="0" applyFill="0" applyAlignment="0" applyProtection="0"/>
    <xf numFmtId="0" fontId="25" fillId="21" borderId="242" applyNumberFormat="0" applyAlignment="0" applyProtection="0"/>
    <xf numFmtId="175" fontId="5" fillId="0" borderId="247" applyFill="0">
      <alignment horizontal="center" vertical="center"/>
    </xf>
    <xf numFmtId="0" fontId="25" fillId="21" borderId="249" applyNumberFormat="0" applyAlignment="0" applyProtection="0"/>
    <xf numFmtId="0" fontId="22" fillId="8" borderId="252" applyNumberFormat="0" applyAlignment="0" applyProtection="0"/>
    <xf numFmtId="175" fontId="5" fillId="0" borderId="247" applyFill="0">
      <alignment horizontal="center" vertical="center"/>
    </xf>
    <xf numFmtId="0" fontId="25" fillId="21" borderId="242" applyNumberFormat="0" applyAlignment="0" applyProtection="0"/>
    <xf numFmtId="0" fontId="32" fillId="0" borderId="250" applyNumberFormat="0" applyFill="0" applyAlignment="0" applyProtection="0"/>
    <xf numFmtId="0" fontId="10" fillId="0" borderId="247" applyFill="0">
      <alignment horizontal="center" vertical="center"/>
    </xf>
    <xf numFmtId="0" fontId="32" fillId="0" borderId="243" applyNumberFormat="0" applyFill="0" applyAlignment="0" applyProtection="0"/>
    <xf numFmtId="0" fontId="15" fillId="21" borderId="252" applyNumberFormat="0" applyAlignment="0" applyProtection="0"/>
    <xf numFmtId="175" fontId="5" fillId="0" borderId="301" applyFill="0">
      <alignment horizontal="center" vertical="center"/>
    </xf>
    <xf numFmtId="0" fontId="32" fillId="0" borderId="255" applyNumberFormat="0" applyFill="0" applyAlignment="0" applyProtection="0"/>
    <xf numFmtId="0" fontId="32" fillId="0" borderId="243" applyNumberFormat="0" applyFill="0" applyAlignment="0" applyProtection="0"/>
    <xf numFmtId="0" fontId="25" fillId="21" borderId="249" applyNumberFormat="0" applyAlignment="0" applyProtection="0"/>
    <xf numFmtId="0" fontId="32" fillId="0" borderId="243" applyNumberFormat="0" applyFill="0" applyAlignment="0" applyProtection="0"/>
    <xf numFmtId="0" fontId="25" fillId="21" borderId="261" applyNumberFormat="0" applyAlignment="0" applyProtection="0"/>
    <xf numFmtId="0" fontId="5" fillId="0" borderId="247" applyFill="0">
      <alignment horizontal="center" vertical="center"/>
    </xf>
    <xf numFmtId="0" fontId="22" fillId="8" borderId="246" applyNumberFormat="0" applyAlignment="0" applyProtection="0"/>
    <xf numFmtId="0" fontId="32" fillId="0" borderId="243" applyNumberFormat="0" applyFill="0" applyAlignment="0" applyProtection="0"/>
    <xf numFmtId="0" fontId="10" fillId="0" borderId="247" applyFill="0">
      <alignment horizontal="center" vertical="center"/>
    </xf>
    <xf numFmtId="0" fontId="15" fillId="21" borderId="246" applyNumberFormat="0" applyAlignment="0" applyProtection="0"/>
    <xf numFmtId="0" fontId="25" fillId="21" borderId="242" applyNumberFormat="0" applyAlignment="0" applyProtection="0"/>
    <xf numFmtId="0" fontId="32" fillId="0" borderId="243" applyNumberFormat="0" applyFill="0" applyAlignment="0" applyProtection="0"/>
    <xf numFmtId="0" fontId="32" fillId="0" borderId="255" applyNumberFormat="0" applyFill="0" applyAlignment="0" applyProtection="0"/>
    <xf numFmtId="0" fontId="5" fillId="0" borderId="244" applyFill="0">
      <alignment horizontal="center" vertical="center"/>
    </xf>
    <xf numFmtId="175" fontId="5" fillId="0" borderId="247" applyFill="0">
      <alignment horizontal="center" vertical="center"/>
    </xf>
    <xf numFmtId="175" fontId="5" fillId="0" borderId="244" applyFill="0">
      <alignment horizontal="center" vertical="center"/>
    </xf>
    <xf numFmtId="0" fontId="5" fillId="0" borderId="247" applyFill="0">
      <alignment horizontal="center" vertical="center"/>
    </xf>
    <xf numFmtId="0" fontId="25" fillId="21" borderId="249" applyNumberFormat="0" applyAlignment="0" applyProtection="0"/>
    <xf numFmtId="0" fontId="32" fillId="0" borderId="243" applyNumberFormat="0" applyFill="0" applyAlignment="0" applyProtection="0"/>
    <xf numFmtId="0" fontId="32" fillId="0" borderId="243" applyNumberFormat="0" applyFill="0" applyAlignment="0" applyProtection="0"/>
    <xf numFmtId="0" fontId="5" fillId="0" borderId="247" applyFill="0">
      <alignment horizontal="center" vertical="center"/>
    </xf>
    <xf numFmtId="0" fontId="25" fillId="21" borderId="242" applyNumberFormat="0" applyAlignment="0" applyProtection="0"/>
    <xf numFmtId="0" fontId="5" fillId="0" borderId="247" applyFill="0">
      <alignment horizontal="center" vertical="center"/>
    </xf>
    <xf numFmtId="0" fontId="25" fillId="21" borderId="242" applyNumberFormat="0" applyAlignment="0" applyProtection="0"/>
    <xf numFmtId="0" fontId="32" fillId="0" borderId="255" applyNumberFormat="0" applyFill="0" applyAlignment="0" applyProtection="0"/>
    <xf numFmtId="0" fontId="25" fillId="21" borderId="254" applyNumberFormat="0" applyAlignment="0" applyProtection="0"/>
    <xf numFmtId="0" fontId="32" fillId="0" borderId="243" applyNumberFormat="0" applyFill="0" applyAlignment="0" applyProtection="0"/>
    <xf numFmtId="0" fontId="15" fillId="21" borderId="246" applyNumberFormat="0" applyAlignment="0" applyProtection="0"/>
    <xf numFmtId="0" fontId="25" fillId="21" borderId="242" applyNumberFormat="0" applyAlignment="0" applyProtection="0"/>
    <xf numFmtId="0" fontId="32" fillId="0" borderId="243" applyNumberFormat="0" applyFill="0" applyAlignment="0" applyProtection="0"/>
    <xf numFmtId="0" fontId="15" fillId="21" borderId="258" applyNumberFormat="0" applyAlignment="0" applyProtection="0"/>
    <xf numFmtId="0" fontId="12" fillId="24" borderId="248" applyNumberFormat="0" applyFont="0" applyAlignment="0" applyProtection="0"/>
    <xf numFmtId="0" fontId="25" fillId="21" borderId="242" applyNumberFormat="0" applyAlignment="0" applyProtection="0"/>
    <xf numFmtId="0" fontId="25" fillId="21" borderId="242" applyNumberFormat="0" applyAlignment="0" applyProtection="0"/>
    <xf numFmtId="0" fontId="12" fillId="24" borderId="248" applyNumberFormat="0" applyFont="0" applyAlignment="0" applyProtection="0"/>
    <xf numFmtId="0" fontId="22" fillId="8" borderId="246" applyNumberFormat="0" applyAlignment="0" applyProtection="0"/>
    <xf numFmtId="0" fontId="10" fillId="0" borderId="247" applyFill="0">
      <alignment horizontal="center" vertical="center"/>
    </xf>
    <xf numFmtId="0" fontId="32" fillId="0" borderId="243" applyNumberFormat="0" applyFill="0" applyAlignment="0" applyProtection="0"/>
    <xf numFmtId="175" fontId="5" fillId="0" borderId="247" applyFill="0">
      <alignment horizontal="center" vertical="center"/>
    </xf>
    <xf numFmtId="0" fontId="32" fillId="0" borderId="255" applyNumberFormat="0" applyFill="0" applyAlignment="0" applyProtection="0"/>
    <xf numFmtId="0" fontId="12" fillId="24" borderId="241" applyNumberFormat="0" applyFont="0" applyAlignment="0" applyProtection="0"/>
    <xf numFmtId="0" fontId="5" fillId="0" borderId="247" applyFill="0">
      <alignment horizontal="center" vertical="center"/>
    </xf>
    <xf numFmtId="0" fontId="25" fillId="21" borderId="242" applyNumberFormat="0" applyAlignment="0" applyProtection="0"/>
    <xf numFmtId="0" fontId="10" fillId="0" borderId="247" applyFill="0">
      <alignment horizontal="center" vertical="center"/>
    </xf>
    <xf numFmtId="0" fontId="32" fillId="0" borderId="243" applyNumberFormat="0" applyFill="0" applyAlignment="0" applyProtection="0"/>
    <xf numFmtId="0" fontId="12" fillId="24" borderId="241" applyNumberFormat="0" applyFont="0" applyAlignment="0" applyProtection="0"/>
    <xf numFmtId="0" fontId="5" fillId="0" borderId="266" applyFill="0">
      <alignment horizontal="center" vertical="center"/>
    </xf>
    <xf numFmtId="0" fontId="25" fillId="21" borderId="242" applyNumberFormat="0" applyAlignment="0" applyProtection="0"/>
    <xf numFmtId="0" fontId="32" fillId="0" borderId="243" applyNumberFormat="0" applyFill="0" applyAlignment="0" applyProtection="0"/>
    <xf numFmtId="0" fontId="32" fillId="0" borderId="243" applyNumberFormat="0" applyFill="0" applyAlignment="0" applyProtection="0"/>
    <xf numFmtId="0" fontId="32" fillId="0" borderId="262" applyNumberFormat="0" applyFill="0" applyAlignment="0" applyProtection="0"/>
    <xf numFmtId="0" fontId="5" fillId="0" borderId="247" applyFill="0">
      <alignment horizontal="center" vertical="center"/>
    </xf>
    <xf numFmtId="0" fontId="12" fillId="24" borderId="248" applyNumberFormat="0" applyFont="0" applyAlignment="0" applyProtection="0"/>
    <xf numFmtId="0" fontId="32" fillId="0" borderId="262" applyNumberFormat="0" applyFill="0" applyAlignment="0" applyProtection="0"/>
    <xf numFmtId="175" fontId="5" fillId="0" borderId="244" applyFill="0">
      <alignment horizontal="center" vertical="center"/>
    </xf>
    <xf numFmtId="0" fontId="5" fillId="0" borderId="266" applyFill="0">
      <alignment horizontal="center" vertical="center"/>
    </xf>
    <xf numFmtId="0" fontId="22" fillId="8" borderId="246" applyNumberFormat="0" applyAlignment="0" applyProtection="0"/>
    <xf numFmtId="0" fontId="32" fillId="0" borderId="243" applyNumberFormat="0" applyFill="0" applyAlignment="0" applyProtection="0"/>
    <xf numFmtId="0" fontId="25" fillId="21" borderId="242" applyNumberFormat="0" applyAlignment="0" applyProtection="0"/>
    <xf numFmtId="0" fontId="12" fillId="24" borderId="285" applyNumberFormat="0" applyFont="0" applyAlignment="0" applyProtection="0"/>
    <xf numFmtId="0" fontId="32" fillId="0" borderId="243" applyNumberFormat="0" applyFill="0" applyAlignment="0" applyProtection="0"/>
    <xf numFmtId="0" fontId="10" fillId="0" borderId="257" applyFill="0">
      <alignment horizontal="center" vertical="center"/>
    </xf>
    <xf numFmtId="0" fontId="25" fillId="21" borderId="249" applyNumberFormat="0" applyAlignment="0" applyProtection="0"/>
    <xf numFmtId="0" fontId="25" fillId="21" borderId="242" applyNumberFormat="0" applyAlignment="0" applyProtection="0"/>
    <xf numFmtId="0" fontId="22" fillId="8" borderId="252" applyNumberFormat="0" applyAlignment="0" applyProtection="0"/>
    <xf numFmtId="0" fontId="5" fillId="0" borderId="247" applyFill="0">
      <alignment horizontal="center" vertical="center"/>
    </xf>
    <xf numFmtId="0" fontId="12" fillId="24" borderId="241" applyNumberFormat="0" applyFont="0" applyAlignment="0" applyProtection="0"/>
    <xf numFmtId="175" fontId="5" fillId="0" borderId="247" applyFill="0">
      <alignment horizontal="center" vertical="center"/>
    </xf>
    <xf numFmtId="0" fontId="22" fillId="8" borderId="246" applyNumberFormat="0" applyAlignment="0" applyProtection="0"/>
    <xf numFmtId="0" fontId="22" fillId="8" borderId="246" applyNumberFormat="0" applyAlignment="0" applyProtection="0"/>
    <xf numFmtId="175" fontId="5" fillId="0" borderId="257" applyFill="0">
      <alignment horizontal="center" vertical="center"/>
    </xf>
    <xf numFmtId="0" fontId="32" fillId="0" borderId="243" applyNumberFormat="0" applyFill="0" applyAlignment="0" applyProtection="0"/>
    <xf numFmtId="0" fontId="10" fillId="0" borderId="247" applyFill="0">
      <alignment horizontal="center" vertical="center"/>
    </xf>
    <xf numFmtId="0" fontId="32" fillId="0" borderId="243" applyNumberFormat="0" applyFill="0" applyAlignment="0" applyProtection="0"/>
    <xf numFmtId="0" fontId="22" fillId="8" borderId="246" applyNumberFormat="0" applyAlignment="0" applyProtection="0"/>
    <xf numFmtId="0" fontId="32" fillId="0" borderId="243" applyNumberFormat="0" applyFill="0" applyAlignment="0" applyProtection="0"/>
    <xf numFmtId="0" fontId="25" fillId="21" borderId="242" applyNumberFormat="0" applyAlignment="0" applyProtection="0"/>
    <xf numFmtId="0" fontId="32" fillId="0" borderId="243" applyNumberFormat="0" applyFill="0" applyAlignment="0" applyProtection="0"/>
    <xf numFmtId="175" fontId="5" fillId="0" borderId="247" applyFill="0">
      <alignment horizontal="center" vertical="center"/>
    </xf>
    <xf numFmtId="0" fontId="32" fillId="0" borderId="243" applyNumberFormat="0" applyFill="0" applyAlignment="0" applyProtection="0"/>
    <xf numFmtId="0" fontId="12" fillId="24" borderId="241" applyNumberFormat="0" applyFont="0" applyAlignment="0" applyProtection="0"/>
    <xf numFmtId="0" fontId="10" fillId="0" borderId="247" applyFill="0">
      <alignment horizontal="center" vertical="center"/>
    </xf>
    <xf numFmtId="0" fontId="15" fillId="21" borderId="246" applyNumberFormat="0" applyAlignment="0" applyProtection="0"/>
    <xf numFmtId="175" fontId="5" fillId="0" borderId="257" applyFill="0">
      <alignment horizontal="center" vertical="center"/>
    </xf>
    <xf numFmtId="0" fontId="25" fillId="21" borderId="242" applyNumberFormat="0" applyAlignment="0" applyProtection="0"/>
    <xf numFmtId="0" fontId="32" fillId="0" borderId="243" applyNumberFormat="0" applyFill="0" applyAlignment="0" applyProtection="0"/>
    <xf numFmtId="0" fontId="10" fillId="0" borderId="266" applyFill="0">
      <alignment horizontal="center" vertical="center"/>
    </xf>
    <xf numFmtId="0" fontId="32" fillId="0" borderId="281" applyNumberFormat="0" applyFill="0" applyAlignment="0" applyProtection="0"/>
    <xf numFmtId="0" fontId="25" fillId="21" borderId="249" applyNumberFormat="0" applyAlignment="0" applyProtection="0"/>
    <xf numFmtId="175" fontId="5" fillId="0" borderId="244" applyFill="0">
      <alignment horizontal="center" vertical="center"/>
    </xf>
    <xf numFmtId="0" fontId="32" fillId="0" borderId="243" applyNumberFormat="0" applyFill="0" applyAlignment="0" applyProtection="0"/>
    <xf numFmtId="0" fontId="32" fillId="0" borderId="243" applyNumberFormat="0" applyFill="0" applyAlignment="0" applyProtection="0"/>
    <xf numFmtId="0" fontId="25" fillId="21" borderId="242" applyNumberFormat="0" applyAlignment="0" applyProtection="0"/>
    <xf numFmtId="0" fontId="10" fillId="0" borderId="257" applyFill="0">
      <alignment horizontal="center" vertical="center"/>
    </xf>
    <xf numFmtId="0" fontId="25" fillId="21" borderId="242" applyNumberFormat="0" applyAlignment="0" applyProtection="0"/>
    <xf numFmtId="0" fontId="32" fillId="0" borderId="243" applyNumberFormat="0" applyFill="0" applyAlignment="0" applyProtection="0"/>
    <xf numFmtId="0" fontId="12" fillId="24" borderId="248" applyNumberFormat="0" applyFont="0" applyAlignment="0" applyProtection="0"/>
    <xf numFmtId="0" fontId="12" fillId="24" borderId="241" applyNumberFormat="0" applyFont="0" applyAlignment="0" applyProtection="0"/>
    <xf numFmtId="0" fontId="10" fillId="0" borderId="247" applyFill="0">
      <alignment horizontal="center" vertical="center"/>
    </xf>
    <xf numFmtId="0" fontId="12" fillId="24" borderId="248" applyNumberFormat="0" applyFont="0" applyAlignment="0" applyProtection="0"/>
    <xf numFmtId="175" fontId="5" fillId="0" borderId="244" applyFill="0">
      <alignment horizontal="center" vertical="center"/>
    </xf>
    <xf numFmtId="0" fontId="22" fillId="8" borderId="252" applyNumberFormat="0" applyAlignment="0" applyProtection="0"/>
    <xf numFmtId="0" fontId="25" fillId="21" borderId="242" applyNumberFormat="0" applyAlignment="0" applyProtection="0"/>
    <xf numFmtId="0" fontId="32" fillId="0" borderId="243" applyNumberFormat="0" applyFill="0" applyAlignment="0" applyProtection="0"/>
    <xf numFmtId="0" fontId="25" fillId="21" borderId="249" applyNumberFormat="0" applyAlignment="0" applyProtection="0"/>
    <xf numFmtId="0" fontId="12" fillId="24" borderId="241" applyNumberFormat="0" applyFont="0" applyAlignment="0" applyProtection="0"/>
    <xf numFmtId="0" fontId="10" fillId="0" borderId="247" applyFill="0">
      <alignment horizontal="center" vertical="center"/>
    </xf>
    <xf numFmtId="0" fontId="32" fillId="0" borderId="243" applyNumberFormat="0" applyFill="0" applyAlignment="0" applyProtection="0"/>
    <xf numFmtId="0" fontId="5" fillId="0" borderId="282" applyFill="0">
      <alignment horizontal="center" vertical="center"/>
    </xf>
    <xf numFmtId="0" fontId="25" fillId="21" borderId="249" applyNumberFormat="0" applyAlignment="0" applyProtection="0"/>
    <xf numFmtId="0" fontId="25" fillId="21" borderId="276" applyNumberFormat="0" applyAlignment="0" applyProtection="0"/>
    <xf numFmtId="175" fontId="5" fillId="0" borderId="244" applyFill="0">
      <alignment horizontal="center" vertical="center"/>
    </xf>
    <xf numFmtId="0" fontId="22" fillId="8" borderId="246" applyNumberFormat="0" applyAlignment="0" applyProtection="0"/>
    <xf numFmtId="0" fontId="25" fillId="21" borderId="242" applyNumberFormat="0" applyAlignment="0" applyProtection="0"/>
    <xf numFmtId="0" fontId="12" fillId="24" borderId="241" applyNumberFormat="0" applyFont="0" applyAlignment="0" applyProtection="0"/>
    <xf numFmtId="0" fontId="25" fillId="21" borderId="242" applyNumberFormat="0" applyAlignment="0" applyProtection="0"/>
    <xf numFmtId="0" fontId="25" fillId="21" borderId="242" applyNumberFormat="0" applyAlignment="0" applyProtection="0"/>
    <xf numFmtId="0" fontId="15" fillId="21" borderId="246" applyNumberFormat="0" applyAlignment="0" applyProtection="0"/>
    <xf numFmtId="0" fontId="22" fillId="8" borderId="267" applyNumberFormat="0" applyAlignment="0" applyProtection="0"/>
    <xf numFmtId="0" fontId="12" fillId="24" borderId="241" applyNumberFormat="0" applyFont="0" applyAlignment="0" applyProtection="0"/>
    <xf numFmtId="0" fontId="25" fillId="21" borderId="242" applyNumberFormat="0" applyAlignment="0" applyProtection="0"/>
    <xf numFmtId="0" fontId="25" fillId="21" borderId="272" applyNumberFormat="0" applyAlignment="0" applyProtection="0"/>
    <xf numFmtId="0" fontId="25" fillId="21" borderId="242" applyNumberFormat="0" applyAlignment="0" applyProtection="0"/>
    <xf numFmtId="0" fontId="5" fillId="0" borderId="257" applyFill="0">
      <alignment horizontal="center" vertical="center"/>
    </xf>
    <xf numFmtId="0" fontId="32" fillId="0" borderId="250" applyNumberFormat="0" applyFill="0" applyAlignment="0" applyProtection="0"/>
    <xf numFmtId="175" fontId="5" fillId="0" borderId="247" applyFill="0">
      <alignment horizontal="center" vertical="center"/>
    </xf>
    <xf numFmtId="175" fontId="5" fillId="0" borderId="257" applyFill="0">
      <alignment horizontal="center" vertical="center"/>
    </xf>
    <xf numFmtId="0" fontId="22" fillId="8" borderId="239" applyNumberFormat="0" applyAlignment="0" applyProtection="0"/>
    <xf numFmtId="0" fontId="10" fillId="0" borderId="247" applyFill="0">
      <alignment horizontal="center" vertical="center"/>
    </xf>
    <xf numFmtId="0" fontId="32" fillId="0" borderId="277" applyNumberFormat="0" applyFill="0" applyAlignment="0" applyProtection="0"/>
    <xf numFmtId="0" fontId="12" fillId="24" borderId="248" applyNumberFormat="0" applyFont="0" applyAlignment="0" applyProtection="0"/>
    <xf numFmtId="0" fontId="32" fillId="0" borderId="250" applyNumberFormat="0" applyFill="0" applyAlignment="0" applyProtection="0"/>
    <xf numFmtId="0" fontId="15" fillId="21" borderId="246" applyNumberFormat="0" applyAlignment="0" applyProtection="0"/>
    <xf numFmtId="0" fontId="32" fillId="0" borderId="243" applyNumberFormat="0" applyFill="0" applyAlignment="0" applyProtection="0"/>
    <xf numFmtId="175" fontId="5" fillId="0" borderId="247" applyFill="0">
      <alignment horizontal="center" vertical="center"/>
    </xf>
    <xf numFmtId="0" fontId="32" fillId="0" borderId="243" applyNumberFormat="0" applyFill="0" applyAlignment="0" applyProtection="0"/>
    <xf numFmtId="0" fontId="22" fillId="8" borderId="246" applyNumberFormat="0" applyAlignment="0" applyProtection="0"/>
    <xf numFmtId="0" fontId="25" fillId="21" borderId="254" applyNumberFormat="0" applyAlignment="0" applyProtection="0"/>
    <xf numFmtId="0" fontId="22" fillId="8" borderId="246" applyNumberFormat="0" applyAlignment="0" applyProtection="0"/>
    <xf numFmtId="0" fontId="12" fillId="24" borderId="248" applyNumberFormat="0" applyFont="0" applyAlignment="0" applyProtection="0"/>
    <xf numFmtId="0" fontId="22" fillId="8" borderId="252" applyNumberFormat="0" applyAlignment="0" applyProtection="0"/>
    <xf numFmtId="0" fontId="5" fillId="0" borderId="247" applyFill="0">
      <alignment horizontal="center" vertical="center"/>
    </xf>
    <xf numFmtId="0" fontId="5" fillId="0" borderId="247" applyFill="0">
      <alignment horizontal="center" vertical="center"/>
    </xf>
    <xf numFmtId="0" fontId="12" fillId="24" borderId="285" applyNumberFormat="0" applyFont="0" applyAlignment="0" applyProtection="0"/>
    <xf numFmtId="0" fontId="22" fillId="8" borderId="267" applyNumberFormat="0" applyAlignment="0" applyProtection="0"/>
    <xf numFmtId="0" fontId="25" fillId="21" borderId="242" applyNumberFormat="0" applyAlignment="0" applyProtection="0"/>
    <xf numFmtId="0" fontId="25" fillId="21" borderId="242" applyNumberFormat="0" applyAlignment="0" applyProtection="0"/>
    <xf numFmtId="0" fontId="25" fillId="21" borderId="272" applyNumberFormat="0" applyAlignment="0" applyProtection="0"/>
    <xf numFmtId="0" fontId="10" fillId="0" borderId="247" applyFill="0">
      <alignment horizontal="center" vertical="center"/>
    </xf>
    <xf numFmtId="0" fontId="12" fillId="24" borderId="248" applyNumberFormat="0" applyFont="0" applyAlignment="0" applyProtection="0"/>
    <xf numFmtId="0" fontId="12" fillId="24" borderId="253" applyNumberFormat="0" applyFont="0" applyAlignment="0" applyProtection="0"/>
    <xf numFmtId="0" fontId="25" fillId="21" borderId="242" applyNumberFormat="0" applyAlignment="0" applyProtection="0"/>
    <xf numFmtId="0" fontId="12" fillId="24" borderId="241" applyNumberFormat="0" applyFont="0" applyAlignment="0" applyProtection="0"/>
    <xf numFmtId="0" fontId="5" fillId="0" borderId="247" applyFill="0">
      <alignment horizontal="center" vertical="center"/>
    </xf>
    <xf numFmtId="0" fontId="25" fillId="21" borderId="242" applyNumberFormat="0" applyAlignment="0" applyProtection="0"/>
    <xf numFmtId="0" fontId="5" fillId="0" borderId="247" applyFill="0">
      <alignment horizontal="center" vertical="center"/>
    </xf>
    <xf numFmtId="0" fontId="12" fillId="24" borderId="248" applyNumberFormat="0" applyFont="0" applyAlignment="0" applyProtection="0"/>
    <xf numFmtId="0" fontId="10" fillId="0" borderId="244" applyFill="0">
      <alignment horizontal="center" vertical="center"/>
    </xf>
    <xf numFmtId="0" fontId="32" fillId="0" borderId="262" applyNumberFormat="0" applyFill="0" applyAlignment="0" applyProtection="0"/>
    <xf numFmtId="0" fontId="32" fillId="0" borderId="243" applyNumberFormat="0" applyFill="0" applyAlignment="0" applyProtection="0"/>
    <xf numFmtId="0" fontId="32" fillId="0" borderId="243" applyNumberFormat="0" applyFill="0" applyAlignment="0" applyProtection="0"/>
    <xf numFmtId="0" fontId="5" fillId="0" borderId="247" applyFill="0">
      <alignment horizontal="center" vertical="center"/>
    </xf>
    <xf numFmtId="0" fontId="15" fillId="21" borderId="246" applyNumberFormat="0" applyAlignment="0" applyProtection="0"/>
    <xf numFmtId="0" fontId="22" fillId="8" borderId="246" applyNumberFormat="0" applyAlignment="0" applyProtection="0"/>
    <xf numFmtId="0" fontId="15" fillId="21" borderId="246" applyNumberFormat="0" applyAlignment="0" applyProtection="0"/>
    <xf numFmtId="0" fontId="5" fillId="0" borderId="247" applyFill="0">
      <alignment horizontal="center" vertical="center"/>
    </xf>
    <xf numFmtId="175" fontId="5" fillId="0" borderId="247" applyFill="0">
      <alignment horizontal="center" vertical="center"/>
    </xf>
    <xf numFmtId="0" fontId="15" fillId="21" borderId="246" applyNumberFormat="0" applyAlignment="0" applyProtection="0"/>
    <xf numFmtId="0" fontId="15" fillId="21" borderId="246" applyNumberFormat="0" applyAlignment="0" applyProtection="0"/>
    <xf numFmtId="0" fontId="22" fillId="8" borderId="246" applyNumberFormat="0" applyAlignment="0" applyProtection="0"/>
    <xf numFmtId="0" fontId="22" fillId="8" borderId="246" applyNumberFormat="0" applyAlignment="0" applyProtection="0"/>
    <xf numFmtId="0" fontId="10" fillId="0" borderId="247" applyFill="0">
      <alignment horizontal="center" vertical="center"/>
    </xf>
    <xf numFmtId="0" fontId="10" fillId="0" borderId="247" applyFill="0">
      <alignment horizontal="center" vertical="center"/>
    </xf>
    <xf numFmtId="0" fontId="10" fillId="0" borderId="247" applyFill="0">
      <alignment horizontal="center" vertical="center"/>
    </xf>
    <xf numFmtId="0" fontId="10"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0" fontId="12" fillId="24" borderId="248" applyNumberFormat="0" applyFont="0" applyAlignment="0" applyProtection="0"/>
    <xf numFmtId="0" fontId="12" fillId="24" borderId="248" applyNumberFormat="0" applyFon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2" fillId="8" borderId="246" applyNumberFormat="0" applyAlignment="0" applyProtection="0"/>
    <xf numFmtId="0" fontId="5" fillId="0" borderId="247" applyFill="0">
      <alignment horizontal="center" vertical="center"/>
    </xf>
    <xf numFmtId="0" fontId="22" fillId="8" borderId="246" applyNumberFormat="0" applyAlignment="0" applyProtection="0"/>
    <xf numFmtId="0" fontId="10" fillId="0" borderId="247" applyFill="0">
      <alignment horizontal="center" vertical="center"/>
    </xf>
    <xf numFmtId="0" fontId="22" fillId="8" borderId="246" applyNumberFormat="0" applyAlignment="0" applyProtection="0"/>
    <xf numFmtId="0" fontId="15" fillId="21" borderId="246" applyNumberFormat="0" applyAlignment="0" applyProtection="0"/>
    <xf numFmtId="0" fontId="15" fillId="21" borderId="246" applyNumberFormat="0" applyAlignment="0" applyProtection="0"/>
    <xf numFmtId="0" fontId="22" fillId="8" borderId="246" applyNumberFormat="0" applyAlignment="0" applyProtection="0"/>
    <xf numFmtId="0" fontId="22" fillId="8" borderId="246" applyNumberFormat="0" applyAlignment="0" applyProtection="0"/>
    <xf numFmtId="0" fontId="10" fillId="0" borderId="247" applyFill="0">
      <alignment horizontal="center" vertical="center"/>
    </xf>
    <xf numFmtId="0" fontId="10" fillId="0" borderId="247" applyFill="0">
      <alignment horizontal="center" vertical="center"/>
    </xf>
    <xf numFmtId="0" fontId="10" fillId="0" borderId="247" applyFill="0">
      <alignment horizontal="center" vertical="center"/>
    </xf>
    <xf numFmtId="0" fontId="10"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0" fontId="12" fillId="24" borderId="248" applyNumberFormat="0" applyFont="0" applyAlignment="0" applyProtection="0"/>
    <xf numFmtId="0" fontId="12" fillId="24" borderId="248" applyNumberFormat="0" applyFon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2" fillId="8" borderId="246" applyNumberFormat="0" applyAlignment="0" applyProtection="0"/>
    <xf numFmtId="0" fontId="12" fillId="24" borderId="248" applyNumberFormat="0" applyFont="0" applyAlignment="0" applyProtection="0"/>
    <xf numFmtId="175" fontId="5" fillId="0" borderId="247" applyFill="0">
      <alignment horizontal="center" vertical="center"/>
    </xf>
    <xf numFmtId="0" fontId="15" fillId="21" borderId="246" applyNumberFormat="0" applyAlignment="0" applyProtection="0"/>
    <xf numFmtId="0" fontId="10" fillId="0" borderId="247" applyFill="0">
      <alignment horizontal="center" vertical="center"/>
    </xf>
    <xf numFmtId="175" fontId="5" fillId="0" borderId="247" applyFill="0">
      <alignment horizontal="center" vertical="center"/>
    </xf>
    <xf numFmtId="0" fontId="22" fillId="8" borderId="246" applyNumberFormat="0" applyAlignment="0" applyProtection="0"/>
    <xf numFmtId="0" fontId="10" fillId="0" borderId="247" applyFill="0">
      <alignment horizontal="center" vertical="center"/>
    </xf>
    <xf numFmtId="0" fontId="15" fillId="21" borderId="246" applyNumberFormat="0" applyAlignment="0" applyProtection="0"/>
    <xf numFmtId="0" fontId="15" fillId="21" borderId="246" applyNumberFormat="0" applyAlignment="0" applyProtection="0"/>
    <xf numFmtId="0" fontId="22" fillId="8" borderId="246" applyNumberFormat="0" applyAlignment="0" applyProtection="0"/>
    <xf numFmtId="0" fontId="22" fillId="8" borderId="246" applyNumberFormat="0" applyAlignment="0" applyProtection="0"/>
    <xf numFmtId="175" fontId="5" fillId="0" borderId="247" applyFill="0">
      <alignment horizontal="center" vertical="center"/>
    </xf>
    <xf numFmtId="175" fontId="5" fillId="0" borderId="247" applyFill="0">
      <alignment horizontal="center" vertical="center"/>
    </xf>
    <xf numFmtId="0" fontId="15" fillId="21" borderId="246"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10" fillId="0" borderId="247" applyFill="0">
      <alignment horizontal="center" vertical="center"/>
    </xf>
    <xf numFmtId="0" fontId="22" fillId="8" borderId="246" applyNumberFormat="0" applyAlignment="0" applyProtection="0"/>
    <xf numFmtId="0" fontId="25" fillId="21" borderId="249" applyNumberFormat="0" applyAlignment="0" applyProtection="0"/>
    <xf numFmtId="0" fontId="12" fillId="24" borderId="248" applyNumberFormat="0" applyFont="0" applyAlignment="0" applyProtection="0"/>
    <xf numFmtId="0" fontId="10" fillId="0" borderId="247" applyFill="0">
      <alignment horizontal="center" vertical="center"/>
    </xf>
    <xf numFmtId="0" fontId="22" fillId="8" borderId="246" applyNumberFormat="0" applyAlignment="0" applyProtection="0"/>
    <xf numFmtId="0" fontId="32" fillId="0" borderId="250" applyNumberFormat="0" applyFill="0" applyAlignment="0" applyProtection="0"/>
    <xf numFmtId="0" fontId="5" fillId="0" borderId="247" applyFill="0">
      <alignment horizontal="center" vertical="center"/>
    </xf>
    <xf numFmtId="0" fontId="15" fillId="21" borderId="246"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2" fillId="8" borderId="246" applyNumberFormat="0" applyAlignment="0" applyProtection="0"/>
    <xf numFmtId="0" fontId="10" fillId="0" borderId="247" applyFill="0">
      <alignment horizontal="center" vertical="center"/>
    </xf>
    <xf numFmtId="0" fontId="22" fillId="8" borderId="246" applyNumberFormat="0" applyAlignment="0" applyProtection="0"/>
    <xf numFmtId="0" fontId="10" fillId="0" borderId="247" applyFill="0">
      <alignment horizontal="center" vertical="center"/>
    </xf>
    <xf numFmtId="0" fontId="15" fillId="21" borderId="246" applyNumberFormat="0" applyAlignment="0" applyProtection="0"/>
    <xf numFmtId="0" fontId="15" fillId="21" borderId="246" applyNumberFormat="0" applyAlignment="0" applyProtection="0"/>
    <xf numFmtId="0" fontId="10" fillId="0" borderId="247" applyFill="0">
      <alignment horizontal="center" vertical="center"/>
    </xf>
    <xf numFmtId="0" fontId="10" fillId="0" borderId="247" applyFill="0">
      <alignment horizontal="center" vertical="center"/>
    </xf>
    <xf numFmtId="0" fontId="12" fillId="24" borderId="248" applyNumberFormat="0" applyFont="0" applyAlignment="0" applyProtection="0"/>
    <xf numFmtId="0" fontId="12" fillId="24" borderId="248" applyNumberFormat="0" applyFon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12" fillId="24" borderId="248" applyNumberFormat="0" applyFont="0" applyAlignment="0" applyProtection="0"/>
    <xf numFmtId="0" fontId="10" fillId="0" borderId="247" applyFill="0">
      <alignment horizontal="center" vertical="center"/>
    </xf>
    <xf numFmtId="0" fontId="10" fillId="0" borderId="247" applyFill="0">
      <alignment horizontal="center" vertical="center"/>
    </xf>
    <xf numFmtId="0" fontId="10" fillId="0" borderId="247" applyFill="0">
      <alignment horizontal="center" vertical="center"/>
    </xf>
    <xf numFmtId="0" fontId="10"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0" fontId="32" fillId="0" borderId="250" applyNumberFormat="0" applyFill="0" applyAlignment="0" applyProtection="0"/>
    <xf numFmtId="0" fontId="12" fillId="24" borderId="248" applyNumberFormat="0" applyFont="0" applyAlignment="0" applyProtection="0"/>
    <xf numFmtId="0" fontId="12" fillId="24" borderId="248" applyNumberFormat="0" applyFon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10" fillId="0" borderId="247" applyFill="0">
      <alignment horizontal="center" vertical="center"/>
    </xf>
    <xf numFmtId="0" fontId="10" fillId="0" borderId="247" applyFill="0">
      <alignment horizontal="center" vertical="center"/>
    </xf>
    <xf numFmtId="0" fontId="10" fillId="0" borderId="247" applyFill="0">
      <alignment horizontal="center" vertical="center"/>
    </xf>
    <xf numFmtId="0" fontId="10"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0" fontId="12" fillId="24" borderId="248" applyNumberFormat="0" applyFont="0" applyAlignment="0" applyProtection="0"/>
    <xf numFmtId="0" fontId="12" fillId="24" borderId="248" applyNumberFormat="0" applyFon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2" fillId="8" borderId="246" applyNumberFormat="0" applyAlignment="0" applyProtection="0"/>
    <xf numFmtId="0" fontId="15" fillId="21" borderId="246" applyNumberFormat="0" applyAlignment="0" applyProtection="0"/>
    <xf numFmtId="0" fontId="10" fillId="0" borderId="247" applyFill="0">
      <alignment horizontal="center" vertical="center"/>
    </xf>
    <xf numFmtId="0" fontId="10" fillId="0" borderId="247" applyFill="0">
      <alignment horizontal="center" vertical="center"/>
    </xf>
    <xf numFmtId="0" fontId="15" fillId="21" borderId="246" applyNumberFormat="0" applyAlignment="0" applyProtection="0"/>
    <xf numFmtId="0" fontId="15" fillId="21" borderId="246" applyNumberFormat="0" applyAlignment="0" applyProtection="0"/>
    <xf numFmtId="0" fontId="22" fillId="8" borderId="246" applyNumberFormat="0" applyAlignment="0" applyProtection="0"/>
    <xf numFmtId="0" fontId="22" fillId="8" borderId="246" applyNumberFormat="0" applyAlignment="0" applyProtection="0"/>
    <xf numFmtId="175" fontId="5" fillId="0" borderId="247" applyFill="0">
      <alignment horizontal="center" vertical="center"/>
    </xf>
    <xf numFmtId="0" fontId="5" fillId="0" borderId="247" applyFill="0">
      <alignment horizontal="center" vertical="center"/>
    </xf>
    <xf numFmtId="0" fontId="15" fillId="21" borderId="246"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2" fillId="8" borderId="246" applyNumberFormat="0" applyAlignment="0" applyProtection="0"/>
    <xf numFmtId="0" fontId="22" fillId="8" borderId="246" applyNumberFormat="0" applyAlignment="0" applyProtection="0"/>
    <xf numFmtId="0" fontId="15" fillId="21" borderId="246" applyNumberFormat="0" applyAlignment="0" applyProtection="0"/>
    <xf numFmtId="0" fontId="15" fillId="21" borderId="246" applyNumberFormat="0" applyAlignment="0" applyProtection="0"/>
    <xf numFmtId="0" fontId="22" fillId="8" borderId="246" applyNumberFormat="0" applyAlignment="0" applyProtection="0"/>
    <xf numFmtId="0" fontId="22" fillId="8" borderId="246"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5" fillId="0" borderId="247" applyFill="0">
      <alignment horizontal="center" vertical="center"/>
    </xf>
    <xf numFmtId="175" fontId="5" fillId="0" borderId="247" applyFill="0">
      <alignment horizontal="center" vertical="center"/>
    </xf>
    <xf numFmtId="0" fontId="12" fillId="24" borderId="248" applyNumberFormat="0" applyFont="0" applyAlignment="0" applyProtection="0"/>
    <xf numFmtId="0" fontId="25" fillId="21" borderId="249" applyNumberFormat="0" applyAlignment="0" applyProtection="0"/>
    <xf numFmtId="0" fontId="15" fillId="21" borderId="246"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12" fillId="24" borderId="248" applyNumberFormat="0" applyFon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32" fillId="0" borderId="250" applyNumberFormat="0" applyFill="0" applyAlignment="0" applyProtection="0"/>
    <xf numFmtId="0" fontId="10" fillId="0" borderId="257" applyFill="0">
      <alignment horizontal="center" vertical="center"/>
    </xf>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175" fontId="5" fillId="0" borderId="257" applyFill="0">
      <alignment horizontal="center" vertical="center"/>
    </xf>
    <xf numFmtId="0" fontId="32" fillId="0" borderId="255" applyNumberFormat="0" applyFill="0" applyAlignment="0" applyProtection="0"/>
    <xf numFmtId="0" fontId="10" fillId="0" borderId="266" applyFill="0">
      <alignment horizontal="center" vertical="center"/>
    </xf>
    <xf numFmtId="0" fontId="22" fillId="8" borderId="252"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72" applyNumberFormat="0" applyAlignment="0" applyProtection="0"/>
    <xf numFmtId="0" fontId="10" fillId="0" borderId="247" applyFill="0">
      <alignment horizontal="center" vertical="center"/>
    </xf>
    <xf numFmtId="0" fontId="10" fillId="0" borderId="247" applyFill="0">
      <alignment horizontal="center" vertical="center"/>
    </xf>
    <xf numFmtId="0" fontId="10" fillId="0" borderId="247" applyFill="0">
      <alignment horizontal="center" vertical="center"/>
    </xf>
    <xf numFmtId="0" fontId="10"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0"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175" fontId="5" fillId="0" borderId="247" applyFill="0">
      <alignment horizontal="center" vertical="center"/>
    </xf>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5" fillId="21" borderId="249" applyNumberFormat="0" applyAlignment="0" applyProtection="0"/>
    <xf numFmtId="0" fontId="25" fillId="21" borderId="249" applyNumberFormat="0" applyAlignment="0" applyProtection="0"/>
    <xf numFmtId="0" fontId="32" fillId="0" borderId="250" applyNumberFormat="0" applyFill="0" applyAlignment="0" applyProtection="0"/>
    <xf numFmtId="0" fontId="32" fillId="0" borderId="250" applyNumberFormat="0" applyFill="0" applyAlignment="0" applyProtection="0"/>
    <xf numFmtId="0" fontId="22" fillId="8" borderId="252" applyNumberFormat="0" applyAlignment="0" applyProtection="0"/>
    <xf numFmtId="0" fontId="12" fillId="24" borderId="253" applyNumberFormat="0" applyFont="0" applyAlignment="0" applyProtection="0"/>
    <xf numFmtId="0" fontId="32" fillId="0" borderId="255" applyNumberFormat="0" applyFill="0" applyAlignment="0" applyProtection="0"/>
    <xf numFmtId="0" fontId="12" fillId="24" borderId="253" applyNumberFormat="0" applyFont="0" applyAlignment="0" applyProtection="0"/>
    <xf numFmtId="0" fontId="5" fillId="0" borderId="244" applyFill="0">
      <alignment horizontal="center" vertical="center"/>
    </xf>
    <xf numFmtId="0" fontId="15" fillId="21" borderId="252" applyNumberFormat="0" applyAlignment="0" applyProtection="0"/>
    <xf numFmtId="175" fontId="5" fillId="0" borderId="244" applyFill="0">
      <alignment horizontal="center" vertical="center"/>
    </xf>
    <xf numFmtId="0" fontId="5" fillId="0" borderId="266" applyFill="0">
      <alignment horizontal="center" vertical="center"/>
    </xf>
    <xf numFmtId="0" fontId="25" fillId="21" borderId="261" applyNumberFormat="0" applyAlignment="0" applyProtection="0"/>
    <xf numFmtId="0" fontId="25" fillId="21" borderId="276" applyNumberFormat="0" applyAlignment="0" applyProtection="0"/>
    <xf numFmtId="0" fontId="25" fillId="21" borderId="254" applyNumberFormat="0" applyAlignment="0" applyProtection="0"/>
    <xf numFmtId="0" fontId="32" fillId="0" borderId="255" applyNumberFormat="0" applyFill="0" applyAlignment="0" applyProtection="0"/>
    <xf numFmtId="0" fontId="15" fillId="21" borderId="252" applyNumberFormat="0" applyAlignment="0" applyProtection="0"/>
    <xf numFmtId="0" fontId="25" fillId="21" borderId="254" applyNumberFormat="0" applyAlignment="0" applyProtection="0"/>
    <xf numFmtId="0" fontId="15" fillId="21" borderId="267" applyNumberFormat="0" applyAlignment="0" applyProtection="0"/>
    <xf numFmtId="0" fontId="10" fillId="0" borderId="244" applyFill="0">
      <alignment horizontal="center" vertical="center"/>
    </xf>
    <xf numFmtId="0" fontId="12" fillId="24" borderId="253" applyNumberFormat="0" applyFont="0" applyAlignment="0" applyProtection="0"/>
    <xf numFmtId="175" fontId="5" fillId="0" borderId="244" applyFill="0">
      <alignment horizontal="center" vertical="center"/>
    </xf>
    <xf numFmtId="0" fontId="5" fillId="0" borderId="244" applyFill="0">
      <alignment horizontal="center" vertical="center"/>
    </xf>
    <xf numFmtId="0" fontId="25" fillId="21" borderId="254" applyNumberFormat="0" applyAlignment="0" applyProtection="0"/>
    <xf numFmtId="0" fontId="25" fillId="21" borderId="254" applyNumberFormat="0" applyAlignment="0" applyProtection="0"/>
    <xf numFmtId="0" fontId="10" fillId="0" borderId="244" applyFill="0">
      <alignment horizontal="center" vertical="center"/>
    </xf>
    <xf numFmtId="0" fontId="12" fillId="24" borderId="253" applyNumberFormat="0" applyFont="0" applyAlignment="0" applyProtection="0"/>
    <xf numFmtId="0" fontId="5" fillId="0" borderId="244" applyFill="0">
      <alignment horizontal="center" vertical="center"/>
    </xf>
    <xf numFmtId="0" fontId="25" fillId="21" borderId="272" applyNumberFormat="0" applyAlignment="0" applyProtection="0"/>
    <xf numFmtId="0" fontId="5" fillId="0" borderId="244" applyFill="0">
      <alignment horizontal="center" vertical="center"/>
    </xf>
    <xf numFmtId="0" fontId="10" fillId="0" borderId="244" applyFill="0">
      <alignment horizontal="center" vertical="center"/>
    </xf>
    <xf numFmtId="0" fontId="10" fillId="0" borderId="244" applyFill="0">
      <alignment horizontal="center" vertical="center"/>
    </xf>
    <xf numFmtId="0" fontId="12" fillId="24" borderId="253" applyNumberFormat="0" applyFont="0" applyAlignment="0" applyProtection="0"/>
    <xf numFmtId="0" fontId="32" fillId="0" borderId="255" applyNumberFormat="0" applyFill="0" applyAlignment="0" applyProtection="0"/>
    <xf numFmtId="0" fontId="5" fillId="0" borderId="282" applyFill="0">
      <alignment horizontal="center" vertical="center"/>
    </xf>
    <xf numFmtId="0" fontId="15" fillId="21" borderId="252" applyNumberFormat="0" applyAlignment="0" applyProtection="0"/>
    <xf numFmtId="175" fontId="5" fillId="0" borderId="282" applyFill="0">
      <alignment horizontal="center" vertical="center"/>
    </xf>
    <xf numFmtId="0" fontId="12" fillId="24" borderId="253" applyNumberFormat="0" applyFont="0" applyAlignment="0" applyProtection="0"/>
    <xf numFmtId="0" fontId="32" fillId="0" borderId="255" applyNumberFormat="0" applyFill="0" applyAlignment="0" applyProtection="0"/>
    <xf numFmtId="175" fontId="5" fillId="0" borderId="244" applyFill="0">
      <alignment horizontal="center" vertical="center"/>
    </xf>
    <xf numFmtId="0" fontId="32" fillId="0" borderId="255" applyNumberFormat="0" applyFill="0" applyAlignment="0" applyProtection="0"/>
    <xf numFmtId="0" fontId="32" fillId="0" borderId="255" applyNumberFormat="0" applyFill="0" applyAlignment="0" applyProtection="0"/>
    <xf numFmtId="0" fontId="25" fillId="21" borderId="254" applyNumberFormat="0" applyAlignment="0" applyProtection="0"/>
    <xf numFmtId="0" fontId="5" fillId="0" borderId="244" applyFill="0">
      <alignment horizontal="center" vertical="center"/>
    </xf>
    <xf numFmtId="175" fontId="5" fillId="0" borderId="244" applyFill="0">
      <alignment horizontal="center" vertical="center"/>
    </xf>
    <xf numFmtId="0" fontId="22" fillId="8" borderId="252" applyNumberFormat="0" applyAlignment="0" applyProtection="0"/>
    <xf numFmtId="0" fontId="15" fillId="21" borderId="252" applyNumberFormat="0" applyAlignment="0" applyProtection="0"/>
    <xf numFmtId="0" fontId="12" fillId="24" borderId="253" applyNumberFormat="0" applyFont="0" applyAlignment="0" applyProtection="0"/>
    <xf numFmtId="0" fontId="15" fillId="21" borderId="252" applyNumberFormat="0" applyAlignment="0" applyProtection="0"/>
    <xf numFmtId="0" fontId="32" fillId="0" borderId="255" applyNumberFormat="0" applyFill="0" applyAlignment="0" applyProtection="0"/>
    <xf numFmtId="0" fontId="25" fillId="21" borderId="254" applyNumberFormat="0" applyAlignment="0" applyProtection="0"/>
    <xf numFmtId="0" fontId="12" fillId="24" borderId="253" applyNumberFormat="0" applyFont="0" applyAlignment="0" applyProtection="0"/>
    <xf numFmtId="0" fontId="10" fillId="0" borderId="244" applyFill="0">
      <alignment horizontal="center" vertical="center"/>
    </xf>
    <xf numFmtId="0" fontId="5" fillId="0" borderId="266" applyFill="0">
      <alignment horizontal="center" vertical="center"/>
    </xf>
    <xf numFmtId="0" fontId="32" fillId="0" borderId="255" applyNumberFormat="0" applyFill="0" applyAlignment="0" applyProtection="0"/>
    <xf numFmtId="0" fontId="22" fillId="8" borderId="267" applyNumberFormat="0" applyAlignment="0" applyProtection="0"/>
    <xf numFmtId="0" fontId="32" fillId="0" borderId="255" applyNumberFormat="0" applyFill="0" applyAlignment="0" applyProtection="0"/>
    <xf numFmtId="0" fontId="25" fillId="21" borderId="276" applyNumberFormat="0" applyAlignment="0" applyProtection="0"/>
    <xf numFmtId="0" fontId="10" fillId="0" borderId="244" applyFill="0">
      <alignment horizontal="center" vertical="center"/>
    </xf>
    <xf numFmtId="0" fontId="32" fillId="0" borderId="255" applyNumberFormat="0" applyFill="0" applyAlignment="0" applyProtection="0"/>
    <xf numFmtId="0" fontId="25" fillId="21" borderId="286" applyNumberFormat="0" applyAlignment="0" applyProtection="0"/>
    <xf numFmtId="0" fontId="25" fillId="21" borderId="261" applyNumberFormat="0" applyAlignment="0" applyProtection="0"/>
    <xf numFmtId="0" fontId="25" fillId="21" borderId="254" applyNumberFormat="0" applyAlignment="0" applyProtection="0"/>
    <xf numFmtId="0" fontId="25" fillId="21" borderId="254" applyNumberFormat="0" applyAlignment="0" applyProtection="0"/>
    <xf numFmtId="0" fontId="10" fillId="0" borderId="257" applyFill="0">
      <alignment horizontal="center" vertical="center"/>
    </xf>
    <xf numFmtId="0" fontId="5" fillId="0" borderId="244" applyFill="0">
      <alignment horizontal="center" vertical="center"/>
    </xf>
    <xf numFmtId="0" fontId="25" fillId="21" borderId="254" applyNumberFormat="0" applyAlignment="0" applyProtection="0"/>
    <xf numFmtId="0" fontId="10" fillId="0" borderId="244" applyFill="0">
      <alignment horizontal="center" vertical="center"/>
    </xf>
    <xf numFmtId="0" fontId="22" fillId="8" borderId="252" applyNumberFormat="0" applyAlignment="0" applyProtection="0"/>
    <xf numFmtId="0" fontId="12" fillId="24" borderId="253" applyNumberFormat="0" applyFont="0" applyAlignment="0" applyProtection="0"/>
    <xf numFmtId="0" fontId="15" fillId="21" borderId="252" applyNumberFormat="0" applyAlignment="0" applyProtection="0"/>
    <xf numFmtId="0" fontId="25" fillId="21" borderId="254" applyNumberFormat="0" applyAlignment="0" applyProtection="0"/>
    <xf numFmtId="0" fontId="12" fillId="24" borderId="253" applyNumberFormat="0" applyFont="0" applyAlignment="0" applyProtection="0"/>
    <xf numFmtId="0" fontId="15" fillId="21" borderId="252" applyNumberFormat="0" applyAlignment="0" applyProtection="0"/>
    <xf numFmtId="0" fontId="25" fillId="21" borderId="280" applyNumberFormat="0" applyAlignment="0" applyProtection="0"/>
    <xf numFmtId="0" fontId="32" fillId="0" borderId="255" applyNumberFormat="0" applyFill="0" applyAlignment="0" applyProtection="0"/>
    <xf numFmtId="0" fontId="12" fillId="24" borderId="253" applyNumberFormat="0" applyFont="0" applyAlignment="0" applyProtection="0"/>
    <xf numFmtId="0" fontId="32" fillId="0" borderId="255" applyNumberFormat="0" applyFill="0" applyAlignment="0" applyProtection="0"/>
    <xf numFmtId="0" fontId="15" fillId="21" borderId="252" applyNumberFormat="0" applyAlignment="0" applyProtection="0"/>
    <xf numFmtId="0" fontId="10" fillId="0" borderId="244" applyFill="0">
      <alignment horizontal="center" vertical="center"/>
    </xf>
    <xf numFmtId="0" fontId="5" fillId="0" borderId="244" applyFill="0">
      <alignment horizontal="center" vertical="center"/>
    </xf>
    <xf numFmtId="0" fontId="25" fillId="21" borderId="254" applyNumberFormat="0" applyAlignment="0" applyProtection="0"/>
    <xf numFmtId="0" fontId="10" fillId="0" borderId="244" applyFill="0">
      <alignment horizontal="center" vertical="center"/>
    </xf>
    <xf numFmtId="0" fontId="32" fillId="0" borderId="281" applyNumberFormat="0" applyFill="0" applyAlignment="0" applyProtection="0"/>
    <xf numFmtId="0" fontId="22" fillId="8" borderId="252" applyNumberFormat="0" applyAlignment="0" applyProtection="0"/>
    <xf numFmtId="0" fontId="32" fillId="0" borderId="255" applyNumberFormat="0" applyFill="0" applyAlignment="0" applyProtection="0"/>
    <xf numFmtId="0" fontId="25" fillId="21" borderId="254" applyNumberFormat="0" applyAlignment="0" applyProtection="0"/>
    <xf numFmtId="0" fontId="22" fillId="8" borderId="252" applyNumberFormat="0" applyAlignment="0" applyProtection="0"/>
    <xf numFmtId="0" fontId="15" fillId="21" borderId="252" applyNumberFormat="0" applyAlignment="0" applyProtection="0"/>
    <xf numFmtId="0" fontId="22" fillId="8" borderId="252" applyNumberFormat="0" applyAlignment="0" applyProtection="0"/>
    <xf numFmtId="0" fontId="5" fillId="0" borderId="244" applyFill="0">
      <alignment horizontal="center" vertical="center"/>
    </xf>
    <xf numFmtId="0" fontId="25" fillId="21" borderId="254" applyNumberFormat="0" applyAlignment="0" applyProtection="0"/>
    <xf numFmtId="0" fontId="15" fillId="21" borderId="267" applyNumberFormat="0" applyAlignment="0" applyProtection="0"/>
    <xf numFmtId="0" fontId="10" fillId="0" borderId="244" applyFill="0">
      <alignment horizontal="center" vertical="center"/>
    </xf>
    <xf numFmtId="0" fontId="10" fillId="0" borderId="244" applyFill="0">
      <alignment horizontal="center" vertical="center"/>
    </xf>
    <xf numFmtId="175" fontId="5" fillId="0" borderId="266" applyFill="0">
      <alignment horizontal="center" vertical="center"/>
    </xf>
    <xf numFmtId="0" fontId="22" fillId="8" borderId="252" applyNumberFormat="0" applyAlignment="0" applyProtection="0"/>
    <xf numFmtId="0" fontId="25" fillId="21" borderId="254" applyNumberFormat="0" applyAlignment="0" applyProtection="0"/>
    <xf numFmtId="175" fontId="5" fillId="0" borderId="244" applyFill="0">
      <alignment horizontal="center" vertical="center"/>
    </xf>
    <xf numFmtId="0" fontId="5" fillId="0" borderId="244" applyFill="0">
      <alignment horizontal="center" vertical="center"/>
    </xf>
    <xf numFmtId="0" fontId="22" fillId="8" borderId="252" applyNumberFormat="0" applyAlignment="0" applyProtection="0"/>
    <xf numFmtId="0" fontId="12" fillId="24" borderId="279" applyNumberFormat="0" applyFont="0" applyAlignment="0" applyProtection="0"/>
    <xf numFmtId="175" fontId="5" fillId="0" borderId="282" applyFill="0">
      <alignment horizontal="center" vertical="center"/>
    </xf>
    <xf numFmtId="0" fontId="15" fillId="21" borderId="267" applyNumberFormat="0" applyAlignment="0" applyProtection="0"/>
    <xf numFmtId="175" fontId="5" fillId="0" borderId="244" applyFill="0">
      <alignment horizontal="center" vertical="center"/>
    </xf>
    <xf numFmtId="0" fontId="10" fillId="0" borderId="244" applyFill="0">
      <alignment horizontal="center" vertical="center"/>
    </xf>
    <xf numFmtId="0" fontId="10" fillId="0" borderId="244" applyFill="0">
      <alignment horizontal="center" vertical="center"/>
    </xf>
    <xf numFmtId="175" fontId="5" fillId="0" borderId="244" applyFill="0">
      <alignment horizontal="center" vertical="center"/>
    </xf>
    <xf numFmtId="0" fontId="32" fillId="0" borderId="255" applyNumberFormat="0" applyFill="0" applyAlignment="0" applyProtection="0"/>
    <xf numFmtId="0" fontId="10" fillId="0" borderId="244" applyFill="0">
      <alignment horizontal="center" vertical="center"/>
    </xf>
    <xf numFmtId="0" fontId="15" fillId="21" borderId="252" applyNumberFormat="0" applyAlignment="0" applyProtection="0"/>
    <xf numFmtId="0" fontId="10" fillId="0" borderId="244" applyFill="0">
      <alignment horizontal="center" vertical="center"/>
    </xf>
    <xf numFmtId="0" fontId="10" fillId="0" borderId="244" applyFill="0">
      <alignment horizontal="center" vertical="center"/>
    </xf>
    <xf numFmtId="0" fontId="10" fillId="0" borderId="244" applyFill="0">
      <alignment horizontal="center" vertical="center"/>
    </xf>
    <xf numFmtId="0" fontId="5" fillId="0" borderId="244" applyFill="0">
      <alignment horizontal="center" vertical="center"/>
    </xf>
    <xf numFmtId="0" fontId="15" fillId="21" borderId="252" applyNumberFormat="0" applyAlignment="0" applyProtection="0"/>
    <xf numFmtId="0" fontId="25" fillId="21" borderId="254" applyNumberFormat="0" applyAlignment="0" applyProtection="0"/>
    <xf numFmtId="0" fontId="25" fillId="21" borderId="254" applyNumberFormat="0" applyAlignment="0" applyProtection="0"/>
    <xf numFmtId="0" fontId="5" fillId="0" borderId="244" applyFill="0">
      <alignment horizontal="center" vertical="center"/>
    </xf>
    <xf numFmtId="0" fontId="25" fillId="21" borderId="254" applyNumberFormat="0" applyAlignment="0" applyProtection="0"/>
    <xf numFmtId="0" fontId="25" fillId="21" borderId="276" applyNumberFormat="0" applyAlignment="0" applyProtection="0"/>
    <xf numFmtId="175" fontId="5" fillId="0" borderId="266" applyFill="0">
      <alignment horizontal="center" vertical="center"/>
    </xf>
    <xf numFmtId="0" fontId="15" fillId="21" borderId="252" applyNumberFormat="0" applyAlignment="0" applyProtection="0"/>
    <xf numFmtId="0" fontId="10" fillId="0" borderId="244" applyFill="0">
      <alignment horizontal="center" vertical="center"/>
    </xf>
    <xf numFmtId="0" fontId="25" fillId="21" borderId="254" applyNumberFormat="0" applyAlignment="0" applyProtection="0"/>
    <xf numFmtId="175" fontId="5" fillId="0" borderId="244" applyFill="0">
      <alignment horizontal="center" vertical="center"/>
    </xf>
    <xf numFmtId="175" fontId="5" fillId="0" borderId="244" applyFill="0">
      <alignment horizontal="center" vertical="center"/>
    </xf>
    <xf numFmtId="0" fontId="15" fillId="21" borderId="252" applyNumberFormat="0" applyAlignment="0" applyProtection="0"/>
    <xf numFmtId="0" fontId="22" fillId="8" borderId="252" applyNumberFormat="0" applyAlignment="0" applyProtection="0"/>
    <xf numFmtId="0" fontId="5" fillId="0" borderId="244" applyFill="0">
      <alignment horizontal="center" vertical="center"/>
    </xf>
    <xf numFmtId="0" fontId="5" fillId="0" borderId="244" applyFill="0">
      <alignment horizontal="center" vertical="center"/>
    </xf>
    <xf numFmtId="0" fontId="12" fillId="24" borderId="253" applyNumberFormat="0" applyFont="0" applyAlignment="0" applyProtection="0"/>
    <xf numFmtId="0" fontId="22" fillId="8" borderId="252" applyNumberFormat="0" applyAlignment="0" applyProtection="0"/>
    <xf numFmtId="0" fontId="5" fillId="0" borderId="244" applyFill="0">
      <alignment horizontal="center" vertical="center"/>
    </xf>
    <xf numFmtId="0" fontId="10" fillId="0" borderId="244" applyFill="0">
      <alignment horizontal="center" vertical="center"/>
    </xf>
    <xf numFmtId="0" fontId="25" fillId="21" borderId="254" applyNumberFormat="0" applyAlignment="0" applyProtection="0"/>
    <xf numFmtId="0" fontId="5" fillId="0" borderId="244" applyFill="0">
      <alignment horizontal="center" vertical="center"/>
    </xf>
    <xf numFmtId="0" fontId="32" fillId="0" borderId="255" applyNumberFormat="0" applyFill="0" applyAlignment="0" applyProtection="0"/>
    <xf numFmtId="0" fontId="32" fillId="0" borderId="255" applyNumberFormat="0" applyFill="0" applyAlignment="0" applyProtection="0"/>
    <xf numFmtId="0" fontId="12" fillId="24" borderId="253" applyNumberFormat="0" applyFont="0" applyAlignment="0" applyProtection="0"/>
    <xf numFmtId="0" fontId="12" fillId="24" borderId="253" applyNumberFormat="0" applyFont="0" applyAlignment="0" applyProtection="0"/>
    <xf numFmtId="0" fontId="25" fillId="21" borderId="254" applyNumberFormat="0" applyAlignment="0" applyProtection="0"/>
    <xf numFmtId="0" fontId="10" fillId="0" borderId="244" applyFill="0">
      <alignment horizontal="center" vertical="center"/>
    </xf>
    <xf numFmtId="0" fontId="32" fillId="0" borderId="255" applyNumberFormat="0" applyFill="0" applyAlignment="0" applyProtection="0"/>
    <xf numFmtId="175" fontId="5" fillId="0" borderId="244" applyFill="0">
      <alignment horizontal="center" vertical="center"/>
    </xf>
    <xf numFmtId="0" fontId="5" fillId="0" borderId="244" applyFill="0">
      <alignment horizontal="center" vertical="center"/>
    </xf>
    <xf numFmtId="175" fontId="5" fillId="0" borderId="244" applyFill="0">
      <alignment horizontal="center" vertical="center"/>
    </xf>
    <xf numFmtId="175" fontId="5" fillId="0" borderId="244" applyFill="0">
      <alignment horizontal="center" vertical="center"/>
    </xf>
    <xf numFmtId="0" fontId="32" fillId="0" borderId="255" applyNumberFormat="0" applyFill="0" applyAlignment="0" applyProtection="0"/>
    <xf numFmtId="0" fontId="5" fillId="0" borderId="244" applyFill="0">
      <alignment horizontal="center" vertical="center"/>
    </xf>
    <xf numFmtId="175" fontId="5" fillId="0" borderId="244" applyFill="0">
      <alignment horizontal="center" vertical="center"/>
    </xf>
    <xf numFmtId="175" fontId="5" fillId="0" borderId="244" applyFill="0">
      <alignment horizontal="center" vertical="center"/>
    </xf>
    <xf numFmtId="0" fontId="25" fillId="21" borderId="254" applyNumberFormat="0" applyAlignment="0" applyProtection="0"/>
    <xf numFmtId="0" fontId="32" fillId="0" borderId="255" applyNumberFormat="0" applyFill="0" applyAlignment="0" applyProtection="0"/>
    <xf numFmtId="0" fontId="10" fillId="0" borderId="244" applyFill="0">
      <alignment horizontal="center" vertical="center"/>
    </xf>
    <xf numFmtId="0" fontId="25" fillId="21" borderId="254" applyNumberFormat="0" applyAlignment="0" applyProtection="0"/>
    <xf numFmtId="0" fontId="10" fillId="0" borderId="244" applyFill="0">
      <alignment horizontal="center" vertical="center"/>
    </xf>
    <xf numFmtId="0" fontId="10" fillId="0" borderId="244" applyFill="0">
      <alignment horizontal="center" vertical="center"/>
    </xf>
    <xf numFmtId="0" fontId="25" fillId="21" borderId="254" applyNumberFormat="0" applyAlignment="0" applyProtection="0"/>
    <xf numFmtId="175" fontId="5" fillId="0" borderId="244" applyFill="0">
      <alignment horizontal="center" vertical="center"/>
    </xf>
    <xf numFmtId="0" fontId="12" fillId="24" borderId="253" applyNumberFormat="0" applyFont="0" applyAlignment="0" applyProtection="0"/>
    <xf numFmtId="0" fontId="25" fillId="21" borderId="254" applyNumberFormat="0" applyAlignment="0" applyProtection="0"/>
    <xf numFmtId="0" fontId="12" fillId="24" borderId="253" applyNumberFormat="0" applyFont="0" applyAlignment="0" applyProtection="0"/>
    <xf numFmtId="0" fontId="32" fillId="0" borderId="255" applyNumberFormat="0" applyFill="0" applyAlignment="0" applyProtection="0"/>
    <xf numFmtId="0" fontId="5" fillId="0" borderId="244" applyFill="0">
      <alignment horizontal="center" vertical="center"/>
    </xf>
    <xf numFmtId="0" fontId="5" fillId="0" borderId="244" applyFill="0">
      <alignment horizontal="center" vertical="center"/>
    </xf>
    <xf numFmtId="175" fontId="5" fillId="0" borderId="244" applyFill="0">
      <alignment horizontal="center" vertical="center"/>
    </xf>
    <xf numFmtId="0" fontId="12" fillId="24" borderId="253" applyNumberFormat="0" applyFont="0" applyAlignment="0" applyProtection="0"/>
    <xf numFmtId="0" fontId="22" fillId="8" borderId="252" applyNumberFormat="0" applyAlignment="0" applyProtection="0"/>
    <xf numFmtId="0" fontId="22" fillId="8" borderId="252" applyNumberFormat="0" applyAlignment="0" applyProtection="0"/>
    <xf numFmtId="0" fontId="15" fillId="21" borderId="252" applyNumberFormat="0" applyAlignment="0" applyProtection="0"/>
    <xf numFmtId="0" fontId="10" fillId="0" borderId="266" applyFill="0">
      <alignment horizontal="center" vertical="center"/>
    </xf>
    <xf numFmtId="0" fontId="10" fillId="0" borderId="266" applyFill="0">
      <alignment horizontal="center" vertical="center"/>
    </xf>
    <xf numFmtId="0" fontId="10" fillId="0" borderId="288" applyFill="0">
      <alignment horizontal="center" vertical="center"/>
    </xf>
    <xf numFmtId="0" fontId="32" fillId="0" borderId="255" applyNumberFormat="0" applyFill="0" applyAlignment="0" applyProtection="0"/>
    <xf numFmtId="0" fontId="32" fillId="0" borderId="255" applyNumberFormat="0" applyFill="0" applyAlignment="0" applyProtection="0"/>
    <xf numFmtId="0" fontId="32" fillId="0" borderId="255" applyNumberFormat="0" applyFill="0" applyAlignment="0" applyProtection="0"/>
    <xf numFmtId="0" fontId="32" fillId="0" borderId="255" applyNumberFormat="0" applyFill="0" applyAlignment="0" applyProtection="0"/>
    <xf numFmtId="0" fontId="15" fillId="21" borderId="252" applyNumberFormat="0" applyAlignment="0" applyProtection="0"/>
    <xf numFmtId="0" fontId="5" fillId="0" borderId="244" applyFill="0">
      <alignment horizontal="center" vertical="center"/>
    </xf>
    <xf numFmtId="175" fontId="5" fillId="0" borderId="244" applyFill="0">
      <alignment horizontal="center" vertical="center"/>
    </xf>
    <xf numFmtId="0" fontId="22" fillId="8" borderId="252" applyNumberFormat="0" applyAlignment="0" applyProtection="0"/>
    <xf numFmtId="0" fontId="32" fillId="0" borderId="255" applyNumberFormat="0" applyFill="0" applyAlignment="0" applyProtection="0"/>
    <xf numFmtId="0" fontId="25" fillId="21" borderId="254" applyNumberFormat="0" applyAlignment="0" applyProtection="0"/>
    <xf numFmtId="0" fontId="10" fillId="0" borderId="244" applyFill="0">
      <alignment horizontal="center" vertical="center"/>
    </xf>
    <xf numFmtId="0" fontId="15" fillId="21" borderId="252" applyNumberFormat="0" applyAlignment="0" applyProtection="0"/>
    <xf numFmtId="0" fontId="15" fillId="21" borderId="252" applyNumberFormat="0" applyAlignment="0" applyProtection="0"/>
    <xf numFmtId="175" fontId="5" fillId="0" borderId="244" applyFill="0">
      <alignment horizontal="center" vertical="center"/>
    </xf>
    <xf numFmtId="0" fontId="15" fillId="21" borderId="252" applyNumberFormat="0" applyAlignment="0" applyProtection="0"/>
    <xf numFmtId="0" fontId="5" fillId="0" borderId="244" applyFill="0">
      <alignment horizontal="center" vertical="center"/>
    </xf>
    <xf numFmtId="0" fontId="15" fillId="21" borderId="300" applyNumberFormat="0" applyAlignment="0" applyProtection="0"/>
    <xf numFmtId="0" fontId="32" fillId="0" borderId="255" applyNumberFormat="0" applyFill="0" applyAlignment="0" applyProtection="0"/>
    <xf numFmtId="0" fontId="25" fillId="21" borderId="254" applyNumberFormat="0" applyAlignment="0" applyProtection="0"/>
    <xf numFmtId="0" fontId="5" fillId="0" borderId="244" applyFill="0">
      <alignment horizontal="center" vertical="center"/>
    </xf>
    <xf numFmtId="0" fontId="22" fillId="8" borderId="252" applyNumberFormat="0" applyAlignment="0" applyProtection="0"/>
    <xf numFmtId="0" fontId="10" fillId="0" borderId="244" applyFill="0">
      <alignment horizontal="center" vertical="center"/>
    </xf>
    <xf numFmtId="0" fontId="22" fillId="8" borderId="252" applyNumberFormat="0" applyAlignment="0" applyProtection="0"/>
    <xf numFmtId="0" fontId="25" fillId="21" borderId="254" applyNumberFormat="0" applyAlignment="0" applyProtection="0"/>
    <xf numFmtId="175" fontId="5" fillId="0" borderId="244" applyFill="0">
      <alignment horizontal="center" vertical="center"/>
    </xf>
    <xf numFmtId="175" fontId="5" fillId="0" borderId="244" applyFill="0">
      <alignment horizontal="center" vertical="center"/>
    </xf>
    <xf numFmtId="0" fontId="32" fillId="0" borderId="255" applyNumberFormat="0" applyFill="0" applyAlignment="0" applyProtection="0"/>
    <xf numFmtId="0" fontId="5" fillId="0" borderId="244" applyFill="0">
      <alignment horizontal="center" vertical="center"/>
    </xf>
    <xf numFmtId="0" fontId="22" fillId="8" borderId="252" applyNumberFormat="0" applyAlignment="0" applyProtection="0"/>
    <xf numFmtId="0" fontId="22" fillId="8" borderId="252" applyNumberFormat="0" applyAlignment="0" applyProtection="0"/>
    <xf numFmtId="175" fontId="5" fillId="0" borderId="244" applyFill="0">
      <alignment horizontal="center" vertical="center"/>
    </xf>
    <xf numFmtId="0" fontId="15" fillId="21" borderId="252" applyNumberFormat="0" applyAlignment="0" applyProtection="0"/>
    <xf numFmtId="0" fontId="12" fillId="24" borderId="253" applyNumberFormat="0" applyFont="0" applyAlignment="0" applyProtection="0"/>
    <xf numFmtId="0" fontId="15" fillId="21" borderId="252" applyNumberFormat="0" applyAlignment="0" applyProtection="0"/>
    <xf numFmtId="0" fontId="5" fillId="0" borderId="266" applyFill="0">
      <alignment horizontal="center" vertical="center"/>
    </xf>
    <xf numFmtId="175" fontId="5" fillId="0" borderId="266" applyFill="0">
      <alignment horizontal="center" vertical="center"/>
    </xf>
    <xf numFmtId="0" fontId="10" fillId="0" borderId="282" applyFill="0">
      <alignment horizontal="center" vertical="center"/>
    </xf>
    <xf numFmtId="0" fontId="15" fillId="21" borderId="252" applyNumberFormat="0" applyAlignment="0" applyProtection="0"/>
    <xf numFmtId="0" fontId="12" fillId="24" borderId="253" applyNumberFormat="0" applyFont="0" applyAlignment="0" applyProtection="0"/>
    <xf numFmtId="0" fontId="10" fillId="0" borderId="244" applyFill="0">
      <alignment horizontal="center" vertical="center"/>
    </xf>
    <xf numFmtId="0" fontId="25" fillId="21" borderId="254" applyNumberFormat="0" applyAlignment="0" applyProtection="0"/>
    <xf numFmtId="0" fontId="10" fillId="0" borderId="244" applyFill="0">
      <alignment horizontal="center" vertical="center"/>
    </xf>
    <xf numFmtId="0" fontId="12" fillId="24" borderId="253" applyNumberFormat="0" applyFont="0" applyAlignment="0" applyProtection="0"/>
    <xf numFmtId="0" fontId="10" fillId="0" borderId="244" applyFill="0">
      <alignment horizontal="center" vertical="center"/>
    </xf>
    <xf numFmtId="0" fontId="25" fillId="21" borderId="254" applyNumberFormat="0" applyAlignment="0" applyProtection="0"/>
    <xf numFmtId="0" fontId="25" fillId="21" borderId="254" applyNumberFormat="0" applyAlignment="0" applyProtection="0"/>
    <xf numFmtId="0" fontId="32" fillId="0" borderId="281" applyNumberFormat="0" applyFill="0" applyAlignment="0" applyProtection="0"/>
    <xf numFmtId="0" fontId="5" fillId="0" borderId="244" applyFill="0">
      <alignment horizontal="center" vertical="center"/>
    </xf>
    <xf numFmtId="175" fontId="5" fillId="0" borderId="266" applyFill="0">
      <alignment horizontal="center" vertical="center"/>
    </xf>
    <xf numFmtId="0" fontId="25" fillId="21" borderId="254" applyNumberFormat="0" applyAlignment="0" applyProtection="0"/>
    <xf numFmtId="0" fontId="12" fillId="24" borderId="253" applyNumberFormat="0" applyFont="0" applyAlignment="0" applyProtection="0"/>
    <xf numFmtId="0" fontId="32" fillId="0" borderId="255" applyNumberFormat="0" applyFill="0" applyAlignment="0" applyProtection="0"/>
    <xf numFmtId="0" fontId="32" fillId="0" borderId="255" applyNumberFormat="0" applyFill="0" applyAlignment="0" applyProtection="0"/>
    <xf numFmtId="175" fontId="5" fillId="0" borderId="244" applyFill="0">
      <alignment horizontal="center" vertical="center"/>
    </xf>
    <xf numFmtId="0" fontId="5" fillId="0" borderId="244" applyFill="0">
      <alignment horizontal="center" vertical="center"/>
    </xf>
    <xf numFmtId="0" fontId="22" fillId="8" borderId="267" applyNumberFormat="0" applyAlignment="0" applyProtection="0"/>
    <xf numFmtId="0" fontId="25" fillId="21" borderId="280" applyNumberFormat="0" applyAlignment="0" applyProtection="0"/>
    <xf numFmtId="0" fontId="10" fillId="0" borderId="244" applyFill="0">
      <alignment horizontal="center" vertical="center"/>
    </xf>
    <xf numFmtId="0" fontId="5" fillId="0" borderId="244" applyFill="0">
      <alignment horizontal="center" vertical="center"/>
    </xf>
    <xf numFmtId="0" fontId="25" fillId="21" borderId="254" applyNumberFormat="0" applyAlignment="0" applyProtection="0"/>
    <xf numFmtId="175" fontId="5" fillId="0" borderId="244" applyFill="0">
      <alignment horizontal="center" vertical="center"/>
    </xf>
    <xf numFmtId="0" fontId="15" fillId="21" borderId="252" applyNumberFormat="0" applyAlignment="0" applyProtection="0"/>
    <xf numFmtId="0" fontId="10" fillId="0" borderId="244" applyFill="0">
      <alignment horizontal="center" vertical="center"/>
    </xf>
    <xf numFmtId="0" fontId="22" fillId="8" borderId="267" applyNumberFormat="0" applyAlignment="0" applyProtection="0"/>
    <xf numFmtId="0" fontId="5" fillId="0" borderId="266" applyFill="0">
      <alignment horizontal="center" vertical="center"/>
    </xf>
    <xf numFmtId="0" fontId="32" fillId="0" borderId="277" applyNumberFormat="0" applyFill="0" applyAlignment="0" applyProtection="0"/>
    <xf numFmtId="0" fontId="22" fillId="8" borderId="252" applyNumberFormat="0" applyAlignment="0" applyProtection="0"/>
    <xf numFmtId="0" fontId="10" fillId="0" borderId="244" applyFill="0">
      <alignment horizontal="center" vertical="center"/>
    </xf>
    <xf numFmtId="0" fontId="5" fillId="0" borderId="244" applyFill="0">
      <alignment horizontal="center" vertical="center"/>
    </xf>
    <xf numFmtId="0" fontId="12" fillId="24" borderId="253" applyNumberFormat="0" applyFont="0" applyAlignment="0" applyProtection="0"/>
    <xf numFmtId="0" fontId="25" fillId="21" borderId="254" applyNumberFormat="0" applyAlignment="0" applyProtection="0"/>
    <xf numFmtId="0" fontId="25" fillId="21" borderId="254" applyNumberFormat="0" applyAlignment="0" applyProtection="0"/>
    <xf numFmtId="0" fontId="10" fillId="0" borderId="244" applyFill="0">
      <alignment horizontal="center" vertical="center"/>
    </xf>
    <xf numFmtId="0" fontId="25" fillId="21" borderId="254" applyNumberFormat="0" applyAlignment="0" applyProtection="0"/>
    <xf numFmtId="0" fontId="22" fillId="8" borderId="252" applyNumberFormat="0" applyAlignment="0" applyProtection="0"/>
    <xf numFmtId="0" fontId="10" fillId="0" borderId="244" applyFill="0">
      <alignment horizontal="center" vertical="center"/>
    </xf>
    <xf numFmtId="0" fontId="12" fillId="24" borderId="253" applyNumberFormat="0" applyFont="0" applyAlignment="0" applyProtection="0"/>
    <xf numFmtId="0" fontId="15" fillId="21" borderId="252" applyNumberFormat="0" applyAlignment="0" applyProtection="0"/>
    <xf numFmtId="0" fontId="22" fillId="8" borderId="252" applyNumberFormat="0" applyAlignment="0" applyProtection="0"/>
    <xf numFmtId="0" fontId="25" fillId="21" borderId="254" applyNumberFormat="0" applyAlignment="0" applyProtection="0"/>
    <xf numFmtId="0" fontId="5" fillId="0" borderId="244" applyFill="0">
      <alignment horizontal="center" vertical="center"/>
    </xf>
    <xf numFmtId="0" fontId="10" fillId="0" borderId="244" applyFill="0">
      <alignment horizontal="center" vertical="center"/>
    </xf>
    <xf numFmtId="0" fontId="32" fillId="0" borderId="255" applyNumberFormat="0" applyFill="0" applyAlignment="0" applyProtection="0"/>
    <xf numFmtId="175" fontId="5" fillId="0" borderId="244" applyFill="0">
      <alignment horizontal="center" vertical="center"/>
    </xf>
    <xf numFmtId="0" fontId="10" fillId="0" borderId="244" applyFill="0">
      <alignment horizontal="center" vertical="center"/>
    </xf>
    <xf numFmtId="0" fontId="15" fillId="21" borderId="252" applyNumberFormat="0" applyAlignment="0" applyProtection="0"/>
    <xf numFmtId="0" fontId="22" fillId="8" borderId="252" applyNumberFormat="0" applyAlignment="0" applyProtection="0"/>
    <xf numFmtId="0" fontId="22" fillId="8" borderId="252" applyNumberFormat="0" applyAlignment="0" applyProtection="0"/>
    <xf numFmtId="175" fontId="5" fillId="0" borderId="244" applyFill="0">
      <alignment horizontal="center" vertical="center"/>
    </xf>
    <xf numFmtId="0" fontId="12" fillId="24" borderId="253" applyNumberFormat="0" applyFont="0" applyAlignment="0" applyProtection="0"/>
    <xf numFmtId="0" fontId="5" fillId="0" borderId="244" applyFill="0">
      <alignment horizontal="center" vertical="center"/>
    </xf>
    <xf numFmtId="0" fontId="5" fillId="0" borderId="244" applyFill="0">
      <alignment horizontal="center" vertical="center"/>
    </xf>
    <xf numFmtId="0" fontId="5" fillId="0" borderId="244" applyFill="0">
      <alignment horizontal="center" vertical="center"/>
    </xf>
    <xf numFmtId="0" fontId="32" fillId="0" borderId="255" applyNumberFormat="0" applyFill="0" applyAlignment="0" applyProtection="0"/>
    <xf numFmtId="0" fontId="10" fillId="0" borderId="244" applyFill="0">
      <alignment horizontal="center" vertical="center"/>
    </xf>
    <xf numFmtId="0" fontId="5" fillId="0" borderId="244" applyFill="0">
      <alignment horizontal="center" vertical="center"/>
    </xf>
    <xf numFmtId="0" fontId="25" fillId="21" borderId="254" applyNumberFormat="0" applyAlignment="0" applyProtection="0"/>
    <xf numFmtId="175" fontId="5" fillId="0" borderId="244" applyFill="0">
      <alignment horizontal="center" vertical="center"/>
    </xf>
    <xf numFmtId="0" fontId="15" fillId="21" borderId="252" applyNumberFormat="0" applyAlignment="0" applyProtection="0"/>
    <xf numFmtId="0" fontId="22" fillId="8" borderId="252" applyNumberFormat="0" applyAlignment="0" applyProtection="0"/>
    <xf numFmtId="0" fontId="5" fillId="0" borderId="244" applyFill="0">
      <alignment horizontal="center" vertical="center"/>
    </xf>
    <xf numFmtId="0" fontId="12" fillId="24" borderId="260" applyNumberFormat="0" applyFont="0" applyAlignment="0" applyProtection="0"/>
    <xf numFmtId="0" fontId="32" fillId="0" borderId="262" applyNumberFormat="0" applyFill="0" applyAlignment="0" applyProtection="0"/>
    <xf numFmtId="0" fontId="16" fillId="22" borderId="263" applyNumberFormat="0" applyAlignment="0" applyProtection="0"/>
    <xf numFmtId="175" fontId="5" fillId="0" borderId="244" applyFill="0">
      <alignment horizontal="center" vertical="center"/>
    </xf>
    <xf numFmtId="0" fontId="25" fillId="21" borderId="254" applyNumberFormat="0" applyAlignment="0" applyProtection="0"/>
    <xf numFmtId="175" fontId="5" fillId="0" borderId="244" applyFill="0">
      <alignment horizontal="center" vertical="center"/>
    </xf>
    <xf numFmtId="175" fontId="5" fillId="0" borderId="244" applyFill="0">
      <alignment horizontal="center" vertical="center"/>
    </xf>
    <xf numFmtId="0" fontId="5" fillId="0" borderId="266" applyFill="0">
      <alignment horizontal="center" vertical="center"/>
    </xf>
    <xf numFmtId="175" fontId="5" fillId="0" borderId="244" applyFill="0">
      <alignment horizontal="center" vertical="center"/>
    </xf>
    <xf numFmtId="0" fontId="22" fillId="8" borderId="267" applyNumberFormat="0" applyAlignment="0" applyProtection="0"/>
    <xf numFmtId="0" fontId="5" fillId="0" borderId="244" applyFill="0">
      <alignment horizontal="center" vertical="center"/>
    </xf>
    <xf numFmtId="0" fontId="10" fillId="0" borderId="244" applyFill="0">
      <alignment horizontal="center" vertical="center"/>
    </xf>
    <xf numFmtId="0" fontId="32" fillId="0" borderId="255" applyNumberFormat="0" applyFill="0" applyAlignment="0" applyProtection="0"/>
    <xf numFmtId="0" fontId="12" fillId="24" borderId="253" applyNumberFormat="0" applyFont="0" applyAlignment="0" applyProtection="0"/>
    <xf numFmtId="175" fontId="5" fillId="0" borderId="244" applyFill="0">
      <alignment horizontal="center" vertical="center"/>
    </xf>
    <xf numFmtId="0" fontId="12" fillId="24" borderId="253" applyNumberFormat="0" applyFont="0" applyAlignment="0" applyProtection="0"/>
    <xf numFmtId="0" fontId="10" fillId="0" borderId="244" applyFill="0">
      <alignment horizontal="center" vertical="center"/>
    </xf>
    <xf numFmtId="0" fontId="32" fillId="0" borderId="255" applyNumberFormat="0" applyFill="0" applyAlignment="0" applyProtection="0"/>
    <xf numFmtId="0" fontId="15" fillId="21" borderId="252" applyNumberFormat="0" applyAlignment="0" applyProtection="0"/>
    <xf numFmtId="0" fontId="25" fillId="21" borderId="254" applyNumberFormat="0" applyAlignment="0" applyProtection="0"/>
    <xf numFmtId="0" fontId="12" fillId="24" borderId="291" applyNumberFormat="0" applyFont="0" applyAlignment="0" applyProtection="0"/>
    <xf numFmtId="0" fontId="5" fillId="0" borderId="266" applyFill="0">
      <alignment horizontal="center" vertical="center"/>
    </xf>
    <xf numFmtId="0" fontId="32" fillId="0" borderId="255" applyNumberFormat="0" applyFill="0" applyAlignment="0" applyProtection="0"/>
    <xf numFmtId="0" fontId="32" fillId="0" borderId="255" applyNumberFormat="0" applyFill="0" applyAlignment="0" applyProtection="0"/>
    <xf numFmtId="0" fontId="12" fillId="24" borderId="253" applyNumberFormat="0" applyFont="0" applyAlignment="0" applyProtection="0"/>
    <xf numFmtId="175" fontId="5" fillId="0" borderId="244" applyFill="0">
      <alignment horizontal="center" vertical="center"/>
    </xf>
    <xf numFmtId="0" fontId="12" fillId="24" borderId="253" applyNumberFormat="0" applyFont="0" applyAlignment="0" applyProtection="0"/>
    <xf numFmtId="0" fontId="22" fillId="8" borderId="267" applyNumberFormat="0" applyAlignment="0" applyProtection="0"/>
    <xf numFmtId="0" fontId="12" fillId="24" borderId="260" applyNumberFormat="0" applyFont="0" applyAlignment="0" applyProtection="0"/>
    <xf numFmtId="0" fontId="32" fillId="0" borderId="277" applyNumberFormat="0" applyFill="0" applyAlignment="0" applyProtection="0"/>
    <xf numFmtId="0" fontId="12" fillId="24" borderId="253" applyNumberFormat="0" applyFont="0" applyAlignment="0" applyProtection="0"/>
    <xf numFmtId="0" fontId="12" fillId="24" borderId="260" applyNumberFormat="0" applyFont="0" applyAlignment="0" applyProtection="0"/>
    <xf numFmtId="175" fontId="5" fillId="0" borderId="244" applyFill="0">
      <alignment horizontal="center" vertical="center"/>
    </xf>
    <xf numFmtId="0" fontId="32" fillId="0" borderId="255" applyNumberFormat="0" applyFill="0" applyAlignment="0" applyProtection="0"/>
    <xf numFmtId="0" fontId="15" fillId="21" borderId="252" applyNumberFormat="0" applyAlignment="0" applyProtection="0"/>
    <xf numFmtId="0" fontId="12" fillId="24" borderId="253" applyNumberFormat="0" applyFont="0" applyAlignment="0" applyProtection="0"/>
    <xf numFmtId="0" fontId="25" fillId="21" borderId="261" applyNumberFormat="0" applyAlignment="0" applyProtection="0"/>
    <xf numFmtId="0" fontId="5" fillId="0" borderId="244" applyFill="0">
      <alignment horizontal="center" vertical="center"/>
    </xf>
    <xf numFmtId="0" fontId="32" fillId="0" borderId="255" applyNumberFormat="0" applyFill="0" applyAlignment="0" applyProtection="0"/>
    <xf numFmtId="0" fontId="25" fillId="21" borderId="254" applyNumberFormat="0" applyAlignment="0" applyProtection="0"/>
    <xf numFmtId="0" fontId="32" fillId="0" borderId="255" applyNumberFormat="0" applyFill="0" applyAlignment="0" applyProtection="0"/>
    <xf numFmtId="0" fontId="5" fillId="0" borderId="244" applyFill="0">
      <alignment horizontal="center" vertical="center"/>
    </xf>
    <xf numFmtId="0" fontId="12" fillId="24" borderId="253" applyNumberFormat="0" applyFont="0" applyAlignment="0" applyProtection="0"/>
    <xf numFmtId="0" fontId="32" fillId="0" borderId="255" applyNumberFormat="0" applyFill="0" applyAlignment="0" applyProtection="0"/>
    <xf numFmtId="175" fontId="5" fillId="0" borderId="244" applyFill="0">
      <alignment horizontal="center" vertical="center"/>
    </xf>
    <xf numFmtId="0" fontId="25" fillId="21" borderId="254" applyNumberFormat="0" applyAlignment="0" applyProtection="0"/>
    <xf numFmtId="0" fontId="12" fillId="24" borderId="253" applyNumberFormat="0" applyFont="0" applyAlignment="0" applyProtection="0"/>
    <xf numFmtId="0" fontId="22" fillId="8" borderId="252" applyNumberFormat="0" applyAlignment="0" applyProtection="0"/>
    <xf numFmtId="0" fontId="10" fillId="0" borderId="244" applyFill="0">
      <alignment horizontal="center" vertical="center"/>
    </xf>
    <xf numFmtId="0" fontId="5" fillId="0" borderId="244" applyFill="0">
      <alignment horizontal="center" vertical="center"/>
    </xf>
    <xf numFmtId="0" fontId="32" fillId="0" borderId="255" applyNumberFormat="0" applyFill="0" applyAlignment="0" applyProtection="0"/>
    <xf numFmtId="175" fontId="5" fillId="0" borderId="244" applyFill="0">
      <alignment horizontal="center" vertical="center"/>
    </xf>
    <xf numFmtId="0" fontId="25" fillId="21" borderId="261" applyNumberFormat="0" applyAlignment="0" applyProtection="0"/>
    <xf numFmtId="0" fontId="12" fillId="24" borderId="260" applyNumberFormat="0" applyFont="0" applyAlignment="0" applyProtection="0"/>
    <xf numFmtId="0" fontId="25" fillId="21" borderId="276" applyNumberFormat="0" applyAlignment="0" applyProtection="0"/>
    <xf numFmtId="0" fontId="16" fillId="22" borderId="274" applyNumberFormat="0" applyAlignment="0" applyProtection="0"/>
    <xf numFmtId="0" fontId="22" fillId="8" borderId="252" applyNumberFormat="0" applyAlignment="0" applyProtection="0"/>
    <xf numFmtId="0" fontId="25" fillId="21" borderId="254" applyNumberFormat="0" applyAlignment="0" applyProtection="0"/>
    <xf numFmtId="0" fontId="25" fillId="21" borderId="254" applyNumberFormat="0" applyAlignment="0" applyProtection="0"/>
    <xf numFmtId="0" fontId="10" fillId="0" borderId="244" applyFill="0">
      <alignment horizontal="center" vertical="center"/>
    </xf>
    <xf numFmtId="0" fontId="25" fillId="21" borderId="254" applyNumberFormat="0" applyAlignment="0" applyProtection="0"/>
    <xf numFmtId="0" fontId="10" fillId="0" borderId="244" applyFill="0">
      <alignment horizontal="center" vertical="center"/>
    </xf>
    <xf numFmtId="0" fontId="22" fillId="8" borderId="252" applyNumberFormat="0" applyAlignment="0" applyProtection="0"/>
    <xf numFmtId="0" fontId="25" fillId="21" borderId="254" applyNumberFormat="0" applyAlignment="0" applyProtection="0"/>
    <xf numFmtId="175" fontId="5" fillId="0" borderId="244" applyFill="0">
      <alignment horizontal="center" vertical="center"/>
    </xf>
    <xf numFmtId="0" fontId="32" fillId="0" borderId="255" applyNumberFormat="0" applyFill="0" applyAlignment="0" applyProtection="0"/>
    <xf numFmtId="0" fontId="5" fillId="0" borderId="244" applyFill="0">
      <alignment horizontal="center" vertical="center"/>
    </xf>
    <xf numFmtId="0" fontId="5" fillId="0" borderId="244" applyFill="0">
      <alignment horizontal="center" vertical="center"/>
    </xf>
    <xf numFmtId="0" fontId="5" fillId="0" borderId="244" applyFill="0">
      <alignment horizontal="center" vertical="center"/>
    </xf>
    <xf numFmtId="0" fontId="25" fillId="21" borderId="254" applyNumberFormat="0" applyAlignment="0" applyProtection="0"/>
    <xf numFmtId="0" fontId="5" fillId="0" borderId="244" applyFill="0">
      <alignment horizontal="center" vertical="center"/>
    </xf>
    <xf numFmtId="0" fontId="5" fillId="0" borderId="244" applyFill="0">
      <alignment horizontal="center" vertical="center"/>
    </xf>
    <xf numFmtId="0" fontId="10" fillId="0" borderId="244" applyFill="0">
      <alignment horizontal="center" vertical="center"/>
    </xf>
    <xf numFmtId="175" fontId="5" fillId="0" borderId="244" applyFill="0">
      <alignment horizontal="center" vertical="center"/>
    </xf>
    <xf numFmtId="0" fontId="15" fillId="21" borderId="252" applyNumberFormat="0" applyAlignment="0" applyProtection="0"/>
    <xf numFmtId="0" fontId="15" fillId="21" borderId="258" applyNumberFormat="0" applyAlignment="0" applyProtection="0"/>
    <xf numFmtId="0" fontId="32" fillId="0" borderId="255" applyNumberFormat="0" applyFill="0" applyAlignment="0" applyProtection="0"/>
    <xf numFmtId="0" fontId="10" fillId="0" borderId="244" applyFill="0">
      <alignment horizontal="center" vertical="center"/>
    </xf>
    <xf numFmtId="0" fontId="22" fillId="8" borderId="252" applyNumberFormat="0" applyAlignment="0" applyProtection="0"/>
    <xf numFmtId="0" fontId="10" fillId="0" borderId="244" applyFill="0">
      <alignment horizontal="center" vertical="center"/>
    </xf>
    <xf numFmtId="175" fontId="5" fillId="0" borderId="244" applyFill="0">
      <alignment horizontal="center" vertical="center"/>
    </xf>
    <xf numFmtId="0" fontId="22" fillId="8" borderId="252" applyNumberFormat="0" applyAlignment="0" applyProtection="0"/>
    <xf numFmtId="0" fontId="12" fillId="24" borderId="260" applyNumberFormat="0" applyFont="0" applyAlignment="0" applyProtection="0"/>
    <xf numFmtId="0" fontId="32" fillId="0" borderId="262" applyNumberFormat="0" applyFill="0" applyAlignment="0" applyProtection="0"/>
    <xf numFmtId="175" fontId="5" fillId="0" borderId="282" applyFill="0">
      <alignment horizontal="center" vertical="center"/>
    </xf>
    <xf numFmtId="0" fontId="5" fillId="0" borderId="244" applyFill="0">
      <alignment horizontal="center" vertical="center"/>
    </xf>
    <xf numFmtId="0" fontId="15" fillId="21" borderId="283" applyNumberFormat="0" applyAlignment="0" applyProtection="0"/>
    <xf numFmtId="0" fontId="10" fillId="0" borderId="244" applyFill="0">
      <alignment horizontal="center" vertical="center"/>
    </xf>
    <xf numFmtId="0" fontId="22" fillId="8" borderId="252" applyNumberFormat="0" applyAlignment="0" applyProtection="0"/>
    <xf numFmtId="0" fontId="15" fillId="21" borderId="252" applyNumberFormat="0" applyAlignment="0" applyProtection="0"/>
    <xf numFmtId="0" fontId="5" fillId="0" borderId="266" applyFill="0">
      <alignment horizontal="center" vertical="center"/>
    </xf>
    <xf numFmtId="0" fontId="5" fillId="0" borderId="244" applyFill="0">
      <alignment horizontal="center" vertical="center"/>
    </xf>
    <xf numFmtId="0" fontId="12" fillId="24" borderId="253" applyNumberFormat="0" applyFont="0" applyAlignment="0" applyProtection="0"/>
    <xf numFmtId="0" fontId="22" fillId="8" borderId="252" applyNumberFormat="0" applyAlignment="0" applyProtection="0"/>
    <xf numFmtId="0" fontId="10" fillId="0" borderId="282" applyFill="0">
      <alignment horizontal="center" vertical="center"/>
    </xf>
    <xf numFmtId="0" fontId="32" fillId="0" borderId="262" applyNumberFormat="0" applyFill="0" applyAlignment="0" applyProtection="0"/>
    <xf numFmtId="0" fontId="22" fillId="8" borderId="252" applyNumberFormat="0" applyAlignment="0" applyProtection="0"/>
    <xf numFmtId="175" fontId="5" fillId="0" borderId="244" applyFill="0">
      <alignment horizontal="center" vertical="center"/>
    </xf>
    <xf numFmtId="0" fontId="32" fillId="0" borderId="255" applyNumberFormat="0" applyFill="0" applyAlignment="0" applyProtection="0"/>
    <xf numFmtId="0" fontId="15" fillId="21" borderId="252" applyNumberFormat="0" applyAlignment="0" applyProtection="0"/>
    <xf numFmtId="0" fontId="25" fillId="21" borderId="254" applyNumberFormat="0" applyAlignment="0" applyProtection="0"/>
    <xf numFmtId="0" fontId="25" fillId="21" borderId="254" applyNumberFormat="0" applyAlignment="0" applyProtection="0"/>
    <xf numFmtId="0" fontId="5" fillId="0" borderId="244" applyFill="0">
      <alignment horizontal="center" vertical="center"/>
    </xf>
    <xf numFmtId="0" fontId="32" fillId="0" borderId="287" applyNumberFormat="0" applyFill="0" applyAlignment="0" applyProtection="0"/>
    <xf numFmtId="175" fontId="5" fillId="0" borderId="266" applyFill="0">
      <alignment horizontal="center" vertical="center"/>
    </xf>
    <xf numFmtId="0" fontId="32" fillId="0" borderId="255" applyNumberFormat="0" applyFill="0" applyAlignment="0" applyProtection="0"/>
    <xf numFmtId="175" fontId="5" fillId="0" borderId="244" applyFill="0">
      <alignment horizontal="center" vertical="center"/>
    </xf>
    <xf numFmtId="0" fontId="12" fillId="24" borderId="253" applyNumberFormat="0" applyFont="0" applyAlignment="0" applyProtection="0"/>
    <xf numFmtId="175" fontId="5" fillId="0" borderId="257" applyFill="0">
      <alignment horizontal="center" vertical="center"/>
    </xf>
    <xf numFmtId="0" fontId="5" fillId="0" borderId="266" applyFill="0">
      <alignment horizontal="center" vertical="center"/>
    </xf>
    <xf numFmtId="0" fontId="25" fillId="21" borderId="254" applyNumberFormat="0" applyAlignment="0" applyProtection="0"/>
    <xf numFmtId="0" fontId="25" fillId="21" borderId="254" applyNumberFormat="0" applyAlignment="0" applyProtection="0"/>
    <xf numFmtId="0" fontId="32" fillId="0" borderId="255" applyNumberFormat="0" applyFill="0" applyAlignment="0" applyProtection="0"/>
    <xf numFmtId="0" fontId="12" fillId="24" borderId="275" applyNumberFormat="0" applyFont="0" applyAlignment="0" applyProtection="0"/>
    <xf numFmtId="0" fontId="25" fillId="21" borderId="254" applyNumberFormat="0" applyAlignment="0" applyProtection="0"/>
    <xf numFmtId="175" fontId="5" fillId="0" borderId="244" applyFill="0">
      <alignment horizontal="center" vertical="center"/>
    </xf>
    <xf numFmtId="0" fontId="15" fillId="21" borderId="252" applyNumberFormat="0" applyAlignment="0" applyProtection="0"/>
    <xf numFmtId="175" fontId="5" fillId="0" borderId="244" applyFill="0">
      <alignment horizontal="center" vertical="center"/>
    </xf>
    <xf numFmtId="0" fontId="12" fillId="24" borderId="253" applyNumberFormat="0" applyFont="0" applyAlignment="0" applyProtection="0"/>
    <xf numFmtId="0" fontId="15" fillId="21" borderId="283" applyNumberFormat="0" applyAlignment="0" applyProtection="0"/>
    <xf numFmtId="0" fontId="10" fillId="0" borderId="244" applyFill="0">
      <alignment horizontal="center" vertical="center"/>
    </xf>
    <xf numFmtId="0" fontId="22" fillId="8" borderId="252" applyNumberFormat="0" applyAlignment="0" applyProtection="0"/>
    <xf numFmtId="0" fontId="15" fillId="21" borderId="252" applyNumberFormat="0" applyAlignment="0" applyProtection="0"/>
    <xf numFmtId="175" fontId="5" fillId="0" borderId="288" applyFill="0">
      <alignment horizontal="center" vertical="center"/>
    </xf>
    <xf numFmtId="0" fontId="10" fillId="0" borderId="266" applyFill="0">
      <alignment horizontal="center" vertical="center"/>
    </xf>
    <xf numFmtId="0" fontId="25" fillId="21" borderId="254" applyNumberFormat="0" applyAlignment="0" applyProtection="0"/>
    <xf numFmtId="0" fontId="10" fillId="0" borderId="244" applyFill="0">
      <alignment horizontal="center" vertical="center"/>
    </xf>
    <xf numFmtId="0" fontId="5" fillId="0" borderId="244" applyFill="0">
      <alignment horizontal="center" vertical="center"/>
    </xf>
    <xf numFmtId="0" fontId="5" fillId="0" borderId="244" applyFill="0">
      <alignment horizontal="center" vertical="center"/>
    </xf>
    <xf numFmtId="0" fontId="32" fillId="0" borderId="255" applyNumberFormat="0" applyFill="0" applyAlignment="0" applyProtection="0"/>
    <xf numFmtId="0" fontId="25" fillId="21" borderId="254" applyNumberFormat="0" applyAlignment="0" applyProtection="0"/>
    <xf numFmtId="0" fontId="10" fillId="0" borderId="244" applyFill="0">
      <alignment horizontal="center" vertical="center"/>
    </xf>
    <xf numFmtId="0" fontId="10" fillId="0" borderId="244" applyFill="0">
      <alignment horizontal="center" vertical="center"/>
    </xf>
    <xf numFmtId="0" fontId="12" fillId="24" borderId="253" applyNumberFormat="0" applyFont="0" applyAlignment="0" applyProtection="0"/>
    <xf numFmtId="175" fontId="5" fillId="0" borderId="244" applyFill="0">
      <alignment horizontal="center" vertical="center"/>
    </xf>
    <xf numFmtId="0" fontId="25" fillId="21" borderId="276" applyNumberFormat="0" applyAlignment="0" applyProtection="0"/>
    <xf numFmtId="0" fontId="32" fillId="0" borderId="255" applyNumberFormat="0" applyFill="0" applyAlignment="0" applyProtection="0"/>
    <xf numFmtId="0" fontId="25" fillId="21" borderId="254" applyNumberFormat="0" applyAlignment="0" applyProtection="0"/>
    <xf numFmtId="0" fontId="32" fillId="0" borderId="255" applyNumberFormat="0" applyFill="0" applyAlignment="0" applyProtection="0"/>
    <xf numFmtId="0" fontId="25" fillId="21" borderId="272" applyNumberFormat="0" applyAlignment="0" applyProtection="0"/>
    <xf numFmtId="0" fontId="32" fillId="0" borderId="255" applyNumberFormat="0" applyFill="0" applyAlignment="0" applyProtection="0"/>
    <xf numFmtId="0" fontId="32" fillId="0" borderId="255" applyNumberFormat="0" applyFill="0" applyAlignment="0" applyProtection="0"/>
    <xf numFmtId="0" fontId="5" fillId="0" borderId="244" applyFill="0">
      <alignment horizontal="center" vertical="center"/>
    </xf>
    <xf numFmtId="0" fontId="10" fillId="0" borderId="244" applyFill="0">
      <alignment horizontal="center" vertical="center"/>
    </xf>
    <xf numFmtId="175" fontId="5" fillId="0" borderId="244" applyFill="0">
      <alignment horizontal="center" vertical="center"/>
    </xf>
    <xf numFmtId="0" fontId="5" fillId="0" borderId="244" applyFill="0">
      <alignment horizontal="center" vertical="center"/>
    </xf>
    <xf numFmtId="0" fontId="12" fillId="24" borderId="253" applyNumberFormat="0" applyFont="0" applyAlignment="0" applyProtection="0"/>
    <xf numFmtId="0" fontId="10" fillId="0" borderId="244" applyFill="0">
      <alignment horizontal="center" vertical="center"/>
    </xf>
    <xf numFmtId="0" fontId="10" fillId="0" borderId="244" applyFill="0">
      <alignment horizontal="center" vertical="center"/>
    </xf>
    <xf numFmtId="0" fontId="10" fillId="0" borderId="244" applyFill="0">
      <alignment horizontal="center" vertical="center"/>
    </xf>
    <xf numFmtId="0" fontId="10" fillId="0" borderId="244" applyFill="0">
      <alignment horizontal="center" vertical="center"/>
    </xf>
    <xf numFmtId="0" fontId="32" fillId="0" borderId="255" applyNumberFormat="0" applyFill="0" applyAlignment="0" applyProtection="0"/>
    <xf numFmtId="0" fontId="25" fillId="21" borderId="254" applyNumberFormat="0" applyAlignment="0" applyProtection="0"/>
    <xf numFmtId="0" fontId="32" fillId="0" borderId="304" applyNumberFormat="0" applyFill="0" applyAlignment="0" applyProtection="0"/>
    <xf numFmtId="0" fontId="32" fillId="0" borderId="255" applyNumberFormat="0" applyFill="0" applyAlignment="0" applyProtection="0"/>
    <xf numFmtId="0" fontId="15" fillId="21" borderId="252" applyNumberFormat="0" applyAlignment="0" applyProtection="0"/>
    <xf numFmtId="0" fontId="10" fillId="0" borderId="266" applyFill="0">
      <alignment horizontal="center" vertical="center"/>
    </xf>
    <xf numFmtId="0" fontId="12" fillId="24" borderId="253" applyNumberFormat="0" applyFont="0" applyAlignment="0" applyProtection="0"/>
    <xf numFmtId="0" fontId="25" fillId="21" borderId="254" applyNumberFormat="0" applyAlignment="0" applyProtection="0"/>
    <xf numFmtId="0" fontId="25" fillId="21" borderId="254" applyNumberFormat="0" applyAlignment="0" applyProtection="0"/>
    <xf numFmtId="0" fontId="12" fillId="24" borderId="253" applyNumberFormat="0" applyFont="0" applyAlignment="0" applyProtection="0"/>
    <xf numFmtId="0" fontId="25" fillId="21" borderId="286" applyNumberFormat="0" applyAlignment="0" applyProtection="0"/>
    <xf numFmtId="0" fontId="22" fillId="8" borderId="252" applyNumberFormat="0" applyAlignment="0" applyProtection="0"/>
    <xf numFmtId="175" fontId="5" fillId="0" borderId="244" applyFill="0">
      <alignment horizontal="center" vertical="center"/>
    </xf>
    <xf numFmtId="0" fontId="10" fillId="0" borderId="244" applyFill="0">
      <alignment horizontal="center" vertical="center"/>
    </xf>
    <xf numFmtId="0" fontId="22" fillId="8" borderId="252" applyNumberFormat="0" applyAlignment="0" applyProtection="0"/>
    <xf numFmtId="0" fontId="32" fillId="0" borderId="255" applyNumberFormat="0" applyFill="0" applyAlignment="0" applyProtection="0"/>
    <xf numFmtId="0" fontId="32" fillId="0" borderId="255" applyNumberFormat="0" applyFill="0" applyAlignment="0" applyProtection="0"/>
    <xf numFmtId="175" fontId="5" fillId="0" borderId="244" applyFill="0">
      <alignment horizontal="center" vertical="center"/>
    </xf>
    <xf numFmtId="0" fontId="15" fillId="21" borderId="252" applyNumberFormat="0" applyAlignment="0" applyProtection="0"/>
    <xf numFmtId="0" fontId="25" fillId="21" borderId="254" applyNumberFormat="0" applyAlignment="0" applyProtection="0"/>
    <xf numFmtId="0" fontId="5" fillId="0" borderId="244" applyFill="0">
      <alignment horizontal="center" vertical="center"/>
    </xf>
    <xf numFmtId="0" fontId="15" fillId="21" borderId="252" applyNumberFormat="0" applyAlignment="0" applyProtection="0"/>
    <xf numFmtId="0" fontId="32" fillId="0" borderId="255" applyNumberFormat="0" applyFill="0" applyAlignment="0" applyProtection="0"/>
    <xf numFmtId="0" fontId="32" fillId="0" borderId="255" applyNumberFormat="0" applyFill="0" applyAlignment="0" applyProtection="0"/>
    <xf numFmtId="0" fontId="5" fillId="0" borderId="244" applyFill="0">
      <alignment horizontal="center" vertical="center"/>
    </xf>
    <xf numFmtId="0" fontId="22" fillId="8" borderId="252" applyNumberFormat="0" applyAlignment="0" applyProtection="0"/>
    <xf numFmtId="0" fontId="12" fillId="24" borderId="253" applyNumberFormat="0" applyFont="0" applyAlignment="0" applyProtection="0"/>
    <xf numFmtId="0" fontId="22" fillId="8" borderId="252" applyNumberFormat="0" applyAlignment="0" applyProtection="0"/>
    <xf numFmtId="0" fontId="32" fillId="0" borderId="255" applyNumberFormat="0" applyFill="0" applyAlignment="0" applyProtection="0"/>
    <xf numFmtId="0" fontId="12" fillId="24" borderId="253" applyNumberFormat="0" applyFont="0" applyAlignment="0" applyProtection="0"/>
    <xf numFmtId="0" fontId="5" fillId="0" borderId="244" applyFill="0">
      <alignment horizontal="center" vertical="center"/>
    </xf>
    <xf numFmtId="175" fontId="5" fillId="0" borderId="266" applyFill="0">
      <alignment horizontal="center" vertical="center"/>
    </xf>
    <xf numFmtId="0" fontId="22" fillId="8" borderId="252" applyNumberFormat="0" applyAlignment="0" applyProtection="0"/>
    <xf numFmtId="0" fontId="32" fillId="0" borderId="255" applyNumberFormat="0" applyFill="0" applyAlignment="0" applyProtection="0"/>
    <xf numFmtId="0" fontId="25" fillId="21" borderId="254" applyNumberFormat="0" applyAlignment="0" applyProtection="0"/>
    <xf numFmtId="0" fontId="10" fillId="0" borderId="266" applyFill="0">
      <alignment horizontal="center" vertical="center"/>
    </xf>
    <xf numFmtId="175" fontId="5" fillId="0" borderId="266" applyFill="0">
      <alignment horizontal="center" vertical="center"/>
    </xf>
    <xf numFmtId="0" fontId="32" fillId="0" borderId="255" applyNumberFormat="0" applyFill="0" applyAlignment="0" applyProtection="0"/>
    <xf numFmtId="0" fontId="25" fillId="21" borderId="254" applyNumberFormat="0" applyAlignment="0" applyProtection="0"/>
    <xf numFmtId="0" fontId="25" fillId="21" borderId="254" applyNumberFormat="0" applyAlignment="0" applyProtection="0"/>
    <xf numFmtId="0" fontId="22" fillId="8" borderId="252" applyNumberFormat="0" applyAlignment="0" applyProtection="0"/>
    <xf numFmtId="0" fontId="12" fillId="24" borderId="253" applyNumberFormat="0" applyFont="0" applyAlignment="0" applyProtection="0"/>
    <xf numFmtId="0" fontId="25" fillId="21" borderId="254" applyNumberFormat="0" applyAlignment="0" applyProtection="0"/>
    <xf numFmtId="0" fontId="25" fillId="21" borderId="254" applyNumberFormat="0" applyAlignment="0" applyProtection="0"/>
    <xf numFmtId="175" fontId="5" fillId="0" borderId="244" applyFill="0">
      <alignment horizontal="center" vertical="center"/>
    </xf>
    <xf numFmtId="0" fontId="5" fillId="0" borderId="244" applyFill="0">
      <alignment horizontal="center" vertical="center"/>
    </xf>
    <xf numFmtId="0" fontId="12" fillId="24" borderId="253" applyNumberFormat="0" applyFont="0" applyAlignment="0" applyProtection="0"/>
    <xf numFmtId="0" fontId="15" fillId="21" borderId="252" applyNumberFormat="0" applyAlignment="0" applyProtection="0"/>
    <xf numFmtId="0" fontId="15" fillId="21" borderId="252" applyNumberFormat="0" applyAlignment="0" applyProtection="0"/>
    <xf numFmtId="0" fontId="32" fillId="0" borderId="255" applyNumberFormat="0" applyFill="0" applyAlignment="0" applyProtection="0"/>
    <xf numFmtId="0" fontId="32" fillId="0" borderId="255" applyNumberFormat="0" applyFill="0" applyAlignment="0" applyProtection="0"/>
    <xf numFmtId="0" fontId="10" fillId="0" borderId="244" applyFill="0">
      <alignment horizontal="center" vertical="center"/>
    </xf>
    <xf numFmtId="0" fontId="12" fillId="24" borderId="253" applyNumberFormat="0" applyFont="0" applyAlignment="0" applyProtection="0"/>
    <xf numFmtId="0" fontId="5" fillId="0" borderId="244" applyFill="0">
      <alignment horizontal="center" vertical="center"/>
    </xf>
    <xf numFmtId="0" fontId="5" fillId="0" borderId="244" applyFill="0">
      <alignment horizontal="center" vertical="center"/>
    </xf>
    <xf numFmtId="0" fontId="32" fillId="0" borderId="255" applyNumberFormat="0" applyFill="0" applyAlignment="0" applyProtection="0"/>
    <xf numFmtId="0" fontId="22" fillId="8" borderId="252" applyNumberFormat="0" applyAlignment="0" applyProtection="0"/>
    <xf numFmtId="0" fontId="5" fillId="0" borderId="244" applyFill="0">
      <alignment horizontal="center" vertical="center"/>
    </xf>
    <xf numFmtId="0" fontId="25" fillId="21" borderId="280" applyNumberFormat="0" applyAlignment="0" applyProtection="0"/>
    <xf numFmtId="175" fontId="5" fillId="0" borderId="244" applyFill="0">
      <alignment horizontal="center" vertical="center"/>
    </xf>
    <xf numFmtId="175" fontId="5" fillId="0" borderId="244" applyFill="0">
      <alignment horizontal="center" vertical="center"/>
    </xf>
    <xf numFmtId="0" fontId="12" fillId="24" borderId="253" applyNumberFormat="0" applyFont="0" applyAlignment="0" applyProtection="0"/>
    <xf numFmtId="0" fontId="5" fillId="0" borderId="266" applyFill="0">
      <alignment horizontal="center" vertical="center"/>
    </xf>
    <xf numFmtId="175" fontId="5" fillId="0" borderId="266" applyFill="0">
      <alignment horizontal="center" vertical="center"/>
    </xf>
    <xf numFmtId="0" fontId="25" fillId="21" borderId="254" applyNumberFormat="0" applyAlignment="0" applyProtection="0"/>
    <xf numFmtId="0" fontId="15" fillId="21" borderId="252" applyNumberFormat="0" applyAlignment="0" applyProtection="0"/>
    <xf numFmtId="175" fontId="5" fillId="0" borderId="244" applyFill="0">
      <alignment horizontal="center" vertical="center"/>
    </xf>
    <xf numFmtId="0" fontId="25" fillId="21" borderId="254" applyNumberFormat="0" applyAlignment="0" applyProtection="0"/>
    <xf numFmtId="175" fontId="5" fillId="0" borderId="244" applyFill="0">
      <alignment horizontal="center" vertical="center"/>
    </xf>
    <xf numFmtId="0" fontId="10" fillId="0" borderId="244" applyFill="0">
      <alignment horizontal="center" vertical="center"/>
    </xf>
    <xf numFmtId="0" fontId="15" fillId="21" borderId="252" applyNumberFormat="0" applyAlignment="0" applyProtection="0"/>
    <xf numFmtId="0" fontId="12" fillId="24" borderId="253" applyNumberFormat="0" applyFont="0" applyAlignment="0" applyProtection="0"/>
    <xf numFmtId="0" fontId="25" fillId="21" borderId="254" applyNumberFormat="0" applyAlignment="0" applyProtection="0"/>
    <xf numFmtId="0" fontId="25" fillId="21" borderId="254" applyNumberFormat="0" applyAlignment="0" applyProtection="0"/>
    <xf numFmtId="0" fontId="5" fillId="0" borderId="244" applyFill="0">
      <alignment horizontal="center" vertical="center"/>
    </xf>
    <xf numFmtId="0" fontId="32" fillId="0" borderId="255" applyNumberFormat="0" applyFill="0" applyAlignment="0" applyProtection="0"/>
    <xf numFmtId="0" fontId="22" fillId="8" borderId="252" applyNumberFormat="0" applyAlignment="0" applyProtection="0"/>
    <xf numFmtId="0" fontId="10" fillId="0" borderId="244" applyFill="0">
      <alignment horizontal="center" vertical="center"/>
    </xf>
    <xf numFmtId="0" fontId="25" fillId="21" borderId="254" applyNumberFormat="0" applyAlignment="0" applyProtection="0"/>
    <xf numFmtId="0" fontId="15" fillId="21" borderId="267" applyNumberFormat="0" applyAlignment="0" applyProtection="0"/>
    <xf numFmtId="0" fontId="22" fillId="8" borderId="267" applyNumberFormat="0" applyAlignment="0" applyProtection="0"/>
    <xf numFmtId="0" fontId="10" fillId="0" borderId="244" applyFill="0">
      <alignment horizontal="center" vertical="center"/>
    </xf>
    <xf numFmtId="175" fontId="5" fillId="0" borderId="244" applyFill="0">
      <alignment horizontal="center" vertical="center"/>
    </xf>
    <xf numFmtId="0" fontId="10" fillId="0" borderId="266" applyFill="0">
      <alignment horizontal="center" vertical="center"/>
    </xf>
    <xf numFmtId="0" fontId="15" fillId="21" borderId="289" applyNumberFormat="0" applyAlignment="0" applyProtection="0"/>
    <xf numFmtId="175" fontId="5" fillId="0" borderId="244" applyFill="0">
      <alignment horizontal="center" vertical="center"/>
    </xf>
    <xf numFmtId="0" fontId="22" fillId="8" borderId="252" applyNumberFormat="0" applyAlignment="0" applyProtection="0"/>
    <xf numFmtId="175" fontId="5" fillId="0" borderId="244" applyFill="0">
      <alignment horizontal="center" vertical="center"/>
    </xf>
    <xf numFmtId="0" fontId="10" fillId="0" borderId="244" applyFill="0">
      <alignment horizontal="center" vertical="center"/>
    </xf>
    <xf numFmtId="175" fontId="5" fillId="0" borderId="244" applyFill="0">
      <alignment horizontal="center" vertical="center"/>
    </xf>
    <xf numFmtId="0" fontId="10" fillId="0" borderId="244" applyFill="0">
      <alignment horizontal="center" vertical="center"/>
    </xf>
    <xf numFmtId="0" fontId="25" fillId="21" borderId="286" applyNumberFormat="0" applyAlignment="0" applyProtection="0"/>
    <xf numFmtId="0" fontId="5" fillId="0" borderId="244" applyFill="0">
      <alignment horizontal="center" vertical="center"/>
    </xf>
    <xf numFmtId="0" fontId="10" fillId="0" borderId="244" applyFill="0">
      <alignment horizontal="center" vertical="center"/>
    </xf>
    <xf numFmtId="0" fontId="15" fillId="21" borderId="267" applyNumberFormat="0" applyAlignment="0" applyProtection="0"/>
    <xf numFmtId="175" fontId="5" fillId="0" borderId="244" applyFill="0">
      <alignment horizontal="center" vertical="center"/>
    </xf>
    <xf numFmtId="0" fontId="5" fillId="0" borderId="244" applyFill="0">
      <alignment horizontal="center" vertical="center"/>
    </xf>
    <xf numFmtId="0" fontId="22" fillId="8" borderId="252" applyNumberFormat="0" applyAlignment="0" applyProtection="0"/>
    <xf numFmtId="0" fontId="32" fillId="0" borderId="262" applyNumberFormat="0" applyFill="0" applyAlignment="0" applyProtection="0"/>
    <xf numFmtId="0" fontId="5" fillId="0" borderId="266" applyFill="0">
      <alignment horizontal="center" vertical="center"/>
    </xf>
    <xf numFmtId="0" fontId="10" fillId="0" borderId="244" applyFill="0">
      <alignment horizontal="center" vertical="center"/>
    </xf>
    <xf numFmtId="0" fontId="5" fillId="0" borderId="244" applyFill="0">
      <alignment horizontal="center" vertical="center"/>
    </xf>
    <xf numFmtId="0" fontId="10" fillId="0" borderId="244" applyFill="0">
      <alignment horizontal="center" vertical="center"/>
    </xf>
    <xf numFmtId="175" fontId="5" fillId="0" borderId="244" applyFill="0">
      <alignment horizontal="center" vertical="center"/>
    </xf>
    <xf numFmtId="0" fontId="25" fillId="21" borderId="254" applyNumberFormat="0" applyAlignment="0" applyProtection="0"/>
    <xf numFmtId="0" fontId="32" fillId="0" borderId="255" applyNumberFormat="0" applyFill="0" applyAlignment="0" applyProtection="0"/>
    <xf numFmtId="0" fontId="22" fillId="8" borderId="252" applyNumberFormat="0" applyAlignment="0" applyProtection="0"/>
    <xf numFmtId="0" fontId="10" fillId="0" borderId="244" applyFill="0">
      <alignment horizontal="center" vertical="center"/>
    </xf>
    <xf numFmtId="0" fontId="32" fillId="0" borderId="277" applyNumberFormat="0" applyFill="0" applyAlignment="0" applyProtection="0"/>
    <xf numFmtId="0" fontId="22" fillId="8" borderId="267" applyNumberFormat="0" applyAlignment="0" applyProtection="0"/>
    <xf numFmtId="175" fontId="5" fillId="0" borderId="244" applyFill="0">
      <alignment horizontal="center" vertical="center"/>
    </xf>
    <xf numFmtId="0" fontId="12" fillId="24" borderId="279" applyNumberFormat="0" applyFont="0" applyAlignment="0" applyProtection="0"/>
    <xf numFmtId="0" fontId="32" fillId="0" borderId="262" applyNumberFormat="0" applyFill="0" applyAlignment="0" applyProtection="0"/>
    <xf numFmtId="0" fontId="10" fillId="0" borderId="282" applyFill="0">
      <alignment horizontal="center" vertical="center"/>
    </xf>
    <xf numFmtId="0" fontId="15" fillId="21" borderId="252" applyNumberFormat="0" applyAlignment="0" applyProtection="0"/>
    <xf numFmtId="0" fontId="15" fillId="21" borderId="252" applyNumberFormat="0" applyAlignment="0" applyProtection="0"/>
    <xf numFmtId="0" fontId="5" fillId="0" borderId="244" applyFill="0">
      <alignment horizontal="center" vertical="center"/>
    </xf>
    <xf numFmtId="175" fontId="5" fillId="0" borderId="244" applyFill="0">
      <alignment horizontal="center" vertical="center"/>
    </xf>
    <xf numFmtId="0" fontId="5" fillId="0" borderId="244" applyFill="0">
      <alignment horizontal="center" vertical="center"/>
    </xf>
    <xf numFmtId="0" fontId="32" fillId="0" borderId="255" applyNumberFormat="0" applyFill="0" applyAlignment="0" applyProtection="0"/>
    <xf numFmtId="0" fontId="5" fillId="0" borderId="244" applyFill="0">
      <alignment horizontal="center" vertical="center"/>
    </xf>
    <xf numFmtId="0" fontId="5" fillId="0" borderId="244" applyFill="0">
      <alignment horizontal="center" vertical="center"/>
    </xf>
    <xf numFmtId="175" fontId="5" fillId="0" borderId="244" applyFill="0">
      <alignment horizontal="center" vertical="center"/>
    </xf>
    <xf numFmtId="175" fontId="5" fillId="0" borderId="244" applyFill="0">
      <alignment horizontal="center" vertical="center"/>
    </xf>
    <xf numFmtId="175" fontId="5" fillId="0" borderId="244" applyFill="0">
      <alignment horizontal="center" vertical="center"/>
    </xf>
    <xf numFmtId="0" fontId="15" fillId="21" borderId="252" applyNumberFormat="0" applyAlignment="0" applyProtection="0"/>
    <xf numFmtId="0" fontId="32" fillId="0" borderId="255" applyNumberFormat="0" applyFill="0" applyAlignment="0" applyProtection="0"/>
    <xf numFmtId="0" fontId="5" fillId="0" borderId="266" applyFill="0">
      <alignment horizontal="center" vertical="center"/>
    </xf>
    <xf numFmtId="0" fontId="22" fillId="8" borderId="252" applyNumberFormat="0" applyAlignment="0" applyProtection="0"/>
    <xf numFmtId="0" fontId="25" fillId="21" borderId="254" applyNumberFormat="0" applyAlignment="0" applyProtection="0"/>
    <xf numFmtId="0" fontId="32" fillId="0" borderId="255" applyNumberFormat="0" applyFill="0" applyAlignment="0" applyProtection="0"/>
    <xf numFmtId="0" fontId="12" fillId="24" borderId="260" applyNumberFormat="0" applyFont="0" applyAlignment="0" applyProtection="0"/>
    <xf numFmtId="0" fontId="15" fillId="21" borderId="267" applyNumberFormat="0" applyAlignment="0" applyProtection="0"/>
    <xf numFmtId="0" fontId="12" fillId="24" borderId="275" applyNumberFormat="0" applyFont="0" applyAlignment="0" applyProtection="0"/>
    <xf numFmtId="0" fontId="15" fillId="21" borderId="252" applyNumberFormat="0" applyAlignment="0" applyProtection="0"/>
    <xf numFmtId="0" fontId="10" fillId="0" borderId="244" applyFill="0">
      <alignment horizontal="center" vertical="center"/>
    </xf>
    <xf numFmtId="175" fontId="5" fillId="0" borderId="244" applyFill="0">
      <alignment horizontal="center" vertical="center"/>
    </xf>
    <xf numFmtId="0" fontId="12" fillId="24" borderId="253" applyNumberFormat="0" applyFont="0" applyAlignment="0" applyProtection="0"/>
    <xf numFmtId="0" fontId="25" fillId="21" borderId="254" applyNumberFormat="0" applyAlignment="0" applyProtection="0"/>
    <xf numFmtId="0" fontId="15" fillId="21" borderId="252" applyNumberFormat="0" applyAlignment="0" applyProtection="0"/>
    <xf numFmtId="0" fontId="22" fillId="8" borderId="252" applyNumberFormat="0" applyAlignment="0" applyProtection="0"/>
    <xf numFmtId="0" fontId="10" fillId="0" borderId="244" applyFill="0">
      <alignment horizontal="center" vertical="center"/>
    </xf>
    <xf numFmtId="175" fontId="5" fillId="0" borderId="244" applyFill="0">
      <alignment horizontal="center" vertical="center"/>
    </xf>
    <xf numFmtId="0" fontId="25" fillId="21" borderId="254" applyNumberFormat="0" applyAlignment="0" applyProtection="0"/>
    <xf numFmtId="0" fontId="15" fillId="21" borderId="252" applyNumberFormat="0" applyAlignment="0" applyProtection="0"/>
    <xf numFmtId="0" fontId="25" fillId="21" borderId="254" applyNumberFormat="0" applyAlignment="0" applyProtection="0"/>
    <xf numFmtId="0" fontId="5" fillId="0" borderId="244" applyFill="0">
      <alignment horizontal="center" vertical="center"/>
    </xf>
    <xf numFmtId="0" fontId="15" fillId="21" borderId="252" applyNumberFormat="0" applyAlignment="0" applyProtection="0"/>
    <xf numFmtId="0" fontId="32" fillId="0" borderId="255" applyNumberFormat="0" applyFill="0" applyAlignment="0" applyProtection="0"/>
    <xf numFmtId="0" fontId="25" fillId="21" borderId="254" applyNumberFormat="0" applyAlignment="0" applyProtection="0"/>
    <xf numFmtId="0" fontId="15" fillId="21" borderId="252" applyNumberFormat="0" applyAlignment="0" applyProtection="0"/>
    <xf numFmtId="0" fontId="5" fillId="0" borderId="282" applyFill="0">
      <alignment horizontal="center" vertical="center"/>
    </xf>
    <xf numFmtId="0" fontId="12" fillId="24" borderId="253" applyNumberFormat="0" applyFont="0" applyAlignment="0" applyProtection="0"/>
    <xf numFmtId="175" fontId="5" fillId="0" borderId="266" applyFill="0">
      <alignment horizontal="center" vertical="center"/>
    </xf>
    <xf numFmtId="0" fontId="10" fillId="0" borderId="266" applyFill="0">
      <alignment horizontal="center" vertical="center"/>
    </xf>
    <xf numFmtId="0" fontId="15" fillId="21" borderId="267" applyNumberFormat="0" applyAlignment="0" applyProtection="0"/>
    <xf numFmtId="0" fontId="22" fillId="8" borderId="252" applyNumberFormat="0" applyAlignment="0" applyProtection="0"/>
    <xf numFmtId="0" fontId="25" fillId="21" borderId="254" applyNumberFormat="0" applyAlignment="0" applyProtection="0"/>
    <xf numFmtId="0" fontId="10" fillId="0" borderId="244" applyFill="0">
      <alignment horizontal="center" vertical="center"/>
    </xf>
    <xf numFmtId="0" fontId="5" fillId="0" borderId="244" applyFill="0">
      <alignment horizontal="center" vertical="center"/>
    </xf>
    <xf numFmtId="175" fontId="5" fillId="0" borderId="244" applyFill="0">
      <alignment horizontal="center" vertical="center"/>
    </xf>
    <xf numFmtId="0" fontId="32" fillId="0" borderId="255" applyNumberFormat="0" applyFill="0" applyAlignment="0" applyProtection="0"/>
    <xf numFmtId="0" fontId="10" fillId="0" borderId="244" applyFill="0">
      <alignment horizontal="center" vertical="center"/>
    </xf>
    <xf numFmtId="0" fontId="10" fillId="0" borderId="244" applyFill="0">
      <alignment horizontal="center" vertical="center"/>
    </xf>
    <xf numFmtId="0" fontId="22" fillId="8" borderId="252" applyNumberFormat="0" applyAlignment="0" applyProtection="0"/>
    <xf numFmtId="175" fontId="5" fillId="0" borderId="244" applyFill="0">
      <alignment horizontal="center" vertical="center"/>
    </xf>
    <xf numFmtId="0" fontId="32" fillId="0" borderId="255" applyNumberFormat="0" applyFill="0" applyAlignment="0" applyProtection="0"/>
    <xf numFmtId="0" fontId="15" fillId="21" borderId="252" applyNumberFormat="0" applyAlignment="0" applyProtection="0"/>
    <xf numFmtId="0" fontId="32" fillId="0" borderId="255" applyNumberFormat="0" applyFill="0" applyAlignment="0" applyProtection="0"/>
    <xf numFmtId="0" fontId="25" fillId="21" borderId="254" applyNumberFormat="0" applyAlignment="0" applyProtection="0"/>
    <xf numFmtId="0" fontId="10" fillId="0" borderId="266" applyFill="0">
      <alignment horizontal="center" vertical="center"/>
    </xf>
    <xf numFmtId="0" fontId="16" fillId="22" borderId="278" applyNumberFormat="0" applyAlignment="0" applyProtection="0"/>
    <xf numFmtId="0" fontId="12" fillId="24" borderId="279" applyNumberFormat="0" applyFont="0" applyAlignment="0" applyProtection="0"/>
    <xf numFmtId="0" fontId="22" fillId="8" borderId="252" applyNumberFormat="0" applyAlignment="0" applyProtection="0"/>
    <xf numFmtId="0" fontId="32" fillId="0" borderId="255" applyNumberFormat="0" applyFill="0" applyAlignment="0" applyProtection="0"/>
    <xf numFmtId="175" fontId="5" fillId="0" borderId="244" applyFill="0">
      <alignment horizontal="center" vertical="center"/>
    </xf>
    <xf numFmtId="0" fontId="25" fillId="21" borderId="254" applyNumberFormat="0" applyAlignment="0" applyProtection="0"/>
    <xf numFmtId="0" fontId="32" fillId="0" borderId="255" applyNumberFormat="0" applyFill="0" applyAlignment="0" applyProtection="0"/>
    <xf numFmtId="0" fontId="25" fillId="21" borderId="254" applyNumberFormat="0" applyAlignment="0" applyProtection="0"/>
    <xf numFmtId="0" fontId="12" fillId="24" borderId="253" applyNumberFormat="0" applyFont="0" applyAlignment="0" applyProtection="0"/>
    <xf numFmtId="0" fontId="32" fillId="0" borderId="255" applyNumberFormat="0" applyFill="0" applyAlignment="0" applyProtection="0"/>
    <xf numFmtId="0" fontId="22" fillId="8" borderId="252" applyNumberFormat="0" applyAlignment="0" applyProtection="0"/>
    <xf numFmtId="0" fontId="10" fillId="0" borderId="266" applyFill="0">
      <alignment horizontal="center" vertical="center"/>
    </xf>
    <xf numFmtId="0" fontId="15" fillId="21" borderId="267" applyNumberFormat="0" applyAlignment="0" applyProtection="0"/>
    <xf numFmtId="0" fontId="22" fillId="8" borderId="267" applyNumberFormat="0" applyAlignment="0" applyProtection="0"/>
    <xf numFmtId="0" fontId="22" fillId="8" borderId="252" applyNumberFormat="0" applyAlignment="0" applyProtection="0"/>
    <xf numFmtId="0" fontId="5" fillId="0" borderId="244" applyFill="0">
      <alignment horizontal="center" vertical="center"/>
    </xf>
    <xf numFmtId="0" fontId="10" fillId="0" borderId="244" applyFill="0">
      <alignment horizontal="center" vertical="center"/>
    </xf>
    <xf numFmtId="175" fontId="5" fillId="0" borderId="244" applyFill="0">
      <alignment horizontal="center" vertical="center"/>
    </xf>
    <xf numFmtId="0" fontId="32" fillId="0" borderId="255" applyNumberFormat="0" applyFill="0" applyAlignment="0" applyProtection="0"/>
    <xf numFmtId="0" fontId="15" fillId="21" borderId="252" applyNumberFormat="0" applyAlignment="0" applyProtection="0"/>
    <xf numFmtId="0" fontId="12" fillId="24" borderId="275" applyNumberFormat="0" applyFont="0" applyAlignment="0" applyProtection="0"/>
    <xf numFmtId="0" fontId="10" fillId="0" borderId="266" applyFill="0">
      <alignment horizontal="center" vertical="center"/>
    </xf>
    <xf numFmtId="0" fontId="5" fillId="0" borderId="266" applyFill="0">
      <alignment horizontal="center" vertical="center"/>
    </xf>
    <xf numFmtId="0" fontId="22" fillId="8" borderId="252" applyNumberFormat="0" applyAlignment="0" applyProtection="0"/>
    <xf numFmtId="0" fontId="15" fillId="21" borderId="252" applyNumberFormat="0" applyAlignment="0" applyProtection="0"/>
    <xf numFmtId="0" fontId="32" fillId="0" borderId="277" applyNumberFormat="0" applyFill="0" applyAlignment="0" applyProtection="0"/>
    <xf numFmtId="175" fontId="5" fillId="0" borderId="266" applyFill="0">
      <alignment horizontal="center" vertical="center"/>
    </xf>
    <xf numFmtId="0" fontId="25" fillId="21" borderId="272" applyNumberFormat="0" applyAlignment="0" applyProtection="0"/>
    <xf numFmtId="0" fontId="10" fillId="0" borderId="244" applyFill="0">
      <alignment horizontal="center" vertical="center"/>
    </xf>
    <xf numFmtId="0" fontId="15" fillId="21" borderId="267" applyNumberFormat="0" applyAlignment="0" applyProtection="0"/>
    <xf numFmtId="175" fontId="5" fillId="0" borderId="244" applyFill="0">
      <alignment horizontal="center" vertical="center"/>
    </xf>
    <xf numFmtId="0" fontId="15" fillId="21" borderId="252" applyNumberFormat="0" applyAlignment="0" applyProtection="0"/>
    <xf numFmtId="175" fontId="5" fillId="0" borderId="266" applyFill="0">
      <alignment horizontal="center" vertical="center"/>
    </xf>
    <xf numFmtId="0" fontId="25" fillId="21" borderId="280" applyNumberFormat="0" applyAlignment="0" applyProtection="0"/>
    <xf numFmtId="0" fontId="25" fillId="21" borderId="280" applyNumberFormat="0" applyAlignment="0" applyProtection="0"/>
    <xf numFmtId="0" fontId="5" fillId="0" borderId="244" applyFill="0">
      <alignment horizontal="center" vertical="center"/>
    </xf>
    <xf numFmtId="0" fontId="32" fillId="0" borderId="255" applyNumberFormat="0" applyFill="0" applyAlignment="0" applyProtection="0"/>
    <xf numFmtId="0" fontId="32" fillId="0" borderId="277" applyNumberFormat="0" applyFill="0" applyAlignment="0" applyProtection="0"/>
    <xf numFmtId="0" fontId="22" fillId="8" borderId="252" applyNumberFormat="0" applyAlignment="0" applyProtection="0"/>
    <xf numFmtId="0" fontId="25" fillId="21" borderId="261" applyNumberFormat="0" applyAlignment="0" applyProtection="0"/>
    <xf numFmtId="0" fontId="12" fillId="24" borderId="285" applyNumberFormat="0" applyFont="0" applyAlignment="0" applyProtection="0"/>
    <xf numFmtId="0" fontId="10" fillId="0" borderId="343" applyFill="0">
      <alignment horizontal="center" vertical="center"/>
    </xf>
    <xf numFmtId="0" fontId="10" fillId="0" borderId="266" applyFill="0">
      <alignment horizontal="center" vertical="center"/>
    </xf>
    <xf numFmtId="175" fontId="5"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25" fillId="21" borderId="272" applyNumberFormat="0" applyAlignment="0" applyProtection="0"/>
    <xf numFmtId="0" fontId="10" fillId="0" borderId="244" applyFill="0">
      <alignment horizontal="center" vertical="center"/>
    </xf>
    <xf numFmtId="0" fontId="32" fillId="0" borderId="255" applyNumberFormat="0" applyFill="0" applyAlignment="0" applyProtection="0"/>
    <xf numFmtId="0" fontId="25" fillId="21" borderId="261" applyNumberFormat="0" applyAlignment="0" applyProtection="0"/>
    <xf numFmtId="0" fontId="22" fillId="8" borderId="258" applyNumberFormat="0" applyAlignment="0" applyProtection="0"/>
    <xf numFmtId="0" fontId="10" fillId="0" borderId="266" applyFill="0">
      <alignment horizontal="center" vertical="center"/>
    </xf>
    <xf numFmtId="0" fontId="12" fillId="24" borderId="275" applyNumberFormat="0" applyFont="0" applyAlignment="0" applyProtection="0"/>
    <xf numFmtId="175" fontId="5" fillId="0" borderId="244" applyFill="0">
      <alignment horizontal="center" vertical="center"/>
    </xf>
    <xf numFmtId="0" fontId="25" fillId="21" borderId="272" applyNumberFormat="0" applyAlignment="0" applyProtection="0"/>
    <xf numFmtId="0" fontId="5" fillId="0" borderId="282" applyFill="0">
      <alignment horizontal="center" vertical="center"/>
    </xf>
    <xf numFmtId="0" fontId="10" fillId="0" borderId="266" applyFill="0">
      <alignment horizontal="center" vertical="center"/>
    </xf>
    <xf numFmtId="0" fontId="12" fillId="24" borderId="253" applyNumberFormat="0" applyFont="0" applyAlignment="0" applyProtection="0"/>
    <xf numFmtId="0" fontId="12" fillId="24" borderId="260" applyNumberFormat="0" applyFont="0" applyAlignment="0" applyProtection="0"/>
    <xf numFmtId="0" fontId="5" fillId="0" borderId="266" applyFill="0">
      <alignment horizontal="center" vertical="center"/>
    </xf>
    <xf numFmtId="0" fontId="25" fillId="21" borderId="254" applyNumberFormat="0" applyAlignment="0" applyProtection="0"/>
    <xf numFmtId="0" fontId="5" fillId="0" borderId="244" applyFill="0">
      <alignment horizontal="center" vertical="center"/>
    </xf>
    <xf numFmtId="0" fontId="22" fillId="8" borderId="252" applyNumberFormat="0" applyAlignment="0" applyProtection="0"/>
    <xf numFmtId="0" fontId="10" fillId="0" borderId="244" applyFill="0">
      <alignment horizontal="center" vertical="center"/>
    </xf>
    <xf numFmtId="0" fontId="10" fillId="0" borderId="244" applyFill="0">
      <alignment horizontal="center" vertical="center"/>
    </xf>
    <xf numFmtId="175" fontId="5" fillId="0" borderId="244" applyFill="0">
      <alignment horizontal="center" vertical="center"/>
    </xf>
    <xf numFmtId="0" fontId="12" fillId="24" borderId="253" applyNumberFormat="0" applyFont="0" applyAlignment="0" applyProtection="0"/>
    <xf numFmtId="0" fontId="5" fillId="0" borderId="244" applyFill="0">
      <alignment horizontal="center" vertical="center"/>
    </xf>
    <xf numFmtId="0" fontId="5" fillId="0" borderId="244" applyFill="0">
      <alignment horizontal="center" vertical="center"/>
    </xf>
    <xf numFmtId="0" fontId="5" fillId="0" borderId="244" applyFill="0">
      <alignment horizontal="center" vertical="center"/>
    </xf>
    <xf numFmtId="0" fontId="5" fillId="0" borderId="244" applyFill="0">
      <alignment horizontal="center" vertical="center"/>
    </xf>
    <xf numFmtId="0" fontId="15" fillId="21" borderId="252" applyNumberFormat="0" applyAlignment="0" applyProtection="0"/>
    <xf numFmtId="0" fontId="5" fillId="0" borderId="244" applyFill="0">
      <alignment horizontal="center" vertical="center"/>
    </xf>
    <xf numFmtId="0" fontId="12" fillId="24" borderId="253" applyNumberFormat="0" applyFont="0" applyAlignment="0" applyProtection="0"/>
    <xf numFmtId="0" fontId="25" fillId="21" borderId="254" applyNumberFormat="0" applyAlignment="0" applyProtection="0"/>
    <xf numFmtId="175" fontId="5" fillId="0" borderId="266" applyFill="0">
      <alignment horizontal="center" vertical="center"/>
    </xf>
    <xf numFmtId="0" fontId="15" fillId="21" borderId="283" applyNumberFormat="0" applyAlignment="0" applyProtection="0"/>
    <xf numFmtId="0" fontId="5" fillId="0" borderId="266" applyFill="0">
      <alignment horizontal="center" vertical="center"/>
    </xf>
    <xf numFmtId="0" fontId="15" fillId="21" borderId="252" applyNumberFormat="0" applyAlignment="0" applyProtection="0"/>
    <xf numFmtId="0" fontId="12" fillId="24" borderId="253" applyNumberFormat="0" applyFont="0" applyAlignment="0" applyProtection="0"/>
    <xf numFmtId="0" fontId="10" fillId="0" borderId="282" applyFill="0">
      <alignment horizontal="center" vertical="center"/>
    </xf>
    <xf numFmtId="0" fontId="25" fillId="21" borderId="261" applyNumberFormat="0" applyAlignment="0" applyProtection="0"/>
    <xf numFmtId="0" fontId="25" fillId="21" borderId="272" applyNumberFormat="0" applyAlignment="0" applyProtection="0"/>
    <xf numFmtId="0" fontId="15" fillId="21" borderId="252" applyNumberFormat="0" applyAlignment="0" applyProtection="0"/>
    <xf numFmtId="0" fontId="12" fillId="24" borderId="253" applyNumberFormat="0" applyFont="0" applyAlignment="0" applyProtection="0"/>
    <xf numFmtId="0" fontId="16" fillId="22" borderId="268" applyNumberFormat="0" applyAlignment="0" applyProtection="0"/>
    <xf numFmtId="0" fontId="5" fillId="0" borderId="266" applyFill="0">
      <alignment horizontal="center" vertical="center"/>
    </xf>
    <xf numFmtId="0" fontId="15" fillId="21" borderId="267" applyNumberFormat="0" applyAlignment="0" applyProtection="0"/>
    <xf numFmtId="0" fontId="10" fillId="0" borderId="244" applyFill="0">
      <alignment horizontal="center" vertical="center"/>
    </xf>
    <xf numFmtId="0" fontId="22" fillId="8" borderId="267" applyNumberFormat="0" applyAlignment="0" applyProtection="0"/>
    <xf numFmtId="0" fontId="15" fillId="21" borderId="267" applyNumberFormat="0" applyAlignment="0" applyProtection="0"/>
    <xf numFmtId="0" fontId="15" fillId="21" borderId="325" applyNumberFormat="0" applyAlignment="0" applyProtection="0"/>
    <xf numFmtId="0" fontId="15" fillId="21" borderId="252" applyNumberFormat="0" applyAlignment="0" applyProtection="0"/>
    <xf numFmtId="0" fontId="10" fillId="0" borderId="244"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321" applyFill="0">
      <alignment horizontal="center" vertical="center"/>
    </xf>
    <xf numFmtId="0" fontId="15" fillId="21" borderId="289" applyNumberFormat="0" applyAlignment="0" applyProtection="0"/>
    <xf numFmtId="175" fontId="5" fillId="0" borderId="282" applyFill="0">
      <alignment horizontal="center" vertical="center"/>
    </xf>
    <xf numFmtId="0" fontId="5" fillId="0" borderId="244" applyFill="0">
      <alignment horizontal="center" vertical="center"/>
    </xf>
    <xf numFmtId="0" fontId="15" fillId="21" borderId="267" applyNumberFormat="0" applyAlignment="0" applyProtection="0"/>
    <xf numFmtId="0" fontId="10" fillId="0" borderId="244" applyFill="0">
      <alignment horizontal="center" vertical="center"/>
    </xf>
    <xf numFmtId="0" fontId="5" fillId="0" borderId="266" applyFill="0">
      <alignment horizontal="center" vertical="center"/>
    </xf>
    <xf numFmtId="0" fontId="22" fillId="8" borderId="267" applyNumberFormat="0" applyAlignment="0" applyProtection="0"/>
    <xf numFmtId="0" fontId="32" fillId="0" borderId="293" applyNumberFormat="0" applyFill="0" applyAlignment="0" applyProtection="0"/>
    <xf numFmtId="0" fontId="32" fillId="0" borderId="262" applyNumberFormat="0" applyFill="0" applyAlignment="0" applyProtection="0"/>
    <xf numFmtId="0" fontId="10" fillId="0" borderId="244" applyFill="0">
      <alignment horizontal="center" vertical="center"/>
    </xf>
    <xf numFmtId="0" fontId="25" fillId="21" borderId="261" applyNumberFormat="0" applyAlignment="0" applyProtection="0"/>
    <xf numFmtId="0" fontId="25" fillId="21" borderId="276" applyNumberFormat="0" applyAlignment="0" applyProtection="0"/>
    <xf numFmtId="0" fontId="32" fillId="0" borderId="287" applyNumberFormat="0" applyFill="0" applyAlignment="0" applyProtection="0"/>
    <xf numFmtId="0" fontId="5" fillId="0" borderId="266" applyFill="0">
      <alignment horizontal="center" vertical="center"/>
    </xf>
    <xf numFmtId="175" fontId="5" fillId="0" borderId="244" applyFill="0">
      <alignment horizontal="center" vertical="center"/>
    </xf>
    <xf numFmtId="0" fontId="15" fillId="21" borderId="258" applyNumberFormat="0" applyAlignment="0" applyProtection="0"/>
    <xf numFmtId="175" fontId="5" fillId="0" borderId="244" applyFill="0">
      <alignment horizontal="center" vertical="center"/>
    </xf>
    <xf numFmtId="0" fontId="15" fillId="21" borderId="252" applyNumberFormat="0" applyAlignment="0" applyProtection="0"/>
    <xf numFmtId="0" fontId="25" fillId="21" borderId="280" applyNumberFormat="0" applyAlignment="0" applyProtection="0"/>
    <xf numFmtId="0" fontId="10" fillId="0" borderId="266" applyFill="0">
      <alignment horizontal="center" vertical="center"/>
    </xf>
    <xf numFmtId="175" fontId="5" fillId="0" borderId="282" applyFill="0">
      <alignment horizontal="center" vertical="center"/>
    </xf>
    <xf numFmtId="0" fontId="12" fillId="24" borderId="253" applyNumberFormat="0" applyFont="0" applyAlignment="0" applyProtection="0"/>
    <xf numFmtId="0" fontId="22" fillId="8" borderId="252" applyNumberFormat="0" applyAlignment="0" applyProtection="0"/>
    <xf numFmtId="0" fontId="32" fillId="0" borderId="255" applyNumberFormat="0" applyFill="0" applyAlignment="0" applyProtection="0"/>
    <xf numFmtId="0" fontId="5" fillId="0" borderId="266" applyFill="0">
      <alignment horizontal="center" vertical="center"/>
    </xf>
    <xf numFmtId="0" fontId="10" fillId="0" borderId="288" applyFill="0">
      <alignment horizontal="center" vertical="center"/>
    </xf>
    <xf numFmtId="0" fontId="25" fillId="21" borderId="261" applyNumberFormat="0" applyAlignment="0" applyProtection="0"/>
    <xf numFmtId="0" fontId="10" fillId="0" borderId="266" applyFill="0">
      <alignment horizontal="center" vertical="center"/>
    </xf>
    <xf numFmtId="0" fontId="32" fillId="0" borderId="277" applyNumberFormat="0" applyFill="0" applyAlignment="0" applyProtection="0"/>
    <xf numFmtId="0" fontId="25" fillId="21" borderId="261" applyNumberFormat="0" applyAlignment="0" applyProtection="0"/>
    <xf numFmtId="0" fontId="25" fillId="21" borderId="254" applyNumberFormat="0" applyAlignment="0" applyProtection="0"/>
    <xf numFmtId="0" fontId="12" fillId="24" borderId="279" applyNumberFormat="0" applyFont="0" applyAlignment="0" applyProtection="0"/>
    <xf numFmtId="175" fontId="5" fillId="0" borderId="244" applyFill="0">
      <alignment horizontal="center" vertical="center"/>
    </xf>
    <xf numFmtId="0" fontId="12" fillId="24" borderId="253" applyNumberFormat="0" applyFont="0" applyAlignment="0" applyProtection="0"/>
    <xf numFmtId="175" fontId="5" fillId="0" borderId="244" applyFill="0">
      <alignment horizontal="center" vertical="center"/>
    </xf>
    <xf numFmtId="0" fontId="10" fillId="0" borderId="244" applyFill="0">
      <alignment horizontal="center" vertical="center"/>
    </xf>
    <xf numFmtId="0" fontId="10" fillId="0" borderId="326" applyFill="0">
      <alignment horizontal="center" vertical="center"/>
    </xf>
    <xf numFmtId="0" fontId="25" fillId="21" borderId="261" applyNumberFormat="0" applyAlignment="0" applyProtection="0"/>
    <xf numFmtId="0" fontId="32" fillId="0" borderId="262" applyNumberFormat="0" applyFill="0" applyAlignment="0" applyProtection="0"/>
    <xf numFmtId="0" fontId="32" fillId="0" borderId="255" applyNumberFormat="0" applyFill="0" applyAlignment="0" applyProtection="0"/>
    <xf numFmtId="0" fontId="5" fillId="0" borderId="244" applyFill="0">
      <alignment horizontal="center" vertical="center"/>
    </xf>
    <xf numFmtId="0" fontId="10" fillId="0" borderId="244" applyFill="0">
      <alignment horizontal="center" vertical="center"/>
    </xf>
    <xf numFmtId="0" fontId="32" fillId="0" borderId="262" applyNumberFormat="0" applyFill="0" applyAlignment="0" applyProtection="0"/>
    <xf numFmtId="0" fontId="5" fillId="0" borderId="282" applyFill="0">
      <alignment horizontal="center" vertical="center"/>
    </xf>
    <xf numFmtId="0" fontId="22" fillId="8" borderId="252" applyNumberFormat="0" applyAlignment="0" applyProtection="0"/>
    <xf numFmtId="0" fontId="22" fillId="8" borderId="252" applyNumberFormat="0" applyAlignment="0" applyProtection="0"/>
    <xf numFmtId="0" fontId="12" fillId="24" borderId="253" applyNumberFormat="0" applyFont="0" applyAlignment="0" applyProtection="0"/>
    <xf numFmtId="0" fontId="10" fillId="0" borderId="266" applyFill="0">
      <alignment horizontal="center" vertical="center"/>
    </xf>
    <xf numFmtId="175" fontId="5" fillId="0" borderId="270" applyFill="0">
      <alignment horizontal="center" vertical="center"/>
    </xf>
    <xf numFmtId="0" fontId="10" fillId="0" borderId="244" applyFill="0">
      <alignment horizontal="center" vertical="center"/>
    </xf>
    <xf numFmtId="0" fontId="12" fillId="24" borderId="253" applyNumberFormat="0" applyFont="0" applyAlignment="0" applyProtection="0"/>
    <xf numFmtId="0" fontId="25" fillId="21" borderId="272" applyNumberFormat="0" applyAlignment="0" applyProtection="0"/>
    <xf numFmtId="0" fontId="25" fillId="21" borderId="292" applyNumberFormat="0" applyAlignment="0" applyProtection="0"/>
    <xf numFmtId="0" fontId="5" fillId="0" borderId="244" applyFill="0">
      <alignment horizontal="center" vertical="center"/>
    </xf>
    <xf numFmtId="0" fontId="5" fillId="0" borderId="244" applyFill="0">
      <alignment horizontal="center" vertical="center"/>
    </xf>
    <xf numFmtId="0" fontId="12" fillId="24" borderId="260" applyNumberFormat="0" applyFont="0" applyAlignment="0" applyProtection="0"/>
    <xf numFmtId="0" fontId="22" fillId="8" borderId="267" applyNumberFormat="0" applyAlignment="0" applyProtection="0"/>
    <xf numFmtId="0" fontId="22" fillId="8" borderId="252" applyNumberFormat="0" applyAlignment="0" applyProtection="0"/>
    <xf numFmtId="0" fontId="22" fillId="8" borderId="289" applyNumberFormat="0" applyAlignment="0" applyProtection="0"/>
    <xf numFmtId="175" fontId="5" fillId="0" borderId="244" applyFill="0">
      <alignment horizontal="center" vertical="center"/>
    </xf>
    <xf numFmtId="0" fontId="25" fillId="21" borderId="276" applyNumberFormat="0" applyAlignment="0" applyProtection="0"/>
    <xf numFmtId="0" fontId="32" fillId="0" borderId="304" applyNumberFormat="0" applyFill="0" applyAlignment="0" applyProtection="0"/>
    <xf numFmtId="0" fontId="22" fillId="8" borderId="267" applyNumberFormat="0" applyAlignment="0" applyProtection="0"/>
    <xf numFmtId="0" fontId="22" fillId="8" borderId="252" applyNumberFormat="0" applyAlignment="0" applyProtection="0"/>
    <xf numFmtId="0" fontId="25" fillId="21" borderId="272" applyNumberFormat="0" applyAlignment="0" applyProtection="0"/>
    <xf numFmtId="0" fontId="5" fillId="0" borderId="266" applyFill="0">
      <alignment horizontal="center" vertical="center"/>
    </xf>
    <xf numFmtId="0" fontId="12" fillId="24" borderId="260" applyNumberFormat="0" applyFont="0" applyAlignment="0" applyProtection="0"/>
    <xf numFmtId="0" fontId="25" fillId="21" borderId="261" applyNumberFormat="0" applyAlignment="0" applyProtection="0"/>
    <xf numFmtId="0" fontId="5" fillId="0" borderId="244" applyFill="0">
      <alignment horizontal="center" vertical="center"/>
    </xf>
    <xf numFmtId="0" fontId="5" fillId="0" borderId="288" applyFill="0">
      <alignment horizontal="center" vertical="center"/>
    </xf>
    <xf numFmtId="0" fontId="32" fillId="0" borderId="329" applyNumberFormat="0" applyFill="0" applyAlignment="0" applyProtection="0"/>
    <xf numFmtId="0" fontId="10" fillId="0" borderId="266" applyFill="0">
      <alignment horizontal="center" vertical="center"/>
    </xf>
    <xf numFmtId="0" fontId="25" fillId="21" borderId="254" applyNumberFormat="0" applyAlignment="0" applyProtection="0"/>
    <xf numFmtId="0" fontId="12" fillId="24" borderId="275" applyNumberFormat="0" applyFont="0" applyAlignment="0" applyProtection="0"/>
    <xf numFmtId="0" fontId="25" fillId="21" borderId="276" applyNumberFormat="0" applyAlignment="0" applyProtection="0"/>
    <xf numFmtId="0" fontId="25" fillId="21" borderId="280" applyNumberFormat="0" applyAlignment="0" applyProtection="0"/>
    <xf numFmtId="0" fontId="32" fillId="0" borderId="255" applyNumberFormat="0" applyFill="0" applyAlignment="0" applyProtection="0"/>
    <xf numFmtId="0" fontId="22" fillId="8" borderId="300" applyNumberFormat="0" applyAlignment="0" applyProtection="0"/>
    <xf numFmtId="0" fontId="22" fillId="8" borderId="283" applyNumberFormat="0" applyAlignment="0" applyProtection="0"/>
    <xf numFmtId="0" fontId="32" fillId="0" borderId="287" applyNumberFormat="0" applyFill="0" applyAlignment="0" applyProtection="0"/>
    <xf numFmtId="0" fontId="25" fillId="21" borderId="254" applyNumberFormat="0" applyAlignment="0" applyProtection="0"/>
    <xf numFmtId="0" fontId="10" fillId="0" borderId="266" applyFill="0">
      <alignment horizontal="center" vertical="center"/>
    </xf>
    <xf numFmtId="0" fontId="32" fillId="0" borderId="262" applyNumberFormat="0" applyFill="0" applyAlignment="0" applyProtection="0"/>
    <xf numFmtId="0" fontId="12" fillId="24" borderId="260" applyNumberFormat="0" applyFont="0" applyAlignment="0" applyProtection="0"/>
    <xf numFmtId="0" fontId="10" fillId="0" borderId="244" applyFill="0">
      <alignment horizontal="center" vertical="center"/>
    </xf>
    <xf numFmtId="0" fontId="32" fillId="0" borderId="255" applyNumberFormat="0" applyFill="0" applyAlignment="0" applyProtection="0"/>
    <xf numFmtId="0" fontId="5" fillId="0" borderId="266" applyFill="0">
      <alignment horizontal="center" vertical="center"/>
    </xf>
    <xf numFmtId="0" fontId="5" fillId="0" borderId="266" applyFill="0">
      <alignment horizontal="center" vertical="center"/>
    </xf>
    <xf numFmtId="0" fontId="32" fillId="0" borderId="281" applyNumberFormat="0" applyFill="0" applyAlignment="0" applyProtection="0"/>
    <xf numFmtId="0" fontId="10" fillId="0" borderId="244" applyFill="0">
      <alignment horizontal="center" vertical="center"/>
    </xf>
    <xf numFmtId="0" fontId="32" fillId="0" borderId="293" applyNumberFormat="0" applyFill="0" applyAlignment="0" applyProtection="0"/>
    <xf numFmtId="0" fontId="25" fillId="21" borderId="280" applyNumberFormat="0" applyAlignment="0" applyProtection="0"/>
    <xf numFmtId="0" fontId="25" fillId="21" borderId="280" applyNumberFormat="0" applyAlignment="0" applyProtection="0"/>
    <xf numFmtId="0" fontId="25" fillId="21" borderId="254" applyNumberFormat="0" applyAlignment="0" applyProtection="0"/>
    <xf numFmtId="0" fontId="25" fillId="21" borderId="254" applyNumberFormat="0" applyAlignment="0" applyProtection="0"/>
    <xf numFmtId="0" fontId="32" fillId="0" borderId="255" applyNumberFormat="0" applyFill="0" applyAlignment="0" applyProtection="0"/>
    <xf numFmtId="0" fontId="32" fillId="0" borderId="255" applyNumberFormat="0" applyFill="0" applyAlignment="0" applyProtection="0"/>
    <xf numFmtId="0" fontId="25" fillId="21" borderId="254" applyNumberFormat="0" applyAlignment="0" applyProtection="0"/>
    <xf numFmtId="0" fontId="25" fillId="21" borderId="254" applyNumberFormat="0" applyAlignment="0" applyProtection="0"/>
    <xf numFmtId="0" fontId="25" fillId="21" borderId="254" applyNumberFormat="0" applyAlignment="0" applyProtection="0"/>
    <xf numFmtId="0" fontId="32" fillId="0" borderId="255" applyNumberFormat="0" applyFill="0" applyAlignment="0" applyProtection="0"/>
    <xf numFmtId="0" fontId="32" fillId="0" borderId="255" applyNumberFormat="0" applyFill="0" applyAlignment="0" applyProtection="0"/>
    <xf numFmtId="0" fontId="25" fillId="21" borderId="254" applyNumberFormat="0" applyAlignment="0" applyProtection="0"/>
    <xf numFmtId="0" fontId="25" fillId="21" borderId="254" applyNumberFormat="0" applyAlignment="0" applyProtection="0"/>
    <xf numFmtId="0" fontId="32" fillId="0" borderId="255" applyNumberFormat="0" applyFill="0" applyAlignment="0" applyProtection="0"/>
    <xf numFmtId="0" fontId="32" fillId="0" borderId="255" applyNumberFormat="0" applyFill="0" applyAlignment="0" applyProtection="0"/>
    <xf numFmtId="0" fontId="12" fillId="24" borderId="291" applyNumberFormat="0" applyFont="0" applyAlignment="0" applyProtection="0"/>
    <xf numFmtId="0" fontId="25" fillId="21" borderId="292" applyNumberFormat="0" applyAlignment="0" applyProtection="0"/>
    <xf numFmtId="0" fontId="22" fillId="8" borderId="258" applyNumberFormat="0" applyAlignment="0" applyProtection="0"/>
    <xf numFmtId="175" fontId="5"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32" fillId="0" borderId="281" applyNumberFormat="0" applyFill="0" applyAlignment="0" applyProtection="0"/>
    <xf numFmtId="175" fontId="5" fillId="0" borderId="257" applyFill="0">
      <alignment horizontal="center" vertical="center"/>
    </xf>
    <xf numFmtId="0" fontId="15" fillId="21" borderId="258" applyNumberFormat="0" applyAlignment="0" applyProtection="0"/>
    <xf numFmtId="0" fontId="22" fillId="8" borderId="258" applyNumberFormat="0" applyAlignment="0" applyProtection="0"/>
    <xf numFmtId="0" fontId="10" fillId="0" borderId="257" applyFill="0">
      <alignment horizontal="center" vertical="center"/>
    </xf>
    <xf numFmtId="175" fontId="5" fillId="0" borderId="257" applyFill="0">
      <alignment horizontal="center" vertical="center"/>
    </xf>
    <xf numFmtId="0" fontId="10" fillId="0" borderId="257" applyFill="0">
      <alignment horizontal="center" vertical="center"/>
    </xf>
    <xf numFmtId="0" fontId="32" fillId="0" borderId="262" applyNumberFormat="0" applyFill="0" applyAlignment="0" applyProtection="0"/>
    <xf numFmtId="0" fontId="10"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0" fontId="22" fillId="8" borderId="258" applyNumberFormat="0" applyAlignment="0" applyProtection="0"/>
    <xf numFmtId="0" fontId="10" fillId="0" borderId="257" applyFill="0">
      <alignment horizontal="center" vertical="center"/>
    </xf>
    <xf numFmtId="0" fontId="10" fillId="0" borderId="257" applyFill="0">
      <alignment horizontal="center" vertical="center"/>
    </xf>
    <xf numFmtId="0" fontId="5" fillId="0" borderId="266" applyFill="0">
      <alignment horizontal="center" vertical="center"/>
    </xf>
    <xf numFmtId="0" fontId="15" fillId="21" borderId="258" applyNumberFormat="0" applyAlignment="0" applyProtection="0"/>
    <xf numFmtId="0" fontId="15" fillId="21" borderId="258" applyNumberFormat="0" applyAlignment="0" applyProtection="0"/>
    <xf numFmtId="0" fontId="10" fillId="0" borderId="257" applyFill="0">
      <alignment horizontal="center" vertical="center"/>
    </xf>
    <xf numFmtId="0" fontId="15" fillId="21" borderId="258" applyNumberFormat="0" applyAlignment="0" applyProtection="0"/>
    <xf numFmtId="0" fontId="15" fillId="21" borderId="267" applyNumberFormat="0" applyAlignment="0" applyProtection="0"/>
    <xf numFmtId="0" fontId="15" fillId="21" borderId="258" applyNumberFormat="0" applyAlignment="0" applyProtection="0"/>
    <xf numFmtId="0" fontId="10" fillId="0" borderId="266" applyFill="0">
      <alignment horizontal="center" vertical="center"/>
    </xf>
    <xf numFmtId="0" fontId="22" fillId="8" borderId="258" applyNumberFormat="0" applyAlignment="0" applyProtection="0"/>
    <xf numFmtId="0" fontId="15" fillId="21" borderId="267" applyNumberFormat="0" applyAlignment="0" applyProtection="0"/>
    <xf numFmtId="175" fontId="5" fillId="0" borderId="266" applyFill="0">
      <alignment horizontal="center" vertical="center"/>
    </xf>
    <xf numFmtId="0" fontId="32" fillId="0" borderId="262" applyNumberFormat="0" applyFill="0" applyAlignment="0" applyProtection="0"/>
    <xf numFmtId="0" fontId="12" fillId="24" borderId="271" applyNumberFormat="0" applyFont="0" applyAlignment="0" applyProtection="0"/>
    <xf numFmtId="175" fontId="5" fillId="0" borderId="266" applyFill="0">
      <alignment horizontal="center" vertical="center"/>
    </xf>
    <xf numFmtId="0" fontId="15" fillId="21" borderId="258" applyNumberFormat="0" applyAlignment="0" applyProtection="0"/>
    <xf numFmtId="0" fontId="5" fillId="0" borderId="257" applyFill="0">
      <alignment horizontal="center" vertical="center"/>
    </xf>
    <xf numFmtId="0" fontId="25" fillId="21" borderId="286" applyNumberFormat="0" applyAlignment="0" applyProtection="0"/>
    <xf numFmtId="0" fontId="22" fillId="8" borderId="258" applyNumberFormat="0" applyAlignment="0" applyProtection="0"/>
    <xf numFmtId="175" fontId="5" fillId="0" borderId="257" applyFill="0">
      <alignment horizontal="center" vertical="center"/>
    </xf>
    <xf numFmtId="175"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175" fontId="5" fillId="0" borderId="257" applyFill="0">
      <alignment horizontal="center" vertical="center"/>
    </xf>
    <xf numFmtId="0" fontId="22" fillId="8" borderId="258" applyNumberFormat="0" applyAlignment="0" applyProtection="0"/>
    <xf numFmtId="0" fontId="15" fillId="21" borderId="289" applyNumberFormat="0" applyAlignment="0" applyProtection="0"/>
    <xf numFmtId="0" fontId="15" fillId="21" borderId="258" applyNumberFormat="0" applyAlignment="0" applyProtection="0"/>
    <xf numFmtId="0" fontId="10" fillId="0" borderId="257" applyFill="0">
      <alignment horizontal="center" vertical="center"/>
    </xf>
    <xf numFmtId="175" fontId="5"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0" fontId="22" fillId="8" borderId="258" applyNumberFormat="0" applyAlignment="0" applyProtection="0"/>
    <xf numFmtId="0" fontId="22" fillId="8" borderId="258" applyNumberFormat="0" applyAlignment="0" applyProtection="0"/>
    <xf numFmtId="0" fontId="32" fillId="0" borderId="277" applyNumberFormat="0" applyFill="0" applyAlignment="0" applyProtection="0"/>
    <xf numFmtId="0" fontId="15" fillId="21" borderId="258" applyNumberFormat="0" applyAlignment="0" applyProtection="0"/>
    <xf numFmtId="0" fontId="22" fillId="8" borderId="258" applyNumberFormat="0" applyAlignment="0" applyProtection="0"/>
    <xf numFmtId="0" fontId="32" fillId="0" borderId="262" applyNumberFormat="0" applyFill="0" applyAlignment="0" applyProtection="0"/>
    <xf numFmtId="0" fontId="10"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0" fontId="15" fillId="21" borderId="258" applyNumberFormat="0" applyAlignment="0" applyProtection="0"/>
    <xf numFmtId="0" fontId="22" fillId="8" borderId="258" applyNumberFormat="0" applyAlignment="0" applyProtection="0"/>
    <xf numFmtId="0" fontId="25" fillId="21" borderId="272" applyNumberFormat="0" applyAlignment="0" applyProtection="0"/>
    <xf numFmtId="0" fontId="5" fillId="0" borderId="266" applyFill="0">
      <alignment horizontal="center" vertical="center"/>
    </xf>
    <xf numFmtId="0" fontId="22" fillId="8" borderId="267" applyNumberFormat="0" applyAlignment="0" applyProtection="0"/>
    <xf numFmtId="0" fontId="15" fillId="21" borderId="258" applyNumberFormat="0" applyAlignment="0" applyProtection="0"/>
    <xf numFmtId="0" fontId="5" fillId="0" borderId="266" applyFill="0">
      <alignment horizontal="center" vertical="center"/>
    </xf>
    <xf numFmtId="0" fontId="25" fillId="21" borderId="272" applyNumberFormat="0" applyAlignment="0" applyProtection="0"/>
    <xf numFmtId="0" fontId="25" fillId="21" borderId="272" applyNumberFormat="0" applyAlignment="0" applyProtection="0"/>
    <xf numFmtId="0" fontId="25" fillId="21" borderId="280" applyNumberFormat="0" applyAlignment="0" applyProtection="0"/>
    <xf numFmtId="0" fontId="22" fillId="8" borderId="289" applyNumberFormat="0" applyAlignment="0" applyProtection="0"/>
    <xf numFmtId="0" fontId="25" fillId="21" borderId="272" applyNumberFormat="0" applyAlignment="0" applyProtection="0"/>
    <xf numFmtId="175" fontId="5" fillId="0" borderId="282" applyFill="0">
      <alignment horizontal="center" vertical="center"/>
    </xf>
    <xf numFmtId="0" fontId="22" fillId="8" borderId="258" applyNumberFormat="0" applyAlignment="0" applyProtection="0"/>
    <xf numFmtId="0" fontId="10" fillId="0" borderId="257" applyFill="0">
      <alignment horizontal="center" vertical="center"/>
    </xf>
    <xf numFmtId="175" fontId="5" fillId="0" borderId="257" applyFill="0">
      <alignment horizontal="center" vertical="center"/>
    </xf>
    <xf numFmtId="0" fontId="10" fillId="0" borderId="257" applyFill="0">
      <alignment horizontal="center" vertical="center"/>
    </xf>
    <xf numFmtId="175" fontId="5"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0" fontId="22" fillId="8" borderId="258" applyNumberFormat="0" applyAlignment="0" applyProtection="0"/>
    <xf numFmtId="0" fontId="5" fillId="0" borderId="257" applyFill="0">
      <alignment horizontal="center" vertical="center"/>
    </xf>
    <xf numFmtId="0" fontId="15" fillId="21" borderId="258" applyNumberFormat="0" applyAlignment="0" applyProtection="0"/>
    <xf numFmtId="0" fontId="25" fillId="21" borderId="261" applyNumberFormat="0" applyAlignment="0" applyProtection="0"/>
    <xf numFmtId="0" fontId="5" fillId="0" borderId="257" applyFill="0">
      <alignment horizontal="center" vertical="center"/>
    </xf>
    <xf numFmtId="0" fontId="25" fillId="21" borderId="261" applyNumberFormat="0" applyAlignment="0" applyProtection="0"/>
    <xf numFmtId="175" fontId="5" fillId="0" borderId="266" applyFill="0">
      <alignment horizontal="center" vertical="center"/>
    </xf>
    <xf numFmtId="0" fontId="15" fillId="21" borderId="283" applyNumberFormat="0" applyAlignment="0" applyProtection="0"/>
    <xf numFmtId="0" fontId="25" fillId="21" borderId="286" applyNumberFormat="0" applyAlignment="0" applyProtection="0"/>
    <xf numFmtId="0" fontId="22" fillId="8" borderId="258" applyNumberFormat="0" applyAlignment="0" applyProtection="0"/>
    <xf numFmtId="0" fontId="25" fillId="21" borderId="261" applyNumberFormat="0" applyAlignment="0" applyProtection="0"/>
    <xf numFmtId="0" fontId="10" fillId="0" borderId="288" applyFill="0">
      <alignment horizontal="center" vertical="center"/>
    </xf>
    <xf numFmtId="175" fontId="5" fillId="0" borderId="257" applyFill="0">
      <alignment horizontal="center" vertical="center"/>
    </xf>
    <xf numFmtId="0" fontId="22" fillId="8" borderId="267" applyNumberFormat="0" applyAlignment="0" applyProtection="0"/>
    <xf numFmtId="175" fontId="5" fillId="0" borderId="257" applyFill="0">
      <alignment horizontal="center" vertical="center"/>
    </xf>
    <xf numFmtId="0" fontId="22" fillId="8" borderId="258" applyNumberFormat="0" applyAlignment="0" applyProtection="0"/>
    <xf numFmtId="0" fontId="10" fillId="0" borderId="257" applyFill="0">
      <alignment horizontal="center" vertical="center"/>
    </xf>
    <xf numFmtId="0" fontId="22" fillId="8" borderId="258" applyNumberFormat="0" applyAlignment="0" applyProtection="0"/>
    <xf numFmtId="0" fontId="10" fillId="0" borderId="257" applyFill="0">
      <alignment horizontal="center" vertical="center"/>
    </xf>
    <xf numFmtId="0" fontId="5" fillId="0" borderId="257" applyFill="0">
      <alignment horizontal="center" vertical="center"/>
    </xf>
    <xf numFmtId="0" fontId="10" fillId="0" borderId="266" applyFill="0">
      <alignment horizontal="center" vertical="center"/>
    </xf>
    <xf numFmtId="0" fontId="22" fillId="8" borderId="258" applyNumberFormat="0" applyAlignment="0" applyProtection="0"/>
    <xf numFmtId="0" fontId="10" fillId="0" borderId="257" applyFill="0">
      <alignment horizontal="center" vertical="center"/>
    </xf>
    <xf numFmtId="0" fontId="15" fillId="21" borderId="258" applyNumberFormat="0" applyAlignment="0" applyProtection="0"/>
    <xf numFmtId="0" fontId="15" fillId="21" borderId="258" applyNumberFormat="0" applyAlignment="0" applyProtection="0"/>
    <xf numFmtId="0" fontId="10" fillId="0" borderId="257" applyFill="0">
      <alignment horizontal="center" vertical="center"/>
    </xf>
    <xf numFmtId="0" fontId="12" fillId="24" borderId="302" applyNumberFormat="0" applyFont="0" applyAlignment="0" applyProtection="0"/>
    <xf numFmtId="0" fontId="15" fillId="21" borderId="258" applyNumberFormat="0" applyAlignment="0" applyProtection="0"/>
    <xf numFmtId="0" fontId="5" fillId="0" borderId="257" applyFill="0">
      <alignment horizontal="center" vertical="center"/>
    </xf>
    <xf numFmtId="0" fontId="15" fillId="21" borderId="258" applyNumberFormat="0" applyAlignment="0" applyProtection="0"/>
    <xf numFmtId="0" fontId="25" fillId="21" borderId="272" applyNumberFormat="0" applyAlignment="0" applyProtection="0"/>
    <xf numFmtId="0" fontId="15" fillId="21" borderId="258" applyNumberFormat="0" applyAlignment="0" applyProtection="0"/>
    <xf numFmtId="175" fontId="5" fillId="0" borderId="257" applyFill="0">
      <alignment horizontal="center" vertical="center"/>
    </xf>
    <xf numFmtId="175" fontId="5" fillId="0" borderId="257" applyFill="0">
      <alignment horizontal="center" vertical="center"/>
    </xf>
    <xf numFmtId="0" fontId="15" fillId="21" borderId="258" applyNumberFormat="0" applyAlignment="0" applyProtection="0"/>
    <xf numFmtId="175" fontId="5" fillId="0" borderId="257" applyFill="0">
      <alignment horizontal="center" vertical="center"/>
    </xf>
    <xf numFmtId="175" fontId="5" fillId="0" borderId="257" applyFill="0">
      <alignment horizontal="center" vertical="center"/>
    </xf>
    <xf numFmtId="175" fontId="5" fillId="0" borderId="266" applyFill="0">
      <alignment horizontal="center" vertical="center"/>
    </xf>
    <xf numFmtId="0" fontId="15" fillId="21" borderId="258" applyNumberFormat="0" applyAlignment="0" applyProtection="0"/>
    <xf numFmtId="0" fontId="15" fillId="21" borderId="258" applyNumberFormat="0" applyAlignment="0" applyProtection="0"/>
    <xf numFmtId="0" fontId="22" fillId="8" borderId="258" applyNumberFormat="0" applyAlignment="0" applyProtection="0"/>
    <xf numFmtId="0" fontId="22" fillId="8" borderId="258" applyNumberFormat="0" applyAlignment="0" applyProtection="0"/>
    <xf numFmtId="175" fontId="5" fillId="0" borderId="282" applyFill="0">
      <alignment horizontal="center" vertical="center"/>
    </xf>
    <xf numFmtId="0" fontId="15" fillId="21" borderId="267" applyNumberFormat="0" applyAlignment="0" applyProtection="0"/>
    <xf numFmtId="0" fontId="25" fillId="21" borderId="261" applyNumberFormat="0" applyAlignment="0" applyProtection="0"/>
    <xf numFmtId="0" fontId="12" fillId="24" borderId="260" applyNumberFormat="0" applyFont="0" applyAlignment="0" applyProtection="0"/>
    <xf numFmtId="0" fontId="32" fillId="0" borderId="262" applyNumberFormat="0" applyFill="0" applyAlignment="0" applyProtection="0"/>
    <xf numFmtId="0" fontId="25" fillId="21" borderId="261" applyNumberFormat="0" applyAlignment="0" applyProtection="0"/>
    <xf numFmtId="0" fontId="12" fillId="24" borderId="260" applyNumberFormat="0" applyFont="0" applyAlignment="0" applyProtection="0"/>
    <xf numFmtId="0" fontId="22" fillId="8" borderId="300" applyNumberFormat="0" applyAlignment="0" applyProtection="0"/>
    <xf numFmtId="0" fontId="25" fillId="21" borderId="272" applyNumberFormat="0" applyAlignment="0" applyProtection="0"/>
    <xf numFmtId="0" fontId="5" fillId="0" borderId="266" applyFill="0">
      <alignment horizontal="center" vertical="center"/>
    </xf>
    <xf numFmtId="0" fontId="15" fillId="21" borderId="267" applyNumberFormat="0" applyAlignment="0" applyProtection="0"/>
    <xf numFmtId="0" fontId="10" fillId="0" borderId="282" applyFill="0">
      <alignment horizontal="center" vertical="center"/>
    </xf>
    <xf numFmtId="175" fontId="5" fillId="0" borderId="301" applyFill="0">
      <alignment horizontal="center" vertical="center"/>
    </xf>
    <xf numFmtId="0" fontId="15" fillId="21" borderId="283" applyNumberFormat="0" applyAlignment="0" applyProtection="0"/>
    <xf numFmtId="175" fontId="5" fillId="0" borderId="266" applyFill="0">
      <alignment horizontal="center" vertical="center"/>
    </xf>
    <xf numFmtId="0" fontId="22" fillId="8" borderId="267" applyNumberFormat="0" applyAlignment="0" applyProtection="0"/>
    <xf numFmtId="0" fontId="25" fillId="21" borderId="272" applyNumberFormat="0" applyAlignment="0" applyProtection="0"/>
    <xf numFmtId="0" fontId="32" fillId="0" borderId="293" applyNumberFormat="0" applyFill="0" applyAlignment="0" applyProtection="0"/>
    <xf numFmtId="0" fontId="10" fillId="0" borderId="288" applyFill="0">
      <alignment horizontal="center" vertical="center"/>
    </xf>
    <xf numFmtId="0" fontId="15" fillId="21" borderId="258" applyNumberFormat="0" applyAlignment="0" applyProtection="0"/>
    <xf numFmtId="0" fontId="15" fillId="21" borderId="258" applyNumberFormat="0" applyAlignment="0" applyProtection="0"/>
    <xf numFmtId="0" fontId="5" fillId="0" borderId="257" applyFill="0">
      <alignment horizontal="center" vertical="center"/>
    </xf>
    <xf numFmtId="0" fontId="5" fillId="0" borderId="257" applyFill="0">
      <alignment horizontal="center" vertical="center"/>
    </xf>
    <xf numFmtId="0" fontId="15" fillId="21" borderId="258" applyNumberFormat="0" applyAlignment="0" applyProtection="0"/>
    <xf numFmtId="175" fontId="5" fillId="0" borderId="257" applyFill="0">
      <alignment horizontal="center" vertical="center"/>
    </xf>
    <xf numFmtId="175" fontId="5" fillId="0" borderId="257" applyFill="0">
      <alignment horizontal="center" vertical="center"/>
    </xf>
    <xf numFmtId="0" fontId="15" fillId="21" borderId="258" applyNumberFormat="0" applyAlignment="0" applyProtection="0"/>
    <xf numFmtId="0" fontId="5" fillId="0" borderId="257" applyFill="0">
      <alignment horizontal="center" vertical="center"/>
    </xf>
    <xf numFmtId="175"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10" fillId="0" borderId="257" applyFill="0">
      <alignment horizontal="center" vertical="center"/>
    </xf>
    <xf numFmtId="0" fontId="15" fillId="21" borderId="267" applyNumberFormat="0" applyAlignment="0" applyProtection="0"/>
    <xf numFmtId="0" fontId="15" fillId="21" borderId="258" applyNumberFormat="0" applyAlignment="0" applyProtection="0"/>
    <xf numFmtId="0" fontId="15" fillId="21" borderId="258" applyNumberFormat="0" applyAlignment="0" applyProtection="0"/>
    <xf numFmtId="0" fontId="22" fillId="8" borderId="258" applyNumberFormat="0" applyAlignment="0" applyProtection="0"/>
    <xf numFmtId="0" fontId="22" fillId="8" borderId="258" applyNumberFormat="0" applyAlignment="0" applyProtection="0"/>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0" fontId="10" fillId="0" borderId="266" applyFill="0">
      <alignment horizontal="center" vertical="center"/>
    </xf>
    <xf numFmtId="0" fontId="12" fillId="24" borderId="260" applyNumberFormat="0" applyFont="0" applyAlignment="0" applyProtection="0"/>
    <xf numFmtId="0" fontId="10" fillId="0" borderId="266" applyFill="0">
      <alignment horizontal="center" vertical="center"/>
    </xf>
    <xf numFmtId="0" fontId="5" fillId="0" borderId="266" applyFill="0">
      <alignment horizontal="center" vertical="center"/>
    </xf>
    <xf numFmtId="0" fontId="25" fillId="21" borderId="280" applyNumberFormat="0" applyAlignment="0" applyProtection="0"/>
    <xf numFmtId="0" fontId="25" fillId="21" borderId="272" applyNumberFormat="0" applyAlignment="0" applyProtection="0"/>
    <xf numFmtId="0" fontId="22" fillId="8" borderId="258" applyNumberFormat="0" applyAlignment="0" applyProtection="0"/>
    <xf numFmtId="0" fontId="12" fillId="24" borderId="260" applyNumberFormat="0" applyFont="0" applyAlignment="0" applyProtection="0"/>
    <xf numFmtId="0" fontId="25" fillId="21" borderId="272" applyNumberFormat="0" applyAlignment="0" applyProtection="0"/>
    <xf numFmtId="0" fontId="25" fillId="21" borderId="261" applyNumberFormat="0" applyAlignment="0" applyProtection="0"/>
    <xf numFmtId="0" fontId="15" fillId="21" borderId="267" applyNumberFormat="0" applyAlignment="0" applyProtection="0"/>
    <xf numFmtId="0" fontId="12" fillId="24" borderId="260" applyNumberFormat="0" applyFont="0" applyAlignment="0" applyProtection="0"/>
    <xf numFmtId="0" fontId="22" fillId="8" borderId="258" applyNumberFormat="0" applyAlignment="0" applyProtection="0"/>
    <xf numFmtId="0" fontId="5" fillId="0" borderId="257" applyFill="0">
      <alignment horizontal="center" vertical="center"/>
    </xf>
    <xf numFmtId="175" fontId="5" fillId="0" borderId="257" applyFill="0">
      <alignment horizontal="center" vertical="center"/>
    </xf>
    <xf numFmtId="0" fontId="5" fillId="0" borderId="266" applyFill="0">
      <alignment horizontal="center" vertical="center"/>
    </xf>
    <xf numFmtId="0" fontId="15" fillId="21" borderId="258" applyNumberFormat="0" applyAlignment="0" applyProtection="0"/>
    <xf numFmtId="0" fontId="15" fillId="21" borderId="258" applyNumberFormat="0" applyAlignment="0" applyProtection="0"/>
    <xf numFmtId="0" fontId="22" fillId="8" borderId="258" applyNumberFormat="0" applyAlignment="0" applyProtection="0"/>
    <xf numFmtId="0" fontId="22" fillId="8" borderId="258" applyNumberFormat="0" applyAlignment="0" applyProtection="0"/>
    <xf numFmtId="0" fontId="5" fillId="0" borderId="257" applyFill="0">
      <alignment horizontal="center" vertical="center"/>
    </xf>
    <xf numFmtId="175" fontId="5"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57" applyFill="0">
      <alignment horizontal="center" vertical="center"/>
    </xf>
    <xf numFmtId="0" fontId="10" fillId="0" borderId="257" applyFill="0">
      <alignment horizontal="center" vertical="center"/>
    </xf>
    <xf numFmtId="0" fontId="15" fillId="21" borderId="258" applyNumberFormat="0" applyAlignment="0" applyProtection="0"/>
    <xf numFmtId="175" fontId="5" fillId="0" borderId="288" applyFill="0">
      <alignment horizontal="center" vertical="center"/>
    </xf>
    <xf numFmtId="175" fontId="5" fillId="0" borderId="282" applyFill="0">
      <alignment horizontal="center" vertical="center"/>
    </xf>
    <xf numFmtId="0" fontId="10" fillId="0" borderId="266" applyFill="0">
      <alignment horizontal="center" vertical="center"/>
    </xf>
    <xf numFmtId="175" fontId="5" fillId="0" borderId="266" applyFill="0">
      <alignment horizontal="center" vertical="center"/>
    </xf>
    <xf numFmtId="0" fontId="25" fillId="21" borderId="276" applyNumberFormat="0" applyAlignment="0" applyProtection="0"/>
    <xf numFmtId="0" fontId="32" fillId="0" borderId="281" applyNumberFormat="0" applyFill="0" applyAlignment="0" applyProtection="0"/>
    <xf numFmtId="0" fontId="10" fillId="0" borderId="257" applyFill="0">
      <alignment horizontal="center" vertical="center"/>
    </xf>
    <xf numFmtId="175" fontId="5"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22" fillId="8" borderId="258" applyNumberFormat="0" applyAlignment="0" applyProtection="0"/>
    <xf numFmtId="0" fontId="15" fillId="21" borderId="258" applyNumberFormat="0" applyAlignment="0" applyProtection="0"/>
    <xf numFmtId="0" fontId="5" fillId="0" borderId="257" applyFill="0">
      <alignment horizontal="center" vertical="center"/>
    </xf>
    <xf numFmtId="0" fontId="15" fillId="21" borderId="258" applyNumberFormat="0" applyAlignment="0" applyProtection="0"/>
    <xf numFmtId="0" fontId="22" fillId="8" borderId="267" applyNumberFormat="0" applyAlignment="0" applyProtection="0"/>
    <xf numFmtId="175" fontId="5" fillId="0" borderId="257" applyFill="0">
      <alignment horizontal="center" vertical="center"/>
    </xf>
    <xf numFmtId="0" fontId="5" fillId="0" borderId="257" applyFill="0">
      <alignment horizontal="center" vertical="center"/>
    </xf>
    <xf numFmtId="0" fontId="22" fillId="8" borderId="258" applyNumberFormat="0" applyAlignment="0" applyProtection="0"/>
    <xf numFmtId="175" fontId="5" fillId="0" borderId="257" applyFill="0">
      <alignment horizontal="center" vertical="center"/>
    </xf>
    <xf numFmtId="0" fontId="10" fillId="0" borderId="257" applyFill="0">
      <alignment horizontal="center" vertical="center"/>
    </xf>
    <xf numFmtId="175" fontId="5" fillId="0" borderId="257" applyFill="0">
      <alignment horizontal="center" vertical="center"/>
    </xf>
    <xf numFmtId="0" fontId="5" fillId="0" borderId="257" applyFill="0">
      <alignment horizontal="center" vertical="center"/>
    </xf>
    <xf numFmtId="0" fontId="15" fillId="21" borderId="258" applyNumberFormat="0" applyAlignment="0" applyProtection="0"/>
    <xf numFmtId="0" fontId="22" fillId="8" borderId="258" applyNumberFormat="0" applyAlignment="0" applyProtection="0"/>
    <xf numFmtId="0" fontId="5" fillId="0" borderId="257" applyFill="0">
      <alignment horizontal="center" vertical="center"/>
    </xf>
    <xf numFmtId="0" fontId="22" fillId="8" borderId="258" applyNumberFormat="0" applyAlignment="0" applyProtection="0"/>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0" fontId="22" fillId="8" borderId="267" applyNumberFormat="0" applyAlignment="0" applyProtection="0"/>
    <xf numFmtId="0" fontId="5" fillId="0" borderId="282" applyFill="0">
      <alignment horizontal="center" vertical="center"/>
    </xf>
    <xf numFmtId="0" fontId="5" fillId="0" borderId="266" applyFill="0">
      <alignment horizontal="center" vertical="center"/>
    </xf>
    <xf numFmtId="175" fontId="5" fillId="0" borderId="266" applyFill="0">
      <alignment horizontal="center" vertical="center"/>
    </xf>
    <xf numFmtId="0" fontId="32" fillId="0" borderId="277" applyNumberFormat="0" applyFill="0" applyAlignment="0" applyProtection="0"/>
    <xf numFmtId="0" fontId="12" fillId="24" borderId="285" applyNumberFormat="0" applyFont="0" applyAlignment="0" applyProtection="0"/>
    <xf numFmtId="0" fontId="22" fillId="8" borderId="258" applyNumberFormat="0" applyAlignment="0" applyProtection="0"/>
    <xf numFmtId="0" fontId="5" fillId="0" borderId="257" applyFill="0">
      <alignment horizontal="center" vertical="center"/>
    </xf>
    <xf numFmtId="175" fontId="5" fillId="0" borderId="257" applyFill="0">
      <alignment horizontal="center" vertical="center"/>
    </xf>
    <xf numFmtId="0" fontId="5" fillId="0" borderId="257" applyFill="0">
      <alignment horizontal="center" vertical="center"/>
    </xf>
    <xf numFmtId="0" fontId="32" fillId="0" borderId="281" applyNumberFormat="0" applyFill="0" applyAlignment="0" applyProtection="0"/>
    <xf numFmtId="0" fontId="10" fillId="0" borderId="257" applyFill="0">
      <alignment horizontal="center" vertical="center"/>
    </xf>
    <xf numFmtId="175" fontId="5" fillId="0" borderId="301" applyFill="0">
      <alignment horizontal="center" vertical="center"/>
    </xf>
    <xf numFmtId="0" fontId="10" fillId="0" borderId="257" applyFill="0">
      <alignment horizontal="center" vertical="center"/>
    </xf>
    <xf numFmtId="0" fontId="15" fillId="21" borderId="258" applyNumberFormat="0" applyAlignment="0" applyProtection="0"/>
    <xf numFmtId="0" fontId="15" fillId="21" borderId="258" applyNumberFormat="0" applyAlignment="0" applyProtection="0"/>
    <xf numFmtId="0" fontId="22" fillId="8" borderId="258" applyNumberFormat="0" applyAlignment="0" applyProtection="0"/>
    <xf numFmtId="0" fontId="22" fillId="8" borderId="258" applyNumberFormat="0" applyAlignment="0" applyProtection="0"/>
    <xf numFmtId="175" fontId="5" fillId="0" borderId="257" applyFill="0">
      <alignment horizontal="center" vertical="center"/>
    </xf>
    <xf numFmtId="0" fontId="22" fillId="8" borderId="258" applyNumberFormat="0" applyAlignment="0" applyProtection="0"/>
    <xf numFmtId="0" fontId="15" fillId="21" borderId="258" applyNumberFormat="0" applyAlignment="0" applyProtection="0"/>
    <xf numFmtId="0" fontId="25" fillId="21" borderId="272" applyNumberFormat="0" applyAlignment="0" applyProtection="0"/>
    <xf numFmtId="0" fontId="15" fillId="21" borderId="258" applyNumberFormat="0" applyAlignment="0" applyProtection="0"/>
    <xf numFmtId="0" fontId="25" fillId="21" borderId="272" applyNumberFormat="0" applyAlignment="0" applyProtection="0"/>
    <xf numFmtId="0" fontId="12" fillId="24" borderId="275" applyNumberFormat="0" applyFont="0" applyAlignment="0" applyProtection="0"/>
    <xf numFmtId="0" fontId="15" fillId="21" borderId="258" applyNumberFormat="0" applyAlignment="0" applyProtection="0"/>
    <xf numFmtId="0" fontId="5" fillId="0" borderId="257" applyFill="0">
      <alignment horizontal="center" vertical="center"/>
    </xf>
    <xf numFmtId="0" fontId="12" fillId="24" borderId="260" applyNumberFormat="0" applyFont="0" applyAlignment="0" applyProtection="0"/>
    <xf numFmtId="175" fontId="5" fillId="0" borderId="266" applyFill="0">
      <alignment horizontal="center" vertical="center"/>
    </xf>
    <xf numFmtId="0" fontId="12" fillId="24" borderId="260" applyNumberFormat="0" applyFont="0" applyAlignment="0" applyProtection="0"/>
    <xf numFmtId="0" fontId="25" fillId="21" borderId="280" applyNumberFormat="0" applyAlignment="0" applyProtection="0"/>
    <xf numFmtId="0" fontId="5" fillId="0" borderId="282" applyFill="0">
      <alignment horizontal="center" vertical="center"/>
    </xf>
    <xf numFmtId="0" fontId="32" fillId="0" borderId="281" applyNumberFormat="0" applyFill="0" applyAlignment="0" applyProtection="0"/>
    <xf numFmtId="0" fontId="5" fillId="0" borderId="257" applyFill="0">
      <alignment horizontal="center" vertical="center"/>
    </xf>
    <xf numFmtId="0" fontId="25" fillId="21" borderId="276" applyNumberFormat="0" applyAlignment="0" applyProtection="0"/>
    <xf numFmtId="0" fontId="22" fillId="8" borderId="258" applyNumberFormat="0" applyAlignment="0" applyProtection="0"/>
    <xf numFmtId="0" fontId="10" fillId="0" borderId="257" applyFill="0">
      <alignment horizontal="center" vertical="center"/>
    </xf>
    <xf numFmtId="175" fontId="5" fillId="0" borderId="257" applyFill="0">
      <alignment horizontal="center" vertical="center"/>
    </xf>
    <xf numFmtId="0" fontId="22" fillId="8" borderId="258" applyNumberFormat="0" applyAlignment="0" applyProtection="0"/>
    <xf numFmtId="0" fontId="5" fillId="0" borderId="266" applyFill="0">
      <alignment horizontal="center" vertical="center"/>
    </xf>
    <xf numFmtId="0" fontId="22" fillId="8" borderId="258" applyNumberFormat="0" applyAlignment="0" applyProtection="0"/>
    <xf numFmtId="0" fontId="5" fillId="0" borderId="257" applyFill="0">
      <alignment horizontal="center" vertical="center"/>
    </xf>
    <xf numFmtId="0" fontId="5"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0" fontId="5" fillId="0" borderId="257" applyFill="0">
      <alignment horizontal="center" vertical="center"/>
    </xf>
    <xf numFmtId="0" fontId="10" fillId="0" borderId="282" applyFill="0">
      <alignment horizontal="center" vertical="center"/>
    </xf>
    <xf numFmtId="0" fontId="15" fillId="21" borderId="258" applyNumberFormat="0" applyAlignment="0" applyProtection="0"/>
    <xf numFmtId="0" fontId="22" fillId="8" borderId="258" applyNumberFormat="0" applyAlignment="0" applyProtection="0"/>
    <xf numFmtId="0" fontId="5"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22" fillId="8" borderId="258" applyNumberFormat="0" applyAlignment="0" applyProtection="0"/>
    <xf numFmtId="0" fontId="32" fillId="0" borderId="281" applyNumberFormat="0" applyFill="0" applyAlignment="0" applyProtection="0"/>
    <xf numFmtId="0" fontId="12" fillId="24" borderId="275" applyNumberFormat="0" applyFont="0" applyAlignment="0" applyProtection="0"/>
    <xf numFmtId="175" fontId="5" fillId="0" borderId="282" applyFill="0">
      <alignment horizontal="center" vertical="center"/>
    </xf>
    <xf numFmtId="0" fontId="5" fillId="0" borderId="301" applyFill="0">
      <alignment horizontal="center" vertical="center"/>
    </xf>
    <xf numFmtId="0" fontId="15" fillId="21" borderId="267" applyNumberFormat="0" applyAlignment="0" applyProtection="0"/>
    <xf numFmtId="175" fontId="5" fillId="0" borderId="257" applyFill="0">
      <alignment horizontal="center" vertical="center"/>
    </xf>
    <xf numFmtId="0" fontId="15" fillId="21" borderId="258" applyNumberFormat="0" applyAlignment="0" applyProtection="0"/>
    <xf numFmtId="0" fontId="10" fillId="0" borderId="257" applyFill="0">
      <alignment horizontal="center" vertical="center"/>
    </xf>
    <xf numFmtId="0" fontId="15" fillId="21" borderId="258" applyNumberFormat="0" applyAlignment="0" applyProtection="0"/>
    <xf numFmtId="0" fontId="15" fillId="21" borderId="258" applyNumberFormat="0" applyAlignment="0" applyProtection="0"/>
    <xf numFmtId="0" fontId="22" fillId="8" borderId="258" applyNumberFormat="0" applyAlignment="0" applyProtection="0"/>
    <xf numFmtId="0" fontId="22" fillId="8" borderId="258" applyNumberFormat="0" applyAlignment="0" applyProtection="0"/>
    <xf numFmtId="0" fontId="10" fillId="0" borderId="257" applyFill="0">
      <alignment horizontal="center" vertical="center"/>
    </xf>
    <xf numFmtId="0" fontId="5"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0" fontId="5" fillId="0" borderId="257" applyFill="0">
      <alignment horizontal="center" vertical="center"/>
    </xf>
    <xf numFmtId="0" fontId="32" fillId="0" borderId="281" applyNumberFormat="0" applyFill="0" applyAlignment="0" applyProtection="0"/>
    <xf numFmtId="0" fontId="22" fillId="8" borderId="258" applyNumberFormat="0" applyAlignment="0" applyProtection="0"/>
    <xf numFmtId="0" fontId="15" fillId="21" borderId="258" applyNumberFormat="0" applyAlignment="0" applyProtection="0"/>
    <xf numFmtId="0" fontId="5" fillId="0" borderId="257" applyFill="0">
      <alignment horizontal="center" vertical="center"/>
    </xf>
    <xf numFmtId="0" fontId="25" fillId="21" borderId="272" applyNumberFormat="0" applyAlignment="0" applyProtection="0"/>
    <xf numFmtId="175"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10" fillId="0" borderId="288" applyFill="0">
      <alignment horizontal="center" vertical="center"/>
    </xf>
    <xf numFmtId="0" fontId="10" fillId="0" borderId="257" applyFill="0">
      <alignment horizontal="center" vertical="center"/>
    </xf>
    <xf numFmtId="0" fontId="10" fillId="0" borderId="266" applyFill="0">
      <alignment horizontal="center" vertical="center"/>
    </xf>
    <xf numFmtId="0" fontId="10" fillId="0" borderId="266" applyFill="0">
      <alignment horizontal="center" vertical="center"/>
    </xf>
    <xf numFmtId="0" fontId="25" fillId="21" borderId="280" applyNumberFormat="0" applyAlignment="0" applyProtection="0"/>
    <xf numFmtId="175" fontId="5" fillId="0" borderId="301" applyFill="0">
      <alignment horizontal="center" vertical="center"/>
    </xf>
    <xf numFmtId="175" fontId="5" fillId="0" borderId="257" applyFill="0">
      <alignment horizontal="center" vertical="center"/>
    </xf>
    <xf numFmtId="0" fontId="5" fillId="0" borderId="266" applyFill="0">
      <alignment horizontal="center" vertical="center"/>
    </xf>
    <xf numFmtId="0" fontId="5" fillId="0" borderId="257" applyFill="0">
      <alignment horizontal="center" vertical="center"/>
    </xf>
    <xf numFmtId="0" fontId="5" fillId="0" borderId="257" applyFill="0">
      <alignment horizontal="center" vertical="center"/>
    </xf>
    <xf numFmtId="0" fontId="22" fillId="8" borderId="267" applyNumberFormat="0" applyAlignment="0" applyProtection="0"/>
    <xf numFmtId="0" fontId="12" fillId="24" borderId="279" applyNumberFormat="0" applyFont="0" applyAlignment="0" applyProtection="0"/>
    <xf numFmtId="0" fontId="12" fillId="24" borderId="275" applyNumberFormat="0" applyFont="0" applyAlignment="0" applyProtection="0"/>
    <xf numFmtId="0" fontId="12" fillId="24" borderId="260" applyNumberFormat="0" applyFont="0" applyAlignment="0" applyProtection="0"/>
    <xf numFmtId="0" fontId="10" fillId="0" borderId="266" applyFill="0">
      <alignment horizontal="center" vertical="center"/>
    </xf>
    <xf numFmtId="0" fontId="32" fillId="0" borderId="281" applyNumberFormat="0" applyFill="0" applyAlignment="0" applyProtection="0"/>
    <xf numFmtId="0" fontId="5" fillId="0" borderId="288" applyFill="0">
      <alignment horizontal="center" vertical="center"/>
    </xf>
    <xf numFmtId="0" fontId="32" fillId="0" borderId="277" applyNumberFormat="0" applyFill="0" applyAlignment="0" applyProtection="0"/>
    <xf numFmtId="0" fontId="10" fillId="0" borderId="257" applyFill="0">
      <alignment horizontal="center" vertical="center"/>
    </xf>
    <xf numFmtId="0" fontId="15" fillId="21" borderId="258" applyNumberFormat="0" applyAlignment="0" applyProtection="0"/>
    <xf numFmtId="175" fontId="5"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15" fillId="21" borderId="289" applyNumberFormat="0" applyAlignment="0" applyProtection="0"/>
    <xf numFmtId="0" fontId="12" fillId="24" borderId="285" applyNumberFormat="0" applyFont="0" applyAlignment="0" applyProtection="0"/>
    <xf numFmtId="175" fontId="5" fillId="0" borderId="257" applyFill="0">
      <alignment horizontal="center" vertical="center"/>
    </xf>
    <xf numFmtId="0" fontId="22" fillId="8" borderId="258" applyNumberFormat="0" applyAlignment="0" applyProtection="0"/>
    <xf numFmtId="0" fontId="22" fillId="8" borderId="258" applyNumberFormat="0" applyAlignment="0" applyProtection="0"/>
    <xf numFmtId="0" fontId="22" fillId="8" borderId="267" applyNumberFormat="0" applyAlignment="0" applyProtection="0"/>
    <xf numFmtId="0" fontId="10" fillId="0" borderId="288" applyFill="0">
      <alignment horizontal="center" vertical="center"/>
    </xf>
    <xf numFmtId="0" fontId="25" fillId="21" borderId="261" applyNumberFormat="0" applyAlignment="0" applyProtection="0"/>
    <xf numFmtId="0" fontId="5" fillId="0" borderId="257" applyFill="0">
      <alignment horizontal="center" vertical="center"/>
    </xf>
    <xf numFmtId="0" fontId="32" fillId="0" borderId="262" applyNumberFormat="0" applyFill="0" applyAlignment="0" applyProtection="0"/>
    <xf numFmtId="0" fontId="12" fillId="24" borderId="279" applyNumberFormat="0" applyFont="0" applyAlignment="0" applyProtection="0"/>
    <xf numFmtId="0" fontId="10" fillId="0" borderId="257" applyFill="0">
      <alignment horizontal="center" vertical="center"/>
    </xf>
    <xf numFmtId="0" fontId="5" fillId="0" borderId="257" applyFill="0">
      <alignment horizontal="center" vertical="center"/>
    </xf>
    <xf numFmtId="0" fontId="5" fillId="0" borderId="266" applyFill="0">
      <alignment horizontal="center" vertical="center"/>
    </xf>
    <xf numFmtId="0" fontId="5" fillId="0" borderId="301" applyFill="0">
      <alignment horizontal="center" vertical="center"/>
    </xf>
    <xf numFmtId="0" fontId="12" fillId="24" borderId="260" applyNumberFormat="0" applyFont="0" applyAlignment="0" applyProtection="0"/>
    <xf numFmtId="0" fontId="22" fillId="8" borderId="283" applyNumberFormat="0" applyAlignment="0" applyProtection="0"/>
    <xf numFmtId="0" fontId="22" fillId="8" borderId="267" applyNumberFormat="0" applyAlignment="0" applyProtection="0"/>
    <xf numFmtId="0" fontId="15" fillId="21" borderId="283" applyNumberFormat="0" applyAlignment="0" applyProtection="0"/>
    <xf numFmtId="0" fontId="15" fillId="21" borderId="267" applyNumberFormat="0" applyAlignment="0" applyProtection="0"/>
    <xf numFmtId="0" fontId="5" fillId="0" borderId="266" applyFill="0">
      <alignment horizontal="center" vertical="center"/>
    </xf>
    <xf numFmtId="0" fontId="22" fillId="8" borderId="283" applyNumberFormat="0" applyAlignment="0" applyProtection="0"/>
    <xf numFmtId="0" fontId="5" fillId="0" borderId="257" applyFill="0">
      <alignment horizontal="center" vertical="center"/>
    </xf>
    <xf numFmtId="0" fontId="5" fillId="0" borderId="257" applyFill="0">
      <alignment horizontal="center" vertical="center"/>
    </xf>
    <xf numFmtId="0" fontId="10" fillId="0" borderId="257" applyFill="0">
      <alignment horizontal="center" vertical="center"/>
    </xf>
    <xf numFmtId="0" fontId="25" fillId="21" borderId="280" applyNumberFormat="0" applyAlignment="0" applyProtection="0"/>
    <xf numFmtId="0" fontId="22" fillId="8" borderId="258" applyNumberFormat="0" applyAlignment="0" applyProtection="0"/>
    <xf numFmtId="175" fontId="5" fillId="0" borderId="257" applyFill="0">
      <alignment horizontal="center" vertical="center"/>
    </xf>
    <xf numFmtId="175" fontId="5" fillId="0" borderId="257" applyFill="0">
      <alignment horizontal="center" vertical="center"/>
    </xf>
    <xf numFmtId="0" fontId="10" fillId="0" borderId="257" applyFill="0">
      <alignment horizontal="center" vertical="center"/>
    </xf>
    <xf numFmtId="0" fontId="12" fillId="24" borderId="260" applyNumberFormat="0" applyFont="0" applyAlignment="0" applyProtection="0"/>
    <xf numFmtId="0" fontId="5" fillId="0" borderId="257" applyFill="0">
      <alignment horizontal="center" vertical="center"/>
    </xf>
    <xf numFmtId="0" fontId="15" fillId="21" borderId="342" applyNumberFormat="0" applyAlignment="0" applyProtection="0"/>
    <xf numFmtId="0" fontId="15" fillId="21" borderId="258" applyNumberFormat="0" applyAlignment="0" applyProtection="0"/>
    <xf numFmtId="0" fontId="15" fillId="21" borderId="258" applyNumberFormat="0" applyAlignment="0" applyProtection="0"/>
    <xf numFmtId="0" fontId="5" fillId="0" borderId="257" applyFill="0">
      <alignment horizontal="center" vertical="center"/>
    </xf>
    <xf numFmtId="0" fontId="12" fillId="24" borderId="279" applyNumberFormat="0" applyFont="0" applyAlignment="0" applyProtection="0"/>
    <xf numFmtId="0" fontId="22" fillId="8" borderId="258" applyNumberFormat="0" applyAlignment="0" applyProtection="0"/>
    <xf numFmtId="175" fontId="5"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32" fillId="0" borderId="281" applyNumberFormat="0" applyFill="0" applyAlignment="0" applyProtection="0"/>
    <xf numFmtId="0" fontId="10" fillId="0" borderId="282" applyFill="0">
      <alignment horizontal="center" vertical="center"/>
    </xf>
    <xf numFmtId="175" fontId="5" fillId="0" borderId="257" applyFill="0">
      <alignment horizontal="center" vertical="center"/>
    </xf>
    <xf numFmtId="175" fontId="5" fillId="0" borderId="257" applyFill="0">
      <alignment horizontal="center" vertical="center"/>
    </xf>
    <xf numFmtId="0" fontId="10" fillId="0" borderId="257" applyFill="0">
      <alignment horizontal="center" vertical="center"/>
    </xf>
    <xf numFmtId="0" fontId="25" fillId="21" borderId="280" applyNumberFormat="0" applyAlignment="0" applyProtection="0"/>
    <xf numFmtId="0" fontId="10"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0" fontId="5" fillId="0" borderId="282" applyFill="0">
      <alignment horizontal="center" vertical="center"/>
    </xf>
    <xf numFmtId="0" fontId="5" fillId="0" borderId="257" applyFill="0">
      <alignment horizontal="center" vertical="center"/>
    </xf>
    <xf numFmtId="175" fontId="5" fillId="0" borderId="257" applyFill="0">
      <alignment horizontal="center" vertical="center"/>
    </xf>
    <xf numFmtId="0" fontId="32" fillId="0" borderId="304" applyNumberFormat="0" applyFill="0" applyAlignment="0" applyProtection="0"/>
    <xf numFmtId="0" fontId="12" fillId="24" borderId="260" applyNumberFormat="0" applyFont="0" applyAlignment="0" applyProtection="0"/>
    <xf numFmtId="0" fontId="15" fillId="21" borderId="258" applyNumberFormat="0" applyAlignment="0" applyProtection="0"/>
    <xf numFmtId="0" fontId="5" fillId="0" borderId="257" applyFill="0">
      <alignment horizontal="center" vertical="center"/>
    </xf>
    <xf numFmtId="0" fontId="5" fillId="0" borderId="257" applyFill="0">
      <alignment horizontal="center" vertical="center"/>
    </xf>
    <xf numFmtId="0" fontId="15" fillId="21" borderId="258" applyNumberFormat="0" applyAlignment="0" applyProtection="0"/>
    <xf numFmtId="0" fontId="22" fillId="8" borderId="258" applyNumberFormat="0" applyAlignment="0" applyProtection="0"/>
    <xf numFmtId="0" fontId="15" fillId="21" borderId="258" applyNumberFormat="0" applyAlignment="0" applyProtection="0"/>
    <xf numFmtId="0" fontId="5" fillId="0" borderId="257" applyFill="0">
      <alignment horizontal="center" vertical="center"/>
    </xf>
    <xf numFmtId="175" fontId="5" fillId="0" borderId="257" applyFill="0">
      <alignment horizontal="center" vertical="center"/>
    </xf>
    <xf numFmtId="0" fontId="15" fillId="21" borderId="258" applyNumberFormat="0" applyAlignment="0" applyProtection="0"/>
    <xf numFmtId="0" fontId="15" fillId="21" borderId="258" applyNumberFormat="0" applyAlignment="0" applyProtection="0"/>
    <xf numFmtId="0" fontId="22" fillId="8" borderId="258" applyNumberFormat="0" applyAlignment="0" applyProtection="0"/>
    <xf numFmtId="0" fontId="22" fillId="8" borderId="258" applyNumberFormat="0" applyAlignment="0" applyProtection="0"/>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0" fontId="5" fillId="0" borderId="266" applyFill="0">
      <alignment horizontal="center" vertical="center"/>
    </xf>
    <xf numFmtId="0" fontId="32" fillId="0" borderId="277"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12" fillId="24" borderId="285" applyNumberFormat="0" applyFont="0" applyAlignment="0" applyProtection="0"/>
    <xf numFmtId="0" fontId="10" fillId="0" borderId="282" applyFill="0">
      <alignment horizontal="center" vertical="center"/>
    </xf>
    <xf numFmtId="0" fontId="22" fillId="8" borderId="258" applyNumberFormat="0" applyAlignment="0" applyProtection="0"/>
    <xf numFmtId="0" fontId="5" fillId="0" borderId="257" applyFill="0">
      <alignment horizontal="center" vertical="center"/>
    </xf>
    <xf numFmtId="0" fontId="22" fillId="8" borderId="258" applyNumberFormat="0" applyAlignment="0" applyProtection="0"/>
    <xf numFmtId="0" fontId="10" fillId="0" borderId="257" applyFill="0">
      <alignment horizontal="center" vertical="center"/>
    </xf>
    <xf numFmtId="0" fontId="22" fillId="8" borderId="258" applyNumberFormat="0" applyAlignment="0" applyProtection="0"/>
    <xf numFmtId="0" fontId="15" fillId="21" borderId="258" applyNumberFormat="0" applyAlignment="0" applyProtection="0"/>
    <xf numFmtId="0" fontId="15" fillId="21" borderId="258" applyNumberFormat="0" applyAlignment="0" applyProtection="0"/>
    <xf numFmtId="0" fontId="22" fillId="8" borderId="258" applyNumberFormat="0" applyAlignment="0" applyProtection="0"/>
    <xf numFmtId="0" fontId="22" fillId="8" borderId="258" applyNumberFormat="0" applyAlignment="0" applyProtection="0"/>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0" fontId="5" fillId="0" borderId="266" applyFill="0">
      <alignment horizontal="center" vertical="center"/>
    </xf>
    <xf numFmtId="0" fontId="25" fillId="21" borderId="280" applyNumberFormat="0" applyAlignment="0" applyProtection="0"/>
    <xf numFmtId="0" fontId="12" fillId="24" borderId="285" applyNumberFormat="0" applyFont="0" applyAlignment="0" applyProtection="0"/>
    <xf numFmtId="0" fontId="12" fillId="24" borderId="260" applyNumberFormat="0" applyFont="0" applyAlignment="0" applyProtection="0"/>
    <xf numFmtId="0" fontId="32" fillId="0" borderId="281" applyNumberFormat="0" applyFill="0" applyAlignment="0" applyProtection="0"/>
    <xf numFmtId="0" fontId="5" fillId="0" borderId="288" applyFill="0">
      <alignment horizontal="center" vertical="center"/>
    </xf>
    <xf numFmtId="0" fontId="22" fillId="8" borderId="258" applyNumberFormat="0" applyAlignment="0" applyProtection="0"/>
    <xf numFmtId="0" fontId="12" fillId="24" borderId="275" applyNumberFormat="0" applyFont="0" applyAlignment="0" applyProtection="0"/>
    <xf numFmtId="175" fontId="5" fillId="0" borderId="257" applyFill="0">
      <alignment horizontal="center" vertical="center"/>
    </xf>
    <xf numFmtId="0" fontId="15" fillId="21" borderId="258" applyNumberFormat="0" applyAlignment="0" applyProtection="0"/>
    <xf numFmtId="0" fontId="10" fillId="0" borderId="257" applyFill="0">
      <alignment horizontal="center" vertical="center"/>
    </xf>
    <xf numFmtId="175" fontId="5" fillId="0" borderId="257" applyFill="0">
      <alignment horizontal="center" vertical="center"/>
    </xf>
    <xf numFmtId="0" fontId="22" fillId="8" borderId="258" applyNumberFormat="0" applyAlignment="0" applyProtection="0"/>
    <xf numFmtId="0" fontId="10" fillId="0" borderId="257" applyFill="0">
      <alignment horizontal="center" vertical="center"/>
    </xf>
    <xf numFmtId="0" fontId="15" fillId="21" borderId="258" applyNumberFormat="0" applyAlignment="0" applyProtection="0"/>
    <xf numFmtId="0" fontId="15" fillId="21" borderId="258" applyNumberFormat="0" applyAlignment="0" applyProtection="0"/>
    <xf numFmtId="0" fontId="22" fillId="8" borderId="258" applyNumberFormat="0" applyAlignment="0" applyProtection="0"/>
    <xf numFmtId="0" fontId="22" fillId="8" borderId="258" applyNumberFormat="0" applyAlignment="0" applyProtection="0"/>
    <xf numFmtId="175" fontId="5" fillId="0" borderId="257" applyFill="0">
      <alignment horizontal="center" vertical="center"/>
    </xf>
    <xf numFmtId="175" fontId="5" fillId="0" borderId="257" applyFill="0">
      <alignment horizontal="center" vertical="center"/>
    </xf>
    <xf numFmtId="0" fontId="15" fillId="21" borderId="258" applyNumberFormat="0" applyAlignment="0" applyProtection="0"/>
    <xf numFmtId="175" fontId="5" fillId="0" borderId="266" applyFill="0">
      <alignment horizontal="center" vertical="center"/>
    </xf>
    <xf numFmtId="0" fontId="10" fillId="0" borderId="266" applyFill="0">
      <alignment horizontal="center" vertical="center"/>
    </xf>
    <xf numFmtId="0" fontId="5" fillId="0" borderId="282" applyFill="0">
      <alignment horizontal="center" vertical="center"/>
    </xf>
    <xf numFmtId="0" fontId="25" fillId="21" borderId="292" applyNumberFormat="0" applyAlignment="0" applyProtection="0"/>
    <xf numFmtId="0" fontId="25" fillId="21" borderId="280" applyNumberFormat="0" applyAlignment="0" applyProtection="0"/>
    <xf numFmtId="0" fontId="25" fillId="21" borderId="272" applyNumberFormat="0" applyAlignment="0" applyProtection="0"/>
    <xf numFmtId="0" fontId="10" fillId="0" borderId="257" applyFill="0">
      <alignment horizontal="center" vertical="center"/>
    </xf>
    <xf numFmtId="0" fontId="22" fillId="8" borderId="258" applyNumberFormat="0" applyAlignment="0" applyProtection="0"/>
    <xf numFmtId="0" fontId="10" fillId="0" borderId="282" applyFill="0">
      <alignment horizontal="center" vertical="center"/>
    </xf>
    <xf numFmtId="175" fontId="5" fillId="0" borderId="266" applyFill="0">
      <alignment horizontal="center" vertical="center"/>
    </xf>
    <xf numFmtId="0" fontId="10" fillId="0" borderId="257" applyFill="0">
      <alignment horizontal="center" vertical="center"/>
    </xf>
    <xf numFmtId="0" fontId="22" fillId="8" borderId="258" applyNumberFormat="0" applyAlignment="0" applyProtection="0"/>
    <xf numFmtId="175" fontId="5" fillId="0" borderId="282" applyFill="0">
      <alignment horizontal="center" vertical="center"/>
    </xf>
    <xf numFmtId="0" fontId="5" fillId="0" borderId="257" applyFill="0">
      <alignment horizontal="center" vertical="center"/>
    </xf>
    <xf numFmtId="0" fontId="15" fillId="21" borderId="258" applyNumberFormat="0" applyAlignment="0" applyProtection="0"/>
    <xf numFmtId="0" fontId="22" fillId="8" borderId="267" applyNumberFormat="0" applyAlignment="0" applyProtection="0"/>
    <xf numFmtId="0" fontId="5" fillId="0" borderId="288" applyFill="0">
      <alignment horizontal="center" vertical="center"/>
    </xf>
    <xf numFmtId="0" fontId="5" fillId="0" borderId="282" applyFill="0">
      <alignment horizontal="center" vertical="center"/>
    </xf>
    <xf numFmtId="0" fontId="22" fillId="8" borderId="289" applyNumberFormat="0" applyAlignment="0" applyProtection="0"/>
    <xf numFmtId="0" fontId="5" fillId="0" borderId="282" applyFill="0">
      <alignment horizontal="center" vertical="center"/>
    </xf>
    <xf numFmtId="175" fontId="5" fillId="0" borderId="266" applyFill="0">
      <alignment horizontal="center" vertical="center"/>
    </xf>
    <xf numFmtId="0" fontId="22" fillId="8" borderId="258" applyNumberFormat="0" applyAlignment="0" applyProtection="0"/>
    <xf numFmtId="0" fontId="10" fillId="0" borderId="257" applyFill="0">
      <alignment horizontal="center" vertical="center"/>
    </xf>
    <xf numFmtId="0" fontId="22" fillId="8" borderId="258" applyNumberFormat="0" applyAlignment="0" applyProtection="0"/>
    <xf numFmtId="0" fontId="10" fillId="0" borderId="257" applyFill="0">
      <alignment horizontal="center" vertical="center"/>
    </xf>
    <xf numFmtId="0" fontId="15" fillId="21" borderId="258" applyNumberFormat="0" applyAlignment="0" applyProtection="0"/>
    <xf numFmtId="0" fontId="15" fillId="21" borderId="258" applyNumberFormat="0" applyAlignment="0" applyProtection="0"/>
    <xf numFmtId="0" fontId="10" fillId="0" borderId="257" applyFill="0">
      <alignment horizontal="center" vertical="center"/>
    </xf>
    <xf numFmtId="0" fontId="10" fillId="0" borderId="257" applyFill="0">
      <alignment horizontal="center" vertical="center"/>
    </xf>
    <xf numFmtId="175" fontId="5" fillId="0" borderId="266" applyFill="0">
      <alignment horizontal="center" vertical="center"/>
    </xf>
    <xf numFmtId="0" fontId="32" fillId="0" borderId="277" applyNumberFormat="0" applyFill="0" applyAlignment="0" applyProtection="0"/>
    <xf numFmtId="0" fontId="25" fillId="21" borderId="286" applyNumberFormat="0" applyAlignment="0" applyProtection="0"/>
    <xf numFmtId="0" fontId="25" fillId="21" borderId="303" applyNumberFormat="0" applyAlignment="0" applyProtection="0"/>
    <xf numFmtId="0" fontId="32" fillId="0" borderId="277" applyNumberFormat="0" applyFill="0" applyAlignment="0" applyProtection="0"/>
    <xf numFmtId="0" fontId="22" fillId="8" borderId="283" applyNumberFormat="0" applyAlignment="0" applyProtection="0"/>
    <xf numFmtId="0" fontId="15" fillId="21" borderId="267" applyNumberFormat="0" applyAlignment="0" applyProtection="0"/>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0" fontId="32" fillId="0" borderId="281" applyNumberFormat="0" applyFill="0" applyAlignment="0" applyProtection="0"/>
    <xf numFmtId="0" fontId="12" fillId="24" borderId="275" applyNumberFormat="0" applyFont="0" applyAlignment="0" applyProtection="0"/>
    <xf numFmtId="0" fontId="25" fillId="21" borderId="261" applyNumberFormat="0" applyAlignment="0" applyProtection="0"/>
    <xf numFmtId="0" fontId="32" fillId="0" borderId="262" applyNumberFormat="0" applyFill="0" applyAlignment="0" applyProtection="0"/>
    <xf numFmtId="175" fontId="5" fillId="0" borderId="266" applyFill="0">
      <alignment horizontal="center" vertical="center"/>
    </xf>
    <xf numFmtId="0" fontId="5" fillId="0" borderId="282" applyFill="0">
      <alignment horizontal="center" vertical="center"/>
    </xf>
    <xf numFmtId="0" fontId="22" fillId="8" borderId="283" applyNumberFormat="0" applyAlignment="0" applyProtection="0"/>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0" fontId="25" fillId="21" borderId="272" applyNumberFormat="0" applyAlignment="0" applyProtection="0"/>
    <xf numFmtId="0" fontId="10" fillId="0" borderId="266" applyFill="0">
      <alignment horizontal="center" vertical="center"/>
    </xf>
    <xf numFmtId="0" fontId="12" fillId="24" borderId="260" applyNumberFormat="0" applyFont="0" applyAlignment="0" applyProtection="0"/>
    <xf numFmtId="0" fontId="25" fillId="21" borderId="272" applyNumberFormat="0" applyAlignment="0" applyProtection="0"/>
    <xf numFmtId="0" fontId="25" fillId="21" borderId="280" applyNumberFormat="0" applyAlignment="0" applyProtection="0"/>
    <xf numFmtId="0" fontId="22" fillId="8" borderId="283" applyNumberFormat="0" applyAlignment="0" applyProtection="0"/>
    <xf numFmtId="0" fontId="22" fillId="8" borderId="258" applyNumberFormat="0" applyAlignment="0" applyProtection="0"/>
    <xf numFmtId="0" fontId="15" fillId="21" borderId="258" applyNumberFormat="0" applyAlignment="0" applyProtection="0"/>
    <xf numFmtId="0" fontId="10" fillId="0" borderId="257" applyFill="0">
      <alignment horizontal="center" vertical="center"/>
    </xf>
    <xf numFmtId="0" fontId="10" fillId="0" borderId="257" applyFill="0">
      <alignment horizontal="center" vertical="center"/>
    </xf>
    <xf numFmtId="0" fontId="15" fillId="21" borderId="258" applyNumberFormat="0" applyAlignment="0" applyProtection="0"/>
    <xf numFmtId="0" fontId="15" fillId="21" borderId="258" applyNumberFormat="0" applyAlignment="0" applyProtection="0"/>
    <xf numFmtId="0" fontId="22" fillId="8" borderId="258" applyNumberFormat="0" applyAlignment="0" applyProtection="0"/>
    <xf numFmtId="0" fontId="22" fillId="8" borderId="258" applyNumberFormat="0" applyAlignment="0" applyProtection="0"/>
    <xf numFmtId="175" fontId="5" fillId="0" borderId="257" applyFill="0">
      <alignment horizontal="center" vertical="center"/>
    </xf>
    <xf numFmtId="0" fontId="5" fillId="0" borderId="257" applyFill="0">
      <alignment horizontal="center" vertical="center"/>
    </xf>
    <xf numFmtId="0" fontId="15" fillId="21" borderId="258" applyNumberFormat="0" applyAlignment="0" applyProtection="0"/>
    <xf numFmtId="0" fontId="15" fillId="21" borderId="267" applyNumberFormat="0" applyAlignment="0" applyProtection="0"/>
    <xf numFmtId="0" fontId="32" fillId="0" borderId="262" applyNumberFormat="0" applyFill="0" applyAlignment="0" applyProtection="0"/>
    <xf numFmtId="0" fontId="25" fillId="21" borderId="261" applyNumberFormat="0" applyAlignment="0" applyProtection="0"/>
    <xf numFmtId="0" fontId="25" fillId="21" borderId="292" applyNumberFormat="0" applyAlignment="0" applyProtection="0"/>
    <xf numFmtId="0" fontId="10" fillId="0" borderId="288" applyFill="0">
      <alignment horizontal="center" vertical="center"/>
    </xf>
    <xf numFmtId="0" fontId="25" fillId="21" borderId="272" applyNumberFormat="0" applyAlignment="0" applyProtection="0"/>
    <xf numFmtId="0" fontId="22" fillId="8" borderId="258" applyNumberFormat="0" applyAlignment="0" applyProtection="0"/>
    <xf numFmtId="0" fontId="22" fillId="8" borderId="258" applyNumberFormat="0" applyAlignment="0" applyProtection="0"/>
    <xf numFmtId="0" fontId="15" fillId="21" borderId="258" applyNumberFormat="0" applyAlignment="0" applyProtection="0"/>
    <xf numFmtId="0" fontId="15" fillId="21" borderId="258" applyNumberFormat="0" applyAlignment="0" applyProtection="0"/>
    <xf numFmtId="0" fontId="22" fillId="8" borderId="258" applyNumberFormat="0" applyAlignment="0" applyProtection="0"/>
    <xf numFmtId="0" fontId="22" fillId="8" borderId="258" applyNumberFormat="0" applyAlignment="0" applyProtection="0"/>
    <xf numFmtId="0" fontId="12" fillId="24" borderId="260" applyNumberFormat="0" applyFont="0" applyAlignment="0" applyProtection="0"/>
    <xf numFmtId="0" fontId="32" fillId="0" borderId="262" applyNumberFormat="0" applyFill="0" applyAlignment="0" applyProtection="0"/>
    <xf numFmtId="0" fontId="15" fillId="21" borderId="283" applyNumberFormat="0" applyAlignment="0" applyProtection="0"/>
    <xf numFmtId="0" fontId="10" fillId="0" borderId="282" applyFill="0">
      <alignment horizontal="center" vertical="center"/>
    </xf>
    <xf numFmtId="0" fontId="32" fillId="0" borderId="281" applyNumberFormat="0" applyFill="0" applyAlignment="0" applyProtection="0"/>
    <xf numFmtId="0" fontId="10" fillId="0" borderId="288" applyFill="0">
      <alignment horizontal="center" vertical="center"/>
    </xf>
    <xf numFmtId="0" fontId="5" fillId="0" borderId="257" applyFill="0">
      <alignment horizontal="center" vertical="center"/>
    </xf>
    <xf numFmtId="175" fontId="5" fillId="0" borderId="257" applyFill="0">
      <alignment horizontal="center" vertical="center"/>
    </xf>
    <xf numFmtId="0" fontId="5" fillId="0" borderId="266" applyFill="0">
      <alignment horizontal="center" vertical="center"/>
    </xf>
    <xf numFmtId="0" fontId="12" fillId="24" borderId="275" applyNumberFormat="0" applyFont="0" applyAlignment="0" applyProtection="0"/>
    <xf numFmtId="0" fontId="15" fillId="21" borderId="258" applyNumberFormat="0" applyAlignment="0" applyProtection="0"/>
    <xf numFmtId="0" fontId="22" fillId="8" borderId="267" applyNumberFormat="0" applyAlignment="0" applyProtection="0"/>
    <xf numFmtId="0" fontId="15" fillId="21" borderId="267" applyNumberFormat="0" applyAlignment="0" applyProtection="0"/>
    <xf numFmtId="0" fontId="22" fillId="8" borderId="283" applyNumberFormat="0" applyAlignment="0" applyProtection="0"/>
    <xf numFmtId="0" fontId="10" fillId="0" borderId="282" applyFill="0">
      <alignment horizontal="center" vertical="center"/>
    </xf>
    <xf numFmtId="0" fontId="5" fillId="0" borderId="266" applyFill="0">
      <alignment horizontal="center" vertical="center"/>
    </xf>
    <xf numFmtId="0" fontId="10" fillId="0" borderId="266" applyFill="0">
      <alignment horizontal="center" vertical="center"/>
    </xf>
    <xf numFmtId="0" fontId="5" fillId="0" borderId="266" applyFill="0">
      <alignment horizontal="center" vertical="center"/>
    </xf>
    <xf numFmtId="0" fontId="25" fillId="21" borderId="280" applyNumberFormat="0" applyAlignment="0" applyProtection="0"/>
    <xf numFmtId="0" fontId="32" fillId="0" borderId="281" applyNumberFormat="0" applyFill="0" applyAlignment="0" applyProtection="0"/>
    <xf numFmtId="0" fontId="15" fillId="21" borderId="267" applyNumberFormat="0" applyAlignment="0" applyProtection="0"/>
    <xf numFmtId="0" fontId="32" fillId="0" borderId="293" applyNumberFormat="0" applyFill="0" applyAlignment="0" applyProtection="0"/>
    <xf numFmtId="0" fontId="10" fillId="0" borderId="282" applyFill="0">
      <alignment horizontal="center" vertical="center"/>
    </xf>
    <xf numFmtId="0" fontId="5" fillId="0" borderId="266" applyFill="0">
      <alignment horizontal="center" vertical="center"/>
    </xf>
    <xf numFmtId="0" fontId="10" fillId="0" borderId="282" applyFill="0">
      <alignment horizontal="center" vertical="center"/>
    </xf>
    <xf numFmtId="0" fontId="5" fillId="0" borderId="301" applyFill="0">
      <alignment horizontal="center" vertical="center"/>
    </xf>
    <xf numFmtId="0" fontId="25" fillId="21" borderId="280" applyNumberFormat="0" applyAlignment="0" applyProtection="0"/>
    <xf numFmtId="0" fontId="15" fillId="21" borderId="267" applyNumberFormat="0" applyAlignment="0" applyProtection="0"/>
    <xf numFmtId="0" fontId="12" fillId="24" borderId="275" applyNumberFormat="0" applyFont="0" applyAlignment="0" applyProtection="0"/>
    <xf numFmtId="0" fontId="22" fillId="8" borderId="267" applyNumberFormat="0" applyAlignment="0" applyProtection="0"/>
    <xf numFmtId="0" fontId="25" fillId="21" borderId="280" applyNumberFormat="0" applyAlignment="0" applyProtection="0"/>
    <xf numFmtId="0" fontId="15" fillId="21" borderId="283" applyNumberFormat="0" applyAlignment="0" applyProtection="0"/>
    <xf numFmtId="0" fontId="12" fillId="24" borderId="285" applyNumberFormat="0" applyFont="0" applyAlignment="0" applyProtection="0"/>
    <xf numFmtId="0" fontId="25" fillId="21" borderId="272" applyNumberFormat="0" applyAlignment="0" applyProtection="0"/>
    <xf numFmtId="0" fontId="12" fillId="24" borderId="291" applyNumberFormat="0" applyFont="0" applyAlignment="0" applyProtection="0"/>
    <xf numFmtId="0" fontId="5" fillId="0" borderId="282" applyFill="0">
      <alignment horizontal="center" vertical="center"/>
    </xf>
    <xf numFmtId="0" fontId="5" fillId="0" borderId="266" applyFill="0">
      <alignment horizontal="center" vertical="center"/>
    </xf>
    <xf numFmtId="0" fontId="5" fillId="0" borderId="282" applyFill="0">
      <alignment horizontal="center" vertical="center"/>
    </xf>
    <xf numFmtId="0" fontId="22" fillId="8" borderId="267" applyNumberFormat="0" applyAlignment="0" applyProtection="0"/>
    <xf numFmtId="0" fontId="15" fillId="21" borderId="267" applyNumberFormat="0" applyAlignment="0" applyProtection="0"/>
    <xf numFmtId="0" fontId="32" fillId="0" borderId="262" applyNumberFormat="0" applyFill="0" applyAlignment="0" applyProtection="0"/>
    <xf numFmtId="0" fontId="32" fillId="0" borderId="281" applyNumberFormat="0" applyFill="0" applyAlignment="0" applyProtection="0"/>
    <xf numFmtId="0" fontId="10" fillId="0" borderId="282" applyFill="0">
      <alignment horizontal="center" vertical="center"/>
    </xf>
    <xf numFmtId="0" fontId="25" fillId="21" borderId="272" applyNumberFormat="0" applyAlignment="0" applyProtection="0"/>
    <xf numFmtId="0" fontId="10" fillId="0" borderId="266" applyFill="0">
      <alignment horizontal="center" vertical="center"/>
    </xf>
    <xf numFmtId="0" fontId="32" fillId="0" borderId="281" applyNumberFormat="0" applyFill="0" applyAlignment="0" applyProtection="0"/>
    <xf numFmtId="0" fontId="10" fillId="0" borderId="266" applyFill="0">
      <alignment horizontal="center" vertical="center"/>
    </xf>
    <xf numFmtId="0" fontId="25" fillId="21" borderId="272" applyNumberFormat="0" applyAlignment="0" applyProtection="0"/>
    <xf numFmtId="0" fontId="16" fillId="22" borderId="284" applyNumberFormat="0" applyAlignment="0" applyProtection="0"/>
    <xf numFmtId="0" fontId="12" fillId="24" borderId="260" applyNumberFormat="0" applyFont="0" applyAlignment="0" applyProtection="0"/>
    <xf numFmtId="0" fontId="5" fillId="0" borderId="266" applyFill="0">
      <alignment horizontal="center" vertical="center"/>
    </xf>
    <xf numFmtId="0" fontId="32" fillId="0" borderId="281" applyNumberFormat="0" applyFill="0" applyAlignment="0" applyProtection="0"/>
    <xf numFmtId="0" fontId="25" fillId="21" borderId="261" applyNumberFormat="0" applyAlignment="0" applyProtection="0"/>
    <xf numFmtId="0" fontId="10" fillId="0" borderId="288" applyFill="0">
      <alignment horizontal="center" vertical="center"/>
    </xf>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10"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0"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175" fontId="5" fillId="0" borderId="257" applyFill="0">
      <alignment horizontal="center" vertical="center"/>
    </xf>
    <xf numFmtId="0" fontId="25" fillId="21" borderId="261" applyNumberFormat="0" applyAlignment="0" applyProtection="0"/>
    <xf numFmtId="0" fontId="32" fillId="0" borderId="281" applyNumberFormat="0" applyFill="0" applyAlignment="0" applyProtection="0"/>
    <xf numFmtId="0" fontId="15" fillId="21" borderId="283" applyNumberFormat="0" applyAlignment="0" applyProtection="0"/>
    <xf numFmtId="0" fontId="32" fillId="0" borderId="281" applyNumberFormat="0" applyFill="0" applyAlignment="0" applyProtection="0"/>
    <xf numFmtId="0" fontId="5" fillId="0" borderId="266" applyFill="0">
      <alignment horizontal="center" vertical="center"/>
    </xf>
    <xf numFmtId="0" fontId="12" fillId="24" borderId="260" applyNumberFormat="0" applyFont="0" applyAlignment="0" applyProtection="0"/>
    <xf numFmtId="0" fontId="25" fillId="21" borderId="286" applyNumberFormat="0" applyAlignment="0" applyProtection="0"/>
    <xf numFmtId="0" fontId="32" fillId="0" borderId="281" applyNumberFormat="0" applyFill="0" applyAlignment="0" applyProtection="0"/>
    <xf numFmtId="175" fontId="5" fillId="0" borderId="282" applyFill="0">
      <alignment horizontal="center" vertical="center"/>
    </xf>
    <xf numFmtId="0" fontId="5" fillId="0" borderId="266" applyFill="0">
      <alignment horizontal="center" vertical="center"/>
    </xf>
    <xf numFmtId="0" fontId="12" fillId="24" borderId="260" applyNumberFormat="0" applyFont="0" applyAlignment="0" applyProtection="0"/>
    <xf numFmtId="0" fontId="10" fillId="0" borderId="266" applyFill="0">
      <alignment horizontal="center" vertical="center"/>
    </xf>
    <xf numFmtId="0" fontId="10" fillId="0" borderId="266" applyFill="0">
      <alignment horizontal="center" vertical="center"/>
    </xf>
    <xf numFmtId="175" fontId="5" fillId="0" borderId="288" applyFill="0">
      <alignment horizontal="center" vertical="center"/>
    </xf>
    <xf numFmtId="0" fontId="15" fillId="21" borderId="267" applyNumberFormat="0" applyAlignment="0" applyProtection="0"/>
    <xf numFmtId="0" fontId="22" fillId="8" borderId="267" applyNumberFormat="0" applyAlignment="0" applyProtection="0"/>
    <xf numFmtId="175" fontId="5" fillId="0" borderId="282" applyFill="0">
      <alignment horizontal="center" vertical="center"/>
    </xf>
    <xf numFmtId="0" fontId="25" fillId="21" borderId="272" applyNumberFormat="0" applyAlignment="0" applyProtection="0"/>
    <xf numFmtId="0" fontId="22" fillId="8" borderId="289" applyNumberFormat="0" applyAlignment="0" applyProtection="0"/>
    <xf numFmtId="175" fontId="5" fillId="0" borderId="266" applyFill="0">
      <alignment horizontal="center" vertical="center"/>
    </xf>
    <xf numFmtId="0" fontId="12" fillId="24" borderId="275" applyNumberFormat="0" applyFont="0" applyAlignment="0" applyProtection="0"/>
    <xf numFmtId="0" fontId="25" fillId="21" borderId="276" applyNumberFormat="0" applyAlignment="0" applyProtection="0"/>
    <xf numFmtId="175" fontId="5" fillId="0" borderId="282" applyFill="0">
      <alignment horizontal="center" vertical="center"/>
    </xf>
    <xf numFmtId="0" fontId="22" fillId="8" borderId="283" applyNumberFormat="0" applyAlignment="0" applyProtection="0"/>
    <xf numFmtId="0" fontId="22" fillId="8" borderId="267" applyNumberFormat="0" applyAlignment="0" applyProtection="0"/>
    <xf numFmtId="0" fontId="10" fillId="0" borderId="266" applyFill="0">
      <alignment horizontal="center" vertical="center"/>
    </xf>
    <xf numFmtId="175" fontId="5" fillId="0" borderId="288" applyFill="0">
      <alignment horizontal="center" vertical="center"/>
    </xf>
    <xf numFmtId="0" fontId="10" fillId="0" borderId="282" applyFill="0">
      <alignment horizontal="center" vertical="center"/>
    </xf>
    <xf numFmtId="0" fontId="5" fillId="0" borderId="266" applyFill="0">
      <alignment horizontal="center" vertical="center"/>
    </xf>
    <xf numFmtId="0" fontId="25" fillId="21" borderId="292" applyNumberFormat="0" applyAlignment="0" applyProtection="0"/>
    <xf numFmtId="0" fontId="25" fillId="21" borderId="280" applyNumberFormat="0" applyAlignment="0" applyProtection="0"/>
    <xf numFmtId="0" fontId="12" fillId="24" borderId="275" applyNumberFormat="0" applyFont="0" applyAlignment="0" applyProtection="0"/>
    <xf numFmtId="0" fontId="5" fillId="0" borderId="282" applyFill="0">
      <alignment horizontal="center" vertical="center"/>
    </xf>
    <xf numFmtId="0" fontId="15" fillId="21" borderId="283" applyNumberFormat="0" applyAlignment="0" applyProtection="0"/>
    <xf numFmtId="0" fontId="32" fillId="0" borderId="281" applyNumberFormat="0" applyFill="0" applyAlignment="0" applyProtection="0"/>
    <xf numFmtId="0" fontId="25" fillId="21" borderId="280" applyNumberFormat="0" applyAlignment="0" applyProtection="0"/>
    <xf numFmtId="0" fontId="12" fillId="24" borderId="279" applyNumberFormat="0" applyFont="0" applyAlignment="0" applyProtection="0"/>
    <xf numFmtId="0" fontId="25" fillId="21" borderId="272" applyNumberFormat="0" applyAlignment="0" applyProtection="0"/>
    <xf numFmtId="0" fontId="5" fillId="0" borderId="288" applyFill="0">
      <alignment horizontal="center" vertical="center"/>
    </xf>
    <xf numFmtId="0" fontId="25" fillId="21" borderId="276" applyNumberFormat="0" applyAlignment="0" applyProtection="0"/>
    <xf numFmtId="0" fontId="15" fillId="21" borderId="267" applyNumberFormat="0" applyAlignment="0" applyProtection="0"/>
    <xf numFmtId="0" fontId="32" fillId="0" borderId="281" applyNumberFormat="0" applyFill="0" applyAlignment="0" applyProtection="0"/>
    <xf numFmtId="0" fontId="25" fillId="21" borderId="280" applyNumberFormat="0" applyAlignment="0" applyProtection="0"/>
    <xf numFmtId="175" fontId="5" fillId="0" borderId="282" applyFill="0">
      <alignment horizontal="center" vertical="center"/>
    </xf>
    <xf numFmtId="0" fontId="12" fillId="24" borderId="260" applyNumberFormat="0" applyFont="0" applyAlignment="0" applyProtection="0"/>
    <xf numFmtId="175" fontId="5" fillId="0" borderId="266" applyFill="0">
      <alignment horizontal="center" vertical="center"/>
    </xf>
    <xf numFmtId="0" fontId="32" fillId="0" borderId="262" applyNumberFormat="0" applyFill="0" applyAlignment="0" applyProtection="0"/>
    <xf numFmtId="0" fontId="5" fillId="0" borderId="266" applyFill="0">
      <alignment horizontal="center" vertical="center"/>
    </xf>
    <xf numFmtId="0" fontId="25" fillId="21" borderId="280" applyNumberFormat="0" applyAlignment="0" applyProtection="0"/>
    <xf numFmtId="0" fontId="12" fillId="24" borderId="317" applyNumberFormat="0" applyFont="0" applyAlignment="0" applyProtection="0"/>
    <xf numFmtId="0" fontId="25" fillId="21" borderId="272" applyNumberFormat="0" applyAlignment="0" applyProtection="0"/>
    <xf numFmtId="0" fontId="15" fillId="21" borderId="267" applyNumberFormat="0" applyAlignment="0" applyProtection="0"/>
    <xf numFmtId="0" fontId="32" fillId="0" borderId="281" applyNumberFormat="0" applyFill="0" applyAlignment="0" applyProtection="0"/>
    <xf numFmtId="0" fontId="25" fillId="21" borderId="261" applyNumberFormat="0" applyAlignment="0" applyProtection="0"/>
    <xf numFmtId="0" fontId="5" fillId="0" borderId="266" applyFill="0">
      <alignment horizontal="center" vertical="center"/>
    </xf>
    <xf numFmtId="0" fontId="12" fillId="24" borderId="279" applyNumberFormat="0" applyFont="0" applyAlignment="0" applyProtection="0"/>
    <xf numFmtId="0" fontId="12" fillId="24" borderId="260" applyNumberFormat="0" applyFont="0" applyAlignment="0" applyProtection="0"/>
    <xf numFmtId="0" fontId="32" fillId="0" borderId="287" applyNumberFormat="0" applyFill="0" applyAlignment="0" applyProtection="0"/>
    <xf numFmtId="0" fontId="25" fillId="21" borderId="280" applyNumberFormat="0" applyAlignment="0" applyProtection="0"/>
    <xf numFmtId="0" fontId="5" fillId="0" borderId="266" applyFill="0">
      <alignment horizontal="center" vertical="center"/>
    </xf>
    <xf numFmtId="175" fontId="5" fillId="0" borderId="288" applyFill="0">
      <alignment horizontal="center" vertical="center"/>
    </xf>
    <xf numFmtId="0" fontId="32" fillId="0" borderId="281" applyNumberFormat="0" applyFill="0" applyAlignment="0" applyProtection="0"/>
    <xf numFmtId="0" fontId="32" fillId="0" borderId="262" applyNumberFormat="0" applyFill="0" applyAlignment="0" applyProtection="0"/>
    <xf numFmtId="0" fontId="22" fillId="8" borderId="283" applyNumberFormat="0" applyAlignment="0" applyProtection="0"/>
    <xf numFmtId="0" fontId="15" fillId="21" borderId="267" applyNumberFormat="0" applyAlignment="0" applyProtection="0"/>
    <xf numFmtId="0" fontId="5" fillId="0" borderId="282" applyFill="0">
      <alignment horizontal="center" vertical="center"/>
    </xf>
    <xf numFmtId="0" fontId="10" fillId="0" borderId="266" applyFill="0">
      <alignment horizontal="center" vertical="center"/>
    </xf>
    <xf numFmtId="0" fontId="25" fillId="21" borderId="272" applyNumberFormat="0" applyAlignment="0" applyProtection="0"/>
    <xf numFmtId="0" fontId="15" fillId="21" borderId="289" applyNumberFormat="0" applyAlignment="0" applyProtection="0"/>
    <xf numFmtId="0" fontId="12" fillId="24" borderId="260" applyNumberFormat="0" applyFont="0" applyAlignment="0" applyProtection="0"/>
    <xf numFmtId="0" fontId="5" fillId="0" borderId="266" applyFill="0">
      <alignment horizontal="center" vertical="center"/>
    </xf>
    <xf numFmtId="0" fontId="32" fillId="0" borderId="277" applyNumberFormat="0" applyFill="0" applyAlignment="0" applyProtection="0"/>
    <xf numFmtId="0" fontId="5" fillId="0" borderId="282" applyFill="0">
      <alignment horizontal="center" vertical="center"/>
    </xf>
    <xf numFmtId="0" fontId="12" fillId="24" borderId="260" applyNumberFormat="0" applyFont="0" applyAlignment="0" applyProtection="0"/>
    <xf numFmtId="0" fontId="25" fillId="21" borderId="292" applyNumberFormat="0" applyAlignment="0" applyProtection="0"/>
    <xf numFmtId="0" fontId="10" fillId="0" borderId="266" applyFill="0">
      <alignment horizontal="center" vertical="center"/>
    </xf>
    <xf numFmtId="0" fontId="12" fillId="24" borderId="279" applyNumberFormat="0" applyFont="0" applyAlignment="0" applyProtection="0"/>
    <xf numFmtId="0" fontId="25" fillId="21" borderId="292" applyNumberFormat="0" applyAlignment="0" applyProtection="0"/>
    <xf numFmtId="0" fontId="25" fillId="21" borderId="272" applyNumberFormat="0" applyAlignment="0" applyProtection="0"/>
    <xf numFmtId="0" fontId="5" fillId="0" borderId="266" applyFill="0">
      <alignment horizontal="center" vertical="center"/>
    </xf>
    <xf numFmtId="175" fontId="5" fillId="0" borderId="266" applyFill="0">
      <alignment horizontal="center" vertical="center"/>
    </xf>
    <xf numFmtId="0" fontId="32" fillId="0" borderId="281" applyNumberFormat="0" applyFill="0" applyAlignment="0" applyProtection="0"/>
    <xf numFmtId="0" fontId="32" fillId="0" borderId="281" applyNumberFormat="0" applyFill="0" applyAlignment="0" applyProtection="0"/>
    <xf numFmtId="0" fontId="5" fillId="0" borderId="266" applyFill="0">
      <alignment horizontal="center" vertical="center"/>
    </xf>
    <xf numFmtId="0" fontId="25" fillId="21" borderId="272" applyNumberFormat="0" applyAlignment="0" applyProtection="0"/>
    <xf numFmtId="175" fontId="5" fillId="0" borderId="282" applyFill="0">
      <alignment horizontal="center" vertical="center"/>
    </xf>
    <xf numFmtId="175" fontId="5" fillId="0" borderId="266" applyFill="0">
      <alignment horizontal="center" vertical="center"/>
    </xf>
    <xf numFmtId="0" fontId="10" fillId="0" borderId="266" applyFill="0">
      <alignment horizontal="center" vertical="center"/>
    </xf>
    <xf numFmtId="0" fontId="32" fillId="0" borderId="287" applyNumberFormat="0" applyFill="0" applyAlignment="0" applyProtection="0"/>
    <xf numFmtId="0" fontId="32" fillId="0" borderId="281" applyNumberFormat="0" applyFill="0" applyAlignment="0" applyProtection="0"/>
    <xf numFmtId="0" fontId="22" fillId="8" borderId="300" applyNumberFormat="0" applyAlignment="0" applyProtection="0"/>
    <xf numFmtId="0" fontId="12" fillId="24" borderId="275" applyNumberFormat="0" applyFont="0" applyAlignment="0" applyProtection="0"/>
    <xf numFmtId="0" fontId="25" fillId="21" borderId="272" applyNumberFormat="0" applyAlignment="0" applyProtection="0"/>
    <xf numFmtId="0" fontId="12" fillId="24" borderId="275" applyNumberFormat="0" applyFont="0" applyAlignment="0" applyProtection="0"/>
    <xf numFmtId="0" fontId="32" fillId="0" borderId="277" applyNumberFormat="0" applyFill="0" applyAlignment="0" applyProtection="0"/>
    <xf numFmtId="0" fontId="25" fillId="21" borderId="261" applyNumberFormat="0" applyAlignment="0" applyProtection="0"/>
    <xf numFmtId="0" fontId="15" fillId="21" borderId="267" applyNumberFormat="0" applyAlignment="0" applyProtection="0"/>
    <xf numFmtId="0" fontId="15" fillId="21" borderId="283" applyNumberFormat="0" applyAlignment="0" applyProtection="0"/>
    <xf numFmtId="0" fontId="25" fillId="21" borderId="280" applyNumberFormat="0" applyAlignment="0" applyProtection="0"/>
    <xf numFmtId="0" fontId="32" fillId="0" borderId="262" applyNumberFormat="0" applyFill="0" applyAlignment="0" applyProtection="0"/>
    <xf numFmtId="0" fontId="25" fillId="21" borderId="272" applyNumberFormat="0" applyAlignment="0" applyProtection="0"/>
    <xf numFmtId="0" fontId="25" fillId="21" borderId="272" applyNumberFormat="0" applyAlignment="0" applyProtection="0"/>
    <xf numFmtId="0" fontId="22" fillId="8" borderId="289" applyNumberFormat="0" applyAlignment="0" applyProtection="0"/>
    <xf numFmtId="0" fontId="25" fillId="21" borderId="261" applyNumberFormat="0" applyAlignment="0" applyProtection="0"/>
    <xf numFmtId="0" fontId="15" fillId="21" borderId="300" applyNumberFormat="0" applyAlignment="0" applyProtection="0"/>
    <xf numFmtId="0" fontId="12" fillId="24" borderId="279" applyNumberFormat="0" applyFont="0" applyAlignment="0" applyProtection="0"/>
    <xf numFmtId="0" fontId="32" fillId="0" borderId="277" applyNumberFormat="0" applyFill="0" applyAlignment="0" applyProtection="0"/>
    <xf numFmtId="0" fontId="15" fillId="21" borderId="267" applyNumberFormat="0" applyAlignment="0" applyProtection="0"/>
    <xf numFmtId="0" fontId="32" fillId="0" borderId="262" applyNumberFormat="0" applyFill="0" applyAlignment="0" applyProtection="0"/>
    <xf numFmtId="0" fontId="32" fillId="0" borderId="281" applyNumberFormat="0" applyFill="0" applyAlignment="0" applyProtection="0"/>
    <xf numFmtId="0" fontId="25" fillId="21" borderId="276" applyNumberFormat="0" applyAlignment="0" applyProtection="0"/>
    <xf numFmtId="0" fontId="5" fillId="0" borderId="288" applyFill="0">
      <alignment horizontal="center" vertical="center"/>
    </xf>
    <xf numFmtId="0" fontId="15" fillId="21" borderId="267" applyNumberFormat="0" applyAlignment="0" applyProtection="0"/>
    <xf numFmtId="0" fontId="10" fillId="0" borderId="266" applyFill="0">
      <alignment horizontal="center" vertical="center"/>
    </xf>
    <xf numFmtId="0" fontId="25" fillId="21" borderId="280" applyNumberFormat="0" applyAlignment="0" applyProtection="0"/>
    <xf numFmtId="0" fontId="25" fillId="21" borderId="272" applyNumberFormat="0" applyAlignment="0" applyProtection="0"/>
    <xf numFmtId="0" fontId="25" fillId="21" borderId="272" applyNumberFormat="0" applyAlignment="0" applyProtection="0"/>
    <xf numFmtId="0" fontId="22" fillId="8" borderId="283" applyNumberFormat="0" applyAlignment="0" applyProtection="0"/>
    <xf numFmtId="0" fontId="25" fillId="21" borderId="261" applyNumberFormat="0" applyAlignment="0" applyProtection="0"/>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12" fillId="24" borderId="260" applyNumberFormat="0" applyFont="0" applyAlignment="0" applyProtection="0"/>
    <xf numFmtId="0" fontId="25" fillId="21" borderId="276" applyNumberFormat="0" applyAlignment="0" applyProtection="0"/>
    <xf numFmtId="0" fontId="25" fillId="21" borderId="272" applyNumberFormat="0" applyAlignment="0" applyProtection="0"/>
    <xf numFmtId="0" fontId="25" fillId="21" borderId="272" applyNumberFormat="0" applyAlignment="0" applyProtection="0"/>
    <xf numFmtId="0" fontId="12" fillId="24" borderId="275" applyNumberFormat="0" applyFont="0" applyAlignment="0" applyProtection="0"/>
    <xf numFmtId="175" fontId="5" fillId="0" borderId="266" applyFill="0">
      <alignment horizontal="center" vertical="center"/>
    </xf>
    <xf numFmtId="0" fontId="25" fillId="21" borderId="272"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5" fillId="0" borderId="321" applyFill="0">
      <alignment horizontal="center" vertical="center"/>
    </xf>
    <xf numFmtId="0" fontId="12" fillId="24" borderId="275" applyNumberFormat="0" applyFont="0" applyAlignment="0" applyProtection="0"/>
    <xf numFmtId="0" fontId="15" fillId="21" borderId="267"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12" fillId="24" borderId="260" applyNumberFormat="0" applyFont="0" applyAlignment="0" applyProtection="0"/>
    <xf numFmtId="0" fontId="10" fillId="0" borderId="288" applyFill="0">
      <alignment horizontal="center" vertical="center"/>
    </xf>
    <xf numFmtId="0" fontId="25" fillId="21" borderId="261" applyNumberFormat="0" applyAlignment="0" applyProtection="0"/>
    <xf numFmtId="0" fontId="32" fillId="0" borderId="262" applyNumberFormat="0" applyFill="0" applyAlignment="0" applyProtection="0"/>
    <xf numFmtId="175" fontId="5" fillId="0" borderId="266" applyFill="0">
      <alignment horizontal="center" vertical="center"/>
    </xf>
    <xf numFmtId="175" fontId="5" fillId="0" borderId="266" applyFill="0">
      <alignment horizontal="center" vertical="center"/>
    </xf>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12" fillId="24" borderId="279" applyNumberFormat="0" applyFont="0" applyAlignment="0" applyProtection="0"/>
    <xf numFmtId="0" fontId="32" fillId="0" borderId="277" applyNumberFormat="0" applyFill="0" applyAlignment="0" applyProtection="0"/>
    <xf numFmtId="0" fontId="15" fillId="21" borderId="267" applyNumberFormat="0" applyAlignment="0" applyProtection="0"/>
    <xf numFmtId="0" fontId="12" fillId="24" borderId="260" applyNumberFormat="0" applyFont="0" applyAlignment="0" applyProtection="0"/>
    <xf numFmtId="0" fontId="10" fillId="0" borderId="288" applyFill="0">
      <alignment horizontal="center" vertical="center"/>
    </xf>
    <xf numFmtId="175" fontId="5" fillId="0" borderId="282" applyFill="0">
      <alignment horizontal="center" vertical="center"/>
    </xf>
    <xf numFmtId="0" fontId="25" fillId="21" borderId="280" applyNumberFormat="0" applyAlignment="0" applyProtection="0"/>
    <xf numFmtId="0" fontId="32" fillId="0" borderId="281" applyNumberFormat="0" applyFill="0" applyAlignment="0" applyProtection="0"/>
    <xf numFmtId="0" fontId="12" fillId="24" borderId="260" applyNumberFormat="0" applyFont="0" applyAlignment="0" applyProtection="0"/>
    <xf numFmtId="0" fontId="25" fillId="21" borderId="280" applyNumberFormat="0" applyAlignment="0" applyProtection="0"/>
    <xf numFmtId="0" fontId="12" fillId="24" borderId="260" applyNumberFormat="0" applyFont="0" applyAlignment="0" applyProtection="0"/>
    <xf numFmtId="0" fontId="15" fillId="21" borderId="267" applyNumberFormat="0" applyAlignment="0" applyProtection="0"/>
    <xf numFmtId="0" fontId="5" fillId="0" borderId="326" applyFill="0">
      <alignment horizontal="center" vertical="center"/>
    </xf>
    <xf numFmtId="0" fontId="25" fillId="21" borderId="272" applyNumberFormat="0" applyAlignment="0" applyProtection="0"/>
    <xf numFmtId="0" fontId="32" fillId="0" borderId="262" applyNumberFormat="0" applyFill="0" applyAlignment="0" applyProtection="0"/>
    <xf numFmtId="0" fontId="5" fillId="0" borderId="266" applyFill="0">
      <alignment horizontal="center" vertical="center"/>
    </xf>
    <xf numFmtId="0" fontId="25" fillId="21" borderId="280" applyNumberFormat="0" applyAlignment="0" applyProtection="0"/>
    <xf numFmtId="0" fontId="12" fillId="24" borderId="279" applyNumberFormat="0" applyFont="0" applyAlignment="0" applyProtection="0"/>
    <xf numFmtId="0" fontId="10" fillId="0" borderId="266" applyFill="0">
      <alignment horizontal="center" vertical="center"/>
    </xf>
    <xf numFmtId="0" fontId="25" fillId="21" borderId="261" applyNumberFormat="0" applyAlignment="0" applyProtection="0"/>
    <xf numFmtId="0" fontId="25" fillId="21" borderId="261" applyNumberFormat="0" applyAlignment="0" applyProtection="0"/>
    <xf numFmtId="0" fontId="25" fillId="21" borderId="272" applyNumberFormat="0" applyAlignment="0" applyProtection="0"/>
    <xf numFmtId="175" fontId="5" fillId="0" borderId="288" applyFill="0">
      <alignment horizontal="center" vertical="center"/>
    </xf>
    <xf numFmtId="0" fontId="5" fillId="0" borderId="266" applyFill="0">
      <alignment horizontal="center" vertical="center"/>
    </xf>
    <xf numFmtId="0" fontId="25" fillId="21" borderId="261" applyNumberFormat="0" applyAlignment="0" applyProtection="0"/>
    <xf numFmtId="0" fontId="22" fillId="8" borderId="267" applyNumberFormat="0" applyAlignment="0" applyProtection="0"/>
    <xf numFmtId="0" fontId="25" fillId="21" borderId="280" applyNumberFormat="0" applyAlignment="0" applyProtection="0"/>
    <xf numFmtId="0" fontId="12" fillId="24" borderId="279" applyNumberFormat="0" applyFont="0" applyAlignment="0" applyProtection="0"/>
    <xf numFmtId="0" fontId="32" fillId="0" borderId="262" applyNumberFormat="0" applyFill="0" applyAlignment="0" applyProtection="0"/>
    <xf numFmtId="175" fontId="5" fillId="0" borderId="326" applyFill="0">
      <alignment horizontal="center" vertical="center"/>
    </xf>
    <xf numFmtId="0" fontId="25" fillId="21" borderId="272" applyNumberFormat="0" applyAlignment="0" applyProtection="0"/>
    <xf numFmtId="0" fontId="32" fillId="0" borderId="262" applyNumberFormat="0" applyFill="0" applyAlignment="0" applyProtection="0"/>
    <xf numFmtId="0" fontId="25" fillId="21" borderId="261" applyNumberFormat="0" applyAlignment="0" applyProtection="0"/>
    <xf numFmtId="0" fontId="15" fillId="21" borderId="267" applyNumberFormat="0" applyAlignment="0" applyProtection="0"/>
    <xf numFmtId="0" fontId="12" fillId="24" borderId="291" applyNumberFormat="0" applyFont="0" applyAlignment="0" applyProtection="0"/>
    <xf numFmtId="0" fontId="12" fillId="24" borderId="275" applyNumberFormat="0" applyFont="0" applyAlignment="0" applyProtection="0"/>
    <xf numFmtId="0" fontId="15" fillId="21" borderId="267" applyNumberFormat="0" applyAlignment="0" applyProtection="0"/>
    <xf numFmtId="0" fontId="25" fillId="21" borderId="272" applyNumberFormat="0" applyAlignment="0" applyProtection="0"/>
    <xf numFmtId="0" fontId="12" fillId="24" borderId="275" applyNumberFormat="0" applyFont="0" applyAlignment="0" applyProtection="0"/>
    <xf numFmtId="0" fontId="25" fillId="21" borderId="276" applyNumberFormat="0" applyAlignment="0" applyProtection="0"/>
    <xf numFmtId="0" fontId="12" fillId="24" borderId="275" applyNumberFormat="0" applyFont="0" applyAlignment="0" applyProtection="0"/>
    <xf numFmtId="0" fontId="10" fillId="0" borderId="266" applyFill="0">
      <alignment horizontal="center" vertical="center"/>
    </xf>
    <xf numFmtId="175" fontId="5" fillId="0" borderId="266" applyFill="0">
      <alignment horizontal="center" vertical="center"/>
    </xf>
    <xf numFmtId="0" fontId="22" fillId="8" borderId="267" applyNumberFormat="0" applyAlignment="0" applyProtection="0"/>
    <xf numFmtId="175" fontId="5" fillId="0" borderId="266" applyFill="0">
      <alignment horizontal="center" vertical="center"/>
    </xf>
    <xf numFmtId="0" fontId="25" fillId="21" borderId="272" applyNumberFormat="0" applyAlignment="0" applyProtection="0"/>
    <xf numFmtId="0" fontId="25" fillId="21" borderId="272" applyNumberFormat="0" applyAlignment="0" applyProtection="0"/>
    <xf numFmtId="0" fontId="10" fillId="0" borderId="266" applyFill="0">
      <alignment horizontal="center" vertical="center"/>
    </xf>
    <xf numFmtId="0" fontId="22" fillId="8" borderId="267" applyNumberFormat="0" applyAlignment="0" applyProtection="0"/>
    <xf numFmtId="0" fontId="15" fillId="21" borderId="267" applyNumberFormat="0" applyAlignment="0" applyProtection="0"/>
    <xf numFmtId="0" fontId="12" fillId="24" borderId="275" applyNumberFormat="0" applyFont="0" applyAlignment="0" applyProtection="0"/>
    <xf numFmtId="0" fontId="32" fillId="0" borderId="277" applyNumberFormat="0" applyFill="0" applyAlignment="0" applyProtection="0"/>
    <xf numFmtId="0" fontId="25" fillId="21" borderId="272" applyNumberFormat="0" applyAlignment="0" applyProtection="0"/>
    <xf numFmtId="0" fontId="25" fillId="21" borderId="272" applyNumberFormat="0" applyAlignment="0" applyProtection="0"/>
    <xf numFmtId="175" fontId="5" fillId="0" borderId="266" applyFill="0">
      <alignment horizontal="center" vertical="center"/>
    </xf>
    <xf numFmtId="0" fontId="25" fillId="21" borderId="280" applyNumberFormat="0" applyAlignment="0" applyProtection="0"/>
    <xf numFmtId="0" fontId="12" fillId="24" borderId="285" applyNumberFormat="0" applyFont="0" applyAlignment="0" applyProtection="0"/>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175" fontId="5" fillId="0" borderId="266" applyFill="0">
      <alignment horizontal="center" vertical="center"/>
    </xf>
    <xf numFmtId="0" fontId="15" fillId="21" borderId="289" applyNumberFormat="0" applyAlignment="0" applyProtection="0"/>
    <xf numFmtId="0" fontId="22" fillId="8" borderId="267" applyNumberFormat="0" applyAlignment="0" applyProtection="0"/>
    <xf numFmtId="0" fontId="10" fillId="0" borderId="266" applyFill="0">
      <alignment horizontal="center" vertical="center"/>
    </xf>
    <xf numFmtId="0" fontId="15" fillId="21" borderId="267" applyNumberFormat="0" applyAlignment="0" applyProtection="0"/>
    <xf numFmtId="0" fontId="5" fillId="0" borderId="266" applyFill="0">
      <alignment horizontal="center" vertical="center"/>
    </xf>
    <xf numFmtId="0" fontId="10" fillId="0" borderId="266" applyFill="0">
      <alignment horizontal="center" vertical="center"/>
    </xf>
    <xf numFmtId="0" fontId="15" fillId="21" borderId="283" applyNumberFormat="0" applyAlignment="0" applyProtection="0"/>
    <xf numFmtId="0" fontId="15" fillId="21" borderId="267" applyNumberFormat="0" applyAlignment="0" applyProtection="0"/>
    <xf numFmtId="0" fontId="5" fillId="0" borderId="266" applyFill="0">
      <alignment horizontal="center" vertical="center"/>
    </xf>
    <xf numFmtId="0" fontId="15" fillId="21" borderId="267" applyNumberFormat="0" applyAlignment="0" applyProtection="0"/>
    <xf numFmtId="0" fontId="5" fillId="0" borderId="266" applyFill="0">
      <alignment horizontal="center" vertical="center"/>
    </xf>
    <xf numFmtId="0" fontId="25" fillId="21" borderId="280" applyNumberFormat="0" applyAlignment="0" applyProtection="0"/>
    <xf numFmtId="0" fontId="15" fillId="21" borderId="267" applyNumberFormat="0" applyAlignment="0" applyProtection="0"/>
    <xf numFmtId="0" fontId="12" fillId="24" borderId="279" applyNumberFormat="0" applyFon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80" applyNumberFormat="0" applyAlignment="0" applyProtection="0"/>
    <xf numFmtId="0" fontId="32" fillId="0" borderId="281" applyNumberFormat="0" applyFill="0" applyAlignment="0" applyProtection="0"/>
    <xf numFmtId="0" fontId="32" fillId="0" borderId="281" applyNumberFormat="0" applyFill="0" applyAlignment="0" applyProtection="0"/>
    <xf numFmtId="0" fontId="12" fillId="24" borderId="279" applyNumberFormat="0" applyFont="0" applyAlignment="0" applyProtection="0"/>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5" fillId="0" borderId="266" applyFill="0">
      <alignment horizontal="center" vertical="center"/>
    </xf>
    <xf numFmtId="0" fontId="12" fillId="24" borderId="260" applyNumberFormat="0" applyFont="0" applyAlignment="0" applyProtection="0"/>
    <xf numFmtId="175" fontId="5" fillId="0" borderId="266" applyFill="0">
      <alignment horizontal="center" vertical="center"/>
    </xf>
    <xf numFmtId="0" fontId="5" fillId="0" borderId="266" applyFill="0">
      <alignment horizontal="center" vertical="center"/>
    </xf>
    <xf numFmtId="0" fontId="22" fillId="8" borderId="267" applyNumberFormat="0" applyAlignment="0" applyProtection="0"/>
    <xf numFmtId="0" fontId="32" fillId="0" borderId="281" applyNumberFormat="0" applyFill="0" applyAlignment="0" applyProtection="0"/>
    <xf numFmtId="0" fontId="22" fillId="8" borderId="267" applyNumberFormat="0" applyAlignment="0" applyProtection="0"/>
    <xf numFmtId="0" fontId="25" fillId="21" borderId="292" applyNumberFormat="0" applyAlignment="0" applyProtection="0"/>
    <xf numFmtId="0" fontId="10" fillId="0" borderId="266" applyFill="0">
      <alignment horizontal="center" vertical="center"/>
    </xf>
    <xf numFmtId="0" fontId="22" fillId="8" borderId="267" applyNumberFormat="0" applyAlignment="0" applyProtection="0"/>
    <xf numFmtId="0" fontId="25" fillId="21" borderId="272" applyNumberFormat="0" applyAlignment="0" applyProtection="0"/>
    <xf numFmtId="0" fontId="5" fillId="0" borderId="266" applyFill="0">
      <alignment horizontal="center" vertical="center"/>
    </xf>
    <xf numFmtId="0" fontId="25" fillId="21" borderId="276" applyNumberFormat="0" applyAlignment="0" applyProtection="0"/>
    <xf numFmtId="0" fontId="32" fillId="0" borderId="277" applyNumberFormat="0" applyFill="0" applyAlignment="0" applyProtection="0"/>
    <xf numFmtId="0" fontId="25" fillId="21" borderId="272" applyNumberFormat="0" applyAlignment="0" applyProtection="0"/>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5" fillId="0" borderId="266" applyFill="0">
      <alignment horizontal="center" vertical="center"/>
    </xf>
    <xf numFmtId="0" fontId="5" fillId="0" borderId="266" applyFill="0">
      <alignment horizontal="center" vertical="center"/>
    </xf>
    <xf numFmtId="0" fontId="25" fillId="21" borderId="261" applyNumberFormat="0" applyAlignment="0" applyProtection="0"/>
    <xf numFmtId="0" fontId="12" fillId="24" borderId="260" applyNumberFormat="0" applyFont="0" applyAlignment="0" applyProtection="0"/>
    <xf numFmtId="0" fontId="5" fillId="0" borderId="266" applyFill="0">
      <alignment horizontal="center" vertical="center"/>
    </xf>
    <xf numFmtId="0" fontId="15" fillId="21" borderId="267" applyNumberFormat="0" applyAlignment="0" applyProtection="0"/>
    <xf numFmtId="0" fontId="32" fillId="0" borderId="262" applyNumberFormat="0" applyFill="0" applyAlignment="0" applyProtection="0"/>
    <xf numFmtId="0" fontId="5" fillId="0" borderId="282" applyFill="0">
      <alignment horizontal="center" vertical="center"/>
    </xf>
    <xf numFmtId="0" fontId="22" fillId="8" borderId="267" applyNumberFormat="0" applyAlignment="0" applyProtection="0"/>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15" fillId="21" borderId="267" applyNumberFormat="0" applyAlignment="0" applyProtection="0"/>
    <xf numFmtId="0" fontId="5" fillId="0" borderId="266" applyFill="0">
      <alignment horizontal="center" vertical="center"/>
    </xf>
    <xf numFmtId="0" fontId="25" fillId="21" borderId="276" applyNumberFormat="0" applyAlignment="0" applyProtection="0"/>
    <xf numFmtId="175" fontId="5" fillId="0" borderId="266" applyFill="0">
      <alignment horizontal="center" vertical="center"/>
    </xf>
    <xf numFmtId="0" fontId="10" fillId="0" borderId="266" applyFill="0">
      <alignment horizontal="center" vertical="center"/>
    </xf>
    <xf numFmtId="0" fontId="22" fillId="8" borderId="283" applyNumberFormat="0" applyAlignment="0" applyProtection="0"/>
    <xf numFmtId="175" fontId="5" fillId="0" borderId="266" applyFill="0">
      <alignment horizontal="center" vertical="center"/>
    </xf>
    <xf numFmtId="175" fontId="5" fillId="0" borderId="266" applyFill="0">
      <alignment horizontal="center" vertical="center"/>
    </xf>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12" fillId="24" borderId="260" applyNumberFormat="0" applyFont="0" applyAlignment="0" applyProtection="0"/>
    <xf numFmtId="0" fontId="10" fillId="0" borderId="266" applyFill="0">
      <alignment horizontal="center" vertical="center"/>
    </xf>
    <xf numFmtId="175" fontId="5" fillId="0" borderId="266" applyFill="0">
      <alignment horizontal="center" vertical="center"/>
    </xf>
    <xf numFmtId="0" fontId="22" fillId="8" borderId="267" applyNumberFormat="0" applyAlignment="0" applyProtection="0"/>
    <xf numFmtId="175" fontId="5" fillId="0" borderId="266" applyFill="0">
      <alignment horizontal="center" vertical="center"/>
    </xf>
    <xf numFmtId="175" fontId="5" fillId="0" borderId="266" applyFill="0">
      <alignment horizontal="center" vertical="center"/>
    </xf>
    <xf numFmtId="0" fontId="22" fillId="8" borderId="267" applyNumberFormat="0" applyAlignment="0" applyProtection="0"/>
    <xf numFmtId="0" fontId="12" fillId="24" borderId="275" applyNumberFormat="0" applyFont="0" applyAlignment="0" applyProtection="0"/>
    <xf numFmtId="0" fontId="5" fillId="0" borderId="282" applyFill="0">
      <alignment horizontal="center" vertical="center"/>
    </xf>
    <xf numFmtId="0" fontId="25" fillId="21" borderId="286" applyNumberFormat="0" applyAlignment="0" applyProtection="0"/>
    <xf numFmtId="0" fontId="10" fillId="0" borderId="266" applyFill="0">
      <alignment horizontal="center" vertical="center"/>
    </xf>
    <xf numFmtId="0" fontId="15" fillId="21" borderId="283" applyNumberFormat="0" applyAlignment="0" applyProtection="0"/>
    <xf numFmtId="0" fontId="32" fillId="0" borderId="281" applyNumberFormat="0" applyFill="0" applyAlignment="0" applyProtection="0"/>
    <xf numFmtId="0" fontId="32" fillId="0" borderId="262" applyNumberFormat="0" applyFill="0" applyAlignment="0" applyProtection="0"/>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2" fillId="8" borderId="267" applyNumberFormat="0" applyAlignment="0" applyProtection="0"/>
    <xf numFmtId="0" fontId="10" fillId="0" borderId="266" applyFill="0">
      <alignment horizontal="center" vertical="center"/>
    </xf>
    <xf numFmtId="0" fontId="22" fillId="8" borderId="267" applyNumberFormat="0" applyAlignment="0" applyProtection="0"/>
    <xf numFmtId="175" fontId="5" fillId="0" borderId="266" applyFill="0">
      <alignment horizontal="center" vertical="center"/>
    </xf>
    <xf numFmtId="175" fontId="5" fillId="0" borderId="266" applyFill="0">
      <alignment horizontal="center" vertical="center"/>
    </xf>
    <xf numFmtId="0" fontId="25" fillId="21" borderId="280" applyNumberFormat="0" applyAlignment="0" applyProtection="0"/>
    <xf numFmtId="0" fontId="32" fillId="0" borderId="281" applyNumberFormat="0" applyFill="0" applyAlignment="0" applyProtection="0"/>
    <xf numFmtId="0" fontId="32" fillId="0" borderId="287" applyNumberFormat="0" applyFill="0" applyAlignment="0" applyProtection="0"/>
    <xf numFmtId="0" fontId="32" fillId="0" borderId="281" applyNumberFormat="0" applyFill="0" applyAlignment="0" applyProtection="0"/>
    <xf numFmtId="0" fontId="10" fillId="0" borderId="266" applyFill="0">
      <alignment horizontal="center" vertical="center"/>
    </xf>
    <xf numFmtId="0" fontId="32" fillId="0" borderId="281" applyNumberFormat="0" applyFill="0" applyAlignment="0" applyProtection="0"/>
    <xf numFmtId="0" fontId="12" fillId="24" borderId="279" applyNumberFormat="0" applyFont="0" applyAlignment="0" applyProtection="0"/>
    <xf numFmtId="0" fontId="32" fillId="0" borderId="304" applyNumberFormat="0" applyFill="0" applyAlignment="0" applyProtection="0"/>
    <xf numFmtId="0" fontId="22" fillId="8" borderId="267" applyNumberFormat="0" applyAlignment="0" applyProtection="0"/>
    <xf numFmtId="0" fontId="25" fillId="21" borderId="272" applyNumberFormat="0" applyAlignment="0" applyProtection="0"/>
    <xf numFmtId="175" fontId="5" fillId="0" borderId="282" applyFill="0">
      <alignment horizontal="center" vertical="center"/>
    </xf>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15" fillId="21" borderId="267" applyNumberFormat="0" applyAlignment="0" applyProtection="0"/>
    <xf numFmtId="0" fontId="32" fillId="0" borderId="277" applyNumberFormat="0" applyFill="0" applyAlignment="0" applyProtection="0"/>
    <xf numFmtId="0" fontId="22" fillId="8" borderId="267" applyNumberFormat="0" applyAlignment="0" applyProtection="0"/>
    <xf numFmtId="175" fontId="5" fillId="0" borderId="266" applyFill="0">
      <alignment horizontal="center" vertical="center"/>
    </xf>
    <xf numFmtId="0" fontId="15" fillId="21" borderId="267" applyNumberFormat="0" applyAlignment="0" applyProtection="0"/>
    <xf numFmtId="175" fontId="5" fillId="0" borderId="282" applyFill="0">
      <alignment horizontal="center" vertical="center"/>
    </xf>
    <xf numFmtId="175" fontId="5" fillId="0" borderId="266" applyFill="0">
      <alignment horizontal="center" vertical="center"/>
    </xf>
    <xf numFmtId="0" fontId="25" fillId="21" borderId="272" applyNumberFormat="0" applyAlignment="0" applyProtection="0"/>
    <xf numFmtId="0"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10" fillId="0" borderId="266" applyFill="0">
      <alignment horizontal="center" vertical="center"/>
    </xf>
    <xf numFmtId="0" fontId="12" fillId="24" borderId="279" applyNumberFormat="0" applyFont="0" applyAlignment="0" applyProtection="0"/>
    <xf numFmtId="0" fontId="22" fillId="8" borderId="289" applyNumberFormat="0" applyAlignment="0" applyProtection="0"/>
    <xf numFmtId="0" fontId="5" fillId="0" borderId="266" applyFill="0">
      <alignment horizontal="center" vertical="center"/>
    </xf>
    <xf numFmtId="0" fontId="5" fillId="0" borderId="266" applyFill="0">
      <alignment horizontal="center" vertical="center"/>
    </xf>
    <xf numFmtId="0" fontId="25" fillId="21" borderId="318" applyNumberFormat="0" applyAlignment="0" applyProtection="0"/>
    <xf numFmtId="0" fontId="12" fillId="24" borderId="260" applyNumberFormat="0" applyFont="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72" applyNumberFormat="0" applyAlignment="0" applyProtection="0"/>
    <xf numFmtId="0" fontId="32" fillId="0" borderId="281" applyNumberFormat="0" applyFill="0" applyAlignment="0" applyProtection="0"/>
    <xf numFmtId="0" fontId="12" fillId="24" borderId="260" applyNumberFormat="0" applyFont="0" applyAlignment="0" applyProtection="0"/>
    <xf numFmtId="0" fontId="25" fillId="21" borderId="261" applyNumberFormat="0" applyAlignment="0" applyProtection="0"/>
    <xf numFmtId="0" fontId="10" fillId="0" borderId="266" applyFill="0">
      <alignment horizontal="center" vertical="center"/>
    </xf>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12" fillId="24" borderId="260" applyNumberFormat="0" applyFon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32" fillId="0" borderId="262" applyNumberFormat="0" applyFill="0" applyAlignment="0" applyProtection="0"/>
    <xf numFmtId="0" fontId="25" fillId="21" borderId="280"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93" applyNumberFormat="0" applyFill="0" applyAlignment="0" applyProtection="0"/>
    <xf numFmtId="0" fontId="22" fillId="8" borderId="267" applyNumberFormat="0" applyAlignment="0" applyProtection="0"/>
    <xf numFmtId="0" fontId="32" fillId="0" borderId="281" applyNumberFormat="0" applyFill="0" applyAlignment="0" applyProtection="0"/>
    <xf numFmtId="0" fontId="5" fillId="0" borderId="266" applyFill="0">
      <alignment horizontal="center" vertical="center"/>
    </xf>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72" applyNumberFormat="0" applyAlignment="0" applyProtection="0"/>
    <xf numFmtId="0" fontId="12" fillId="24" borderId="291" applyNumberFormat="0" applyFont="0" applyAlignment="0" applyProtection="0"/>
    <xf numFmtId="0" fontId="32" fillId="0" borderId="277" applyNumberFormat="0" applyFill="0" applyAlignment="0" applyProtection="0"/>
    <xf numFmtId="0" fontId="10" fillId="0" borderId="266" applyFill="0">
      <alignment horizontal="center" vertical="center"/>
    </xf>
    <xf numFmtId="0" fontId="15" fillId="21" borderId="267" applyNumberFormat="0" applyAlignment="0" applyProtection="0"/>
    <xf numFmtId="0" fontId="10" fillId="0" borderId="266" applyFill="0">
      <alignment horizontal="center" vertical="center"/>
    </xf>
    <xf numFmtId="0" fontId="25" fillId="21" borderId="280" applyNumberFormat="0" applyAlignment="0" applyProtection="0"/>
    <xf numFmtId="0" fontId="25" fillId="21" borderId="272" applyNumberFormat="0" applyAlignment="0" applyProtection="0"/>
    <xf numFmtId="0" fontId="5" fillId="0" borderId="301" applyFill="0">
      <alignment horizontal="center" vertical="center"/>
    </xf>
    <xf numFmtId="0" fontId="12" fillId="24" borderId="279" applyNumberFormat="0" applyFont="0" applyAlignment="0" applyProtection="0"/>
    <xf numFmtId="0" fontId="22" fillId="8" borderId="267" applyNumberFormat="0" applyAlignment="0" applyProtection="0"/>
    <xf numFmtId="0" fontId="25" fillId="21" borderId="272" applyNumberFormat="0" applyAlignment="0" applyProtection="0"/>
    <xf numFmtId="0" fontId="25" fillId="21" borderId="280"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25" fillId="21" borderId="261" applyNumberFormat="0" applyAlignment="0" applyProtection="0"/>
    <xf numFmtId="0" fontId="25" fillId="21" borderId="261" applyNumberFormat="0" applyAlignment="0" applyProtection="0"/>
    <xf numFmtId="0" fontId="32" fillId="0" borderId="262" applyNumberFormat="0" applyFill="0" applyAlignment="0" applyProtection="0"/>
    <xf numFmtId="0" fontId="32" fillId="0" borderId="262" applyNumberFormat="0" applyFill="0" applyAlignment="0" applyProtection="0"/>
    <xf numFmtId="0" fontId="15" fillId="21" borderId="267" applyNumberFormat="0" applyAlignment="0" applyProtection="0"/>
    <xf numFmtId="0" fontId="22" fillId="8" borderId="267" applyNumberFormat="0" applyAlignment="0" applyProtection="0"/>
    <xf numFmtId="0" fontId="15" fillId="21" borderId="267" applyNumberFormat="0" applyAlignment="0" applyProtection="0"/>
    <xf numFmtId="0" fontId="5" fillId="0" borderId="266" applyFill="0">
      <alignment horizontal="center" vertical="center"/>
    </xf>
    <xf numFmtId="175" fontId="5" fillId="0" borderId="266" applyFill="0">
      <alignment horizontal="center" vertical="center"/>
    </xf>
    <xf numFmtId="0" fontId="15" fillId="21" borderId="267" applyNumberFormat="0" applyAlignment="0" applyProtection="0"/>
    <xf numFmtId="0" fontId="15" fillId="21" borderId="267" applyNumberFormat="0" applyAlignment="0" applyProtection="0"/>
    <xf numFmtId="0" fontId="22" fillId="8" borderId="267" applyNumberFormat="0" applyAlignment="0" applyProtection="0"/>
    <xf numFmtId="0" fontId="22" fillId="8" borderId="267" applyNumberFormat="0" applyAlignment="0" applyProtection="0"/>
    <xf numFmtId="0" fontId="10"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0" fontId="25" fillId="21" borderId="272" applyNumberFormat="0" applyAlignment="0" applyProtection="0"/>
    <xf numFmtId="0" fontId="10" fillId="0" borderId="288" applyFill="0">
      <alignment horizontal="center" vertical="center"/>
    </xf>
    <xf numFmtId="0" fontId="32" fillId="0" borderId="277" applyNumberFormat="0" applyFill="0" applyAlignment="0" applyProtection="0"/>
    <xf numFmtId="0" fontId="25" fillId="21" borderId="280" applyNumberFormat="0" applyAlignment="0" applyProtection="0"/>
    <xf numFmtId="0" fontId="25" fillId="21" borderId="272" applyNumberFormat="0" applyAlignment="0" applyProtection="0"/>
    <xf numFmtId="175" fontId="5" fillId="0" borderId="288" applyFill="0">
      <alignment horizontal="center" vertical="center"/>
    </xf>
    <xf numFmtId="0" fontId="22" fillId="8" borderId="267" applyNumberFormat="0" applyAlignment="0" applyProtection="0"/>
    <xf numFmtId="0" fontId="5" fillId="0" borderId="266" applyFill="0">
      <alignment horizontal="center" vertical="center"/>
    </xf>
    <xf numFmtId="0" fontId="22" fillId="8" borderId="267" applyNumberFormat="0" applyAlignment="0" applyProtection="0"/>
    <xf numFmtId="0" fontId="10" fillId="0" borderId="266" applyFill="0">
      <alignment horizontal="center" vertical="center"/>
    </xf>
    <xf numFmtId="0" fontId="22" fillId="8" borderId="267" applyNumberFormat="0" applyAlignment="0" applyProtection="0"/>
    <xf numFmtId="0" fontId="15" fillId="21" borderId="267" applyNumberFormat="0" applyAlignment="0" applyProtection="0"/>
    <xf numFmtId="0" fontId="15" fillId="21" borderId="267" applyNumberFormat="0" applyAlignment="0" applyProtection="0"/>
    <xf numFmtId="0" fontId="22" fillId="8" borderId="267" applyNumberFormat="0" applyAlignment="0" applyProtection="0"/>
    <xf numFmtId="0" fontId="22" fillId="8" borderId="267" applyNumberFormat="0" applyAlignment="0" applyProtection="0"/>
    <xf numFmtId="0" fontId="10"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0" fontId="32" fillId="0" borderId="281" applyNumberFormat="0" applyFill="0" applyAlignment="0" applyProtection="0"/>
    <xf numFmtId="0" fontId="15" fillId="21" borderId="283" applyNumberFormat="0" applyAlignment="0" applyProtection="0"/>
    <xf numFmtId="0" fontId="10" fillId="0" borderId="282" applyFill="0">
      <alignment horizontal="center" vertical="center"/>
    </xf>
    <xf numFmtId="0" fontId="32" fillId="0" borderId="281" applyNumberFormat="0" applyFill="0" applyAlignment="0" applyProtection="0"/>
    <xf numFmtId="0" fontId="32" fillId="0" borderId="293" applyNumberFormat="0" applyFill="0" applyAlignment="0" applyProtection="0"/>
    <xf numFmtId="0" fontId="25" fillId="21" borderId="272" applyNumberFormat="0" applyAlignment="0" applyProtection="0"/>
    <xf numFmtId="0" fontId="22" fillId="8" borderId="267" applyNumberFormat="0" applyAlignment="0" applyProtection="0"/>
    <xf numFmtId="0" fontId="25" fillId="21" borderId="303" applyNumberFormat="0" applyAlignment="0" applyProtection="0"/>
    <xf numFmtId="175" fontId="5" fillId="0" borderId="266" applyFill="0">
      <alignment horizontal="center" vertical="center"/>
    </xf>
    <xf numFmtId="0" fontId="15" fillId="21" borderId="267" applyNumberFormat="0" applyAlignment="0" applyProtection="0"/>
    <xf numFmtId="0" fontId="10" fillId="0" borderId="266" applyFill="0">
      <alignment horizontal="center" vertical="center"/>
    </xf>
    <xf numFmtId="175" fontId="5" fillId="0" borderId="266" applyFill="0">
      <alignment horizontal="center" vertical="center"/>
    </xf>
    <xf numFmtId="0" fontId="22" fillId="8" borderId="267" applyNumberFormat="0" applyAlignment="0" applyProtection="0"/>
    <xf numFmtId="0" fontId="10" fillId="0" borderId="266" applyFill="0">
      <alignment horizontal="center" vertical="center"/>
    </xf>
    <xf numFmtId="0" fontId="15" fillId="21" borderId="267" applyNumberFormat="0" applyAlignment="0" applyProtection="0"/>
    <xf numFmtId="0" fontId="15" fillId="21" borderId="267" applyNumberFormat="0" applyAlignment="0" applyProtection="0"/>
    <xf numFmtId="0" fontId="22" fillId="8" borderId="267" applyNumberFormat="0" applyAlignment="0" applyProtection="0"/>
    <xf numFmtId="0" fontId="22" fillId="8" borderId="267" applyNumberFormat="0" applyAlignment="0" applyProtection="0"/>
    <xf numFmtId="175" fontId="5" fillId="0" borderId="266" applyFill="0">
      <alignment horizontal="center" vertical="center"/>
    </xf>
    <xf numFmtId="175" fontId="5" fillId="0" borderId="266" applyFill="0">
      <alignment horizontal="center" vertical="center"/>
    </xf>
    <xf numFmtId="0" fontId="15" fillId="21" borderId="267" applyNumberFormat="0" applyAlignment="0" applyProtection="0"/>
    <xf numFmtId="0" fontId="12" fillId="24" borderId="285" applyNumberFormat="0" applyFont="0" applyAlignment="0" applyProtection="0"/>
    <xf numFmtId="0" fontId="32" fillId="0" borderId="277" applyNumberFormat="0" applyFill="0" applyAlignment="0" applyProtection="0"/>
    <xf numFmtId="0" fontId="32" fillId="0" borderId="281" applyNumberFormat="0" applyFill="0" applyAlignment="0" applyProtection="0"/>
    <xf numFmtId="0" fontId="32" fillId="0" borderId="277" applyNumberFormat="0" applyFill="0" applyAlignment="0" applyProtection="0"/>
    <xf numFmtId="0" fontId="10" fillId="0" borderId="282" applyFill="0">
      <alignment horizontal="center" vertical="center"/>
    </xf>
    <xf numFmtId="0" fontId="25" fillId="21" borderId="280" applyNumberFormat="0" applyAlignment="0" applyProtection="0"/>
    <xf numFmtId="0" fontId="10" fillId="0" borderId="266" applyFill="0">
      <alignment horizontal="center" vertical="center"/>
    </xf>
    <xf numFmtId="0" fontId="22" fillId="8" borderId="267" applyNumberFormat="0" applyAlignment="0" applyProtection="0"/>
    <xf numFmtId="0" fontId="12" fillId="24" borderId="275" applyNumberFormat="0" applyFont="0" applyAlignment="0" applyProtection="0"/>
    <xf numFmtId="0" fontId="10" fillId="0" borderId="282" applyFill="0">
      <alignment horizontal="center" vertical="center"/>
    </xf>
    <xf numFmtId="0" fontId="10" fillId="0" borderId="266" applyFill="0">
      <alignment horizontal="center" vertical="center"/>
    </xf>
    <xf numFmtId="0" fontId="22" fillId="8" borderId="267" applyNumberFormat="0" applyAlignment="0" applyProtection="0"/>
    <xf numFmtId="0" fontId="25" fillId="21" borderId="272" applyNumberFormat="0" applyAlignment="0" applyProtection="0"/>
    <xf numFmtId="0" fontId="5" fillId="0" borderId="266" applyFill="0">
      <alignment horizontal="center" vertical="center"/>
    </xf>
    <xf numFmtId="0" fontId="15" fillId="21" borderId="267" applyNumberFormat="0" applyAlignment="0" applyProtection="0"/>
    <xf numFmtId="0" fontId="25" fillId="21" borderId="292" applyNumberFormat="0" applyAlignment="0" applyProtection="0"/>
    <xf numFmtId="0" fontId="32" fillId="0" borderId="277" applyNumberFormat="0" applyFill="0" applyAlignment="0" applyProtection="0"/>
    <xf numFmtId="0" fontId="12" fillId="24" borderId="275" applyNumberFormat="0" applyFont="0" applyAlignment="0" applyProtection="0"/>
    <xf numFmtId="175" fontId="5" fillId="0" borderId="301" applyFill="0">
      <alignment horizontal="center" vertical="center"/>
    </xf>
    <xf numFmtId="0" fontId="25" fillId="21" borderId="280" applyNumberFormat="0" applyAlignment="0" applyProtection="0"/>
    <xf numFmtId="0" fontId="15" fillId="21" borderId="283" applyNumberFormat="0" applyAlignment="0" applyProtection="0"/>
    <xf numFmtId="0" fontId="22" fillId="8" borderId="267" applyNumberFormat="0" applyAlignment="0" applyProtection="0"/>
    <xf numFmtId="0" fontId="10" fillId="0" borderId="266" applyFill="0">
      <alignment horizontal="center" vertical="center"/>
    </xf>
    <xf numFmtId="0" fontId="22" fillId="8" borderId="267" applyNumberFormat="0" applyAlignment="0" applyProtection="0"/>
    <xf numFmtId="0" fontId="10" fillId="0" borderId="266" applyFill="0">
      <alignment horizontal="center" vertical="center"/>
    </xf>
    <xf numFmtId="0" fontId="15" fillId="21" borderId="267" applyNumberFormat="0" applyAlignment="0" applyProtection="0"/>
    <xf numFmtId="0" fontId="15" fillId="21" borderId="267" applyNumberFormat="0" applyAlignment="0" applyProtection="0"/>
    <xf numFmtId="0" fontId="10" fillId="0" borderId="266" applyFill="0">
      <alignment horizontal="center" vertical="center"/>
    </xf>
    <xf numFmtId="0" fontId="10" fillId="0" borderId="266" applyFill="0">
      <alignment horizontal="center" vertical="center"/>
    </xf>
    <xf numFmtId="0" fontId="12" fillId="24" borderId="275" applyNumberFormat="0" applyFont="0" applyAlignment="0" applyProtection="0"/>
    <xf numFmtId="0" fontId="25" fillId="21" borderId="276" applyNumberFormat="0" applyAlignment="0" applyProtection="0"/>
    <xf numFmtId="0" fontId="25" fillId="21" borderId="280" applyNumberFormat="0" applyAlignment="0" applyProtection="0"/>
    <xf numFmtId="0" fontId="25" fillId="21" borderId="272" applyNumberFormat="0" applyAlignment="0" applyProtection="0"/>
    <xf numFmtId="0" fontId="25" fillId="21" borderId="272" applyNumberFormat="0" applyAlignment="0" applyProtection="0"/>
    <xf numFmtId="0" fontId="32" fillId="0" borderId="281" applyNumberFormat="0" applyFill="0" applyAlignment="0" applyProtection="0"/>
    <xf numFmtId="0" fontId="25" fillId="21" borderId="276" applyNumberFormat="0" applyAlignment="0" applyProtection="0"/>
    <xf numFmtId="0" fontId="10"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0" fontId="25" fillId="21" borderId="272" applyNumberFormat="0" applyAlignment="0" applyProtection="0"/>
    <xf numFmtId="0" fontId="32" fillId="0" borderId="273" applyNumberFormat="0" applyFill="0" applyAlignment="0" applyProtection="0"/>
    <xf numFmtId="0" fontId="12" fillId="24" borderId="275" applyNumberFormat="0" applyFont="0" applyAlignment="0" applyProtection="0"/>
    <xf numFmtId="0" fontId="5" fillId="0" borderId="282" applyFill="0">
      <alignment horizontal="center" vertical="center"/>
    </xf>
    <xf numFmtId="0" fontId="12" fillId="24" borderId="279" applyNumberFormat="0" applyFont="0" applyAlignment="0" applyProtection="0"/>
    <xf numFmtId="0" fontId="32" fillId="0" borderId="281" applyNumberFormat="0" applyFill="0" applyAlignment="0" applyProtection="0"/>
    <xf numFmtId="0" fontId="22" fillId="8" borderId="283" applyNumberFormat="0" applyAlignment="0" applyProtection="0"/>
    <xf numFmtId="0" fontId="10"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0" fontId="12" fillId="24" borderId="275" applyNumberFormat="0" applyFont="0" applyAlignment="0" applyProtection="0"/>
    <xf numFmtId="0" fontId="5" fillId="0" borderId="282" applyFill="0">
      <alignment horizontal="center" vertical="center"/>
    </xf>
    <xf numFmtId="0" fontId="32" fillId="0" borderId="277" applyNumberFormat="0" applyFill="0" applyAlignment="0" applyProtection="0"/>
    <xf numFmtId="0" fontId="25" fillId="21" borderId="272" applyNumberFormat="0" applyAlignment="0" applyProtection="0"/>
    <xf numFmtId="0" fontId="25" fillId="21" borderId="272" applyNumberFormat="0" applyAlignment="0" applyProtection="0"/>
    <xf numFmtId="0" fontId="25" fillId="21" borderId="280" applyNumberFormat="0" applyAlignment="0" applyProtection="0"/>
    <xf numFmtId="0" fontId="22" fillId="8" borderId="267" applyNumberFormat="0" applyAlignment="0" applyProtection="0"/>
    <xf numFmtId="0" fontId="15" fillId="21" borderId="267" applyNumberFormat="0" applyAlignment="0" applyProtection="0"/>
    <xf numFmtId="0" fontId="10" fillId="0" borderId="266" applyFill="0">
      <alignment horizontal="center" vertical="center"/>
    </xf>
    <xf numFmtId="0" fontId="10" fillId="0" borderId="266" applyFill="0">
      <alignment horizontal="center" vertical="center"/>
    </xf>
    <xf numFmtId="0" fontId="15" fillId="21" borderId="267" applyNumberFormat="0" applyAlignment="0" applyProtection="0"/>
    <xf numFmtId="0" fontId="15" fillId="21" borderId="267" applyNumberFormat="0" applyAlignment="0" applyProtection="0"/>
    <xf numFmtId="0" fontId="22" fillId="8" borderId="267" applyNumberFormat="0" applyAlignment="0" applyProtection="0"/>
    <xf numFmtId="0" fontId="22" fillId="8" borderId="267" applyNumberFormat="0" applyAlignment="0" applyProtection="0"/>
    <xf numFmtId="175" fontId="5" fillId="0" borderId="266" applyFill="0">
      <alignment horizontal="center" vertical="center"/>
    </xf>
    <xf numFmtId="0" fontId="5" fillId="0" borderId="266" applyFill="0">
      <alignment horizontal="center" vertical="center"/>
    </xf>
    <xf numFmtId="0" fontId="15" fillId="21" borderId="267" applyNumberFormat="0" applyAlignment="0" applyProtection="0"/>
    <xf numFmtId="0" fontId="5" fillId="0" borderId="282" applyFill="0">
      <alignment horizontal="center" vertical="center"/>
    </xf>
    <xf numFmtId="175" fontId="5" fillId="0" borderId="288" applyFill="0">
      <alignment horizontal="center" vertical="center"/>
    </xf>
    <xf numFmtId="175" fontId="5" fillId="0" borderId="282" applyFill="0">
      <alignment horizontal="center" vertical="center"/>
    </xf>
    <xf numFmtId="0" fontId="25" fillId="21" borderId="272" applyNumberFormat="0" applyAlignment="0" applyProtection="0"/>
    <xf numFmtId="0" fontId="25" fillId="21" borderId="280" applyNumberFormat="0" applyAlignment="0" applyProtection="0"/>
    <xf numFmtId="0" fontId="25" fillId="21" borderId="286" applyNumberFormat="0" applyAlignment="0" applyProtection="0"/>
    <xf numFmtId="0" fontId="22" fillId="8" borderId="267" applyNumberFormat="0" applyAlignment="0" applyProtection="0"/>
    <xf numFmtId="0" fontId="22" fillId="8" borderId="267" applyNumberFormat="0" applyAlignment="0" applyProtection="0"/>
    <xf numFmtId="0" fontId="15" fillId="21" borderId="267" applyNumberFormat="0" applyAlignment="0" applyProtection="0"/>
    <xf numFmtId="0" fontId="15" fillId="21" borderId="267" applyNumberFormat="0" applyAlignment="0" applyProtection="0"/>
    <xf numFmtId="0" fontId="22" fillId="8" borderId="267" applyNumberFormat="0" applyAlignment="0" applyProtection="0"/>
    <xf numFmtId="0" fontId="22" fillId="8" borderId="267" applyNumberFormat="0" applyAlignment="0" applyProtection="0"/>
    <xf numFmtId="0" fontId="12" fillId="24" borderId="279" applyNumberFormat="0" applyFont="0" applyAlignment="0" applyProtection="0"/>
    <xf numFmtId="0" fontId="15" fillId="21" borderId="283" applyNumberFormat="0" applyAlignment="0" applyProtection="0"/>
    <xf numFmtId="0" fontId="25" fillId="21" borderId="272" applyNumberFormat="0" applyAlignment="0" applyProtection="0"/>
    <xf numFmtId="0" fontId="25" fillId="21" borderId="280" applyNumberFormat="0" applyAlignment="0" applyProtection="0"/>
    <xf numFmtId="0" fontId="12" fillId="24" borderId="279" applyNumberFormat="0" applyFont="0" applyAlignment="0" applyProtection="0"/>
    <xf numFmtId="0" fontId="25" fillId="21" borderId="280" applyNumberFormat="0" applyAlignment="0" applyProtection="0"/>
    <xf numFmtId="0" fontId="5" fillId="0" borderId="266" applyFill="0">
      <alignment horizontal="center" vertical="center"/>
    </xf>
    <xf numFmtId="175" fontId="5" fillId="0" borderId="266" applyFill="0">
      <alignment horizontal="center" vertical="center"/>
    </xf>
    <xf numFmtId="0" fontId="32" fillId="0" borderId="281" applyNumberFormat="0" applyFill="0" applyAlignment="0" applyProtection="0"/>
    <xf numFmtId="0" fontId="5" fillId="0" borderId="282" applyFill="0">
      <alignment horizontal="center" vertical="center"/>
    </xf>
    <xf numFmtId="0" fontId="15" fillId="21" borderId="267" applyNumberFormat="0" applyAlignment="0" applyProtection="0"/>
    <xf numFmtId="175" fontId="5" fillId="0" borderId="282" applyFill="0">
      <alignment horizontal="center" vertical="center"/>
    </xf>
    <xf numFmtId="0" fontId="25" fillId="21" borderId="276" applyNumberFormat="0" applyAlignment="0" applyProtection="0"/>
    <xf numFmtId="0" fontId="32" fillId="0" borderId="281" applyNumberFormat="0" applyFill="0" applyAlignment="0" applyProtection="0"/>
    <xf numFmtId="0" fontId="22" fillId="8" borderId="283" applyNumberFormat="0" applyAlignment="0" applyProtection="0"/>
    <xf numFmtId="0" fontId="25" fillId="21" borderId="286" applyNumberFormat="0" applyAlignment="0" applyProtection="0"/>
    <xf numFmtId="0" fontId="5" fillId="0" borderId="326" applyFill="0">
      <alignment horizontal="center" vertical="center"/>
    </xf>
    <xf numFmtId="0" fontId="25" fillId="21" borderId="276" applyNumberFormat="0" applyAlignment="0" applyProtection="0"/>
    <xf numFmtId="0" fontId="25" fillId="21" borderId="272" applyNumberFormat="0" applyAlignment="0" applyProtection="0"/>
    <xf numFmtId="0" fontId="25" fillId="21" borderId="280" applyNumberFormat="0" applyAlignment="0" applyProtection="0"/>
    <xf numFmtId="0" fontId="5" fillId="0" borderId="282" applyFill="0">
      <alignment horizontal="center" vertical="center"/>
    </xf>
    <xf numFmtId="0" fontId="25" fillId="21" borderId="272" applyNumberFormat="0" applyAlignment="0" applyProtection="0"/>
    <xf numFmtId="0" fontId="12" fillId="24" borderId="317" applyNumberFormat="0" applyFont="0" applyAlignment="0" applyProtection="0"/>
    <xf numFmtId="0" fontId="32" fillId="0" borderId="281" applyNumberFormat="0" applyFill="0" applyAlignment="0" applyProtection="0"/>
    <xf numFmtId="0" fontId="12" fillId="24" borderId="275" applyNumberFormat="0" applyFont="0" applyAlignment="0" applyProtection="0"/>
    <xf numFmtId="0" fontId="32" fillId="0" borderId="281" applyNumberFormat="0" applyFill="0" applyAlignment="0" applyProtection="0"/>
    <xf numFmtId="0" fontId="15" fillId="21" borderId="269" applyNumberFormat="0" applyAlignment="0" applyProtection="0"/>
    <xf numFmtId="0" fontId="25" fillId="21" borderId="272" applyNumberFormat="0" applyAlignment="0" applyProtection="0"/>
    <xf numFmtId="0" fontId="32" fillId="0" borderId="277" applyNumberFormat="0" applyFill="0" applyAlignment="0" applyProtection="0"/>
    <xf numFmtId="0" fontId="25" fillId="21" borderId="292" applyNumberFormat="0" applyAlignment="0" applyProtection="0"/>
    <xf numFmtId="0" fontId="25" fillId="21" borderId="276" applyNumberFormat="0" applyAlignment="0" applyProtection="0"/>
    <xf numFmtId="0" fontId="22" fillId="8" borderId="283" applyNumberFormat="0" applyAlignment="0" applyProtection="0"/>
    <xf numFmtId="0" fontId="12" fillId="24" borderId="275" applyNumberFormat="0" applyFont="0" applyAlignment="0" applyProtection="0"/>
    <xf numFmtId="0" fontId="5" fillId="0" borderId="282" applyFill="0">
      <alignment horizontal="center" vertical="center"/>
    </xf>
    <xf numFmtId="0" fontId="5" fillId="0" borderId="282" applyFill="0">
      <alignment horizontal="center" vertical="center"/>
    </xf>
    <xf numFmtId="0" fontId="25" fillId="21" borderId="272" applyNumberFormat="0" applyAlignment="0" applyProtection="0"/>
    <xf numFmtId="175" fontId="5" fillId="0" borderId="288" applyFill="0">
      <alignment horizontal="center" vertical="center"/>
    </xf>
    <xf numFmtId="0" fontId="10" fillId="0" borderId="282" applyFill="0">
      <alignment horizontal="center" vertical="center"/>
    </xf>
    <xf numFmtId="0" fontId="25" fillId="21" borderId="280" applyNumberFormat="0" applyAlignment="0" applyProtection="0"/>
    <xf numFmtId="0" fontId="25" fillId="21" borderId="280" applyNumberFormat="0" applyAlignment="0" applyProtection="0"/>
    <xf numFmtId="0" fontId="25" fillId="21" borderId="276" applyNumberFormat="0" applyAlignment="0" applyProtection="0"/>
    <xf numFmtId="0" fontId="5" fillId="0" borderId="282" applyFill="0">
      <alignment horizontal="center" vertical="center"/>
    </xf>
    <xf numFmtId="0" fontId="25" fillId="21" borderId="272" applyNumberFormat="0" applyAlignment="0" applyProtection="0"/>
    <xf numFmtId="0" fontId="25" fillId="21" borderId="272" applyNumberFormat="0" applyAlignment="0" applyProtection="0"/>
    <xf numFmtId="0" fontId="12" fillId="24" borderId="275" applyNumberFormat="0" applyFont="0" applyAlignment="0" applyProtection="0"/>
    <xf numFmtId="0" fontId="22" fillId="8" borderId="300" applyNumberFormat="0" applyAlignment="0" applyProtection="0"/>
    <xf numFmtId="0" fontId="22" fillId="8" borderId="283" applyNumberFormat="0" applyAlignment="0" applyProtection="0"/>
    <xf numFmtId="0" fontId="25" fillId="21" borderId="272" applyNumberFormat="0" applyAlignment="0" applyProtection="0"/>
    <xf numFmtId="0" fontId="25" fillId="21" borderId="280" applyNumberFormat="0" applyAlignment="0" applyProtection="0"/>
    <xf numFmtId="0" fontId="32" fillId="0" borderId="281" applyNumberFormat="0" applyFill="0" applyAlignment="0" applyProtection="0"/>
    <xf numFmtId="0" fontId="25" fillId="21" borderId="280" applyNumberFormat="0" applyAlignment="0" applyProtection="0"/>
    <xf numFmtId="0" fontId="12" fillId="24" borderId="279" applyNumberFormat="0" applyFont="0" applyAlignment="0" applyProtection="0"/>
    <xf numFmtId="175" fontId="5" fillId="0" borderId="301" applyFill="0">
      <alignment horizontal="center" vertical="center"/>
    </xf>
    <xf numFmtId="0" fontId="25" fillId="21" borderId="272" applyNumberFormat="0" applyAlignment="0" applyProtection="0"/>
    <xf numFmtId="0" fontId="10"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10"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0"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175" fontId="5" fillId="0" borderId="266" applyFill="0">
      <alignment horizontal="center" vertical="center"/>
    </xf>
    <xf numFmtId="0" fontId="25" fillId="21" borderId="272" applyNumberFormat="0" applyAlignment="0" applyProtection="0"/>
    <xf numFmtId="0" fontId="32" fillId="0" borderId="281" applyNumberFormat="0" applyFill="0" applyAlignment="0" applyProtection="0"/>
    <xf numFmtId="0" fontId="25" fillId="21" borderId="272" applyNumberFormat="0" applyAlignment="0" applyProtection="0"/>
    <xf numFmtId="0" fontId="22" fillId="8" borderId="283" applyNumberFormat="0" applyAlignment="0" applyProtection="0"/>
    <xf numFmtId="0" fontId="32" fillId="0" borderId="281" applyNumberFormat="0" applyFill="0" applyAlignment="0" applyProtection="0"/>
    <xf numFmtId="0" fontId="5" fillId="0" borderId="282" applyFill="0">
      <alignment horizontal="center" vertical="center"/>
    </xf>
    <xf numFmtId="0" fontId="25" fillId="21" borderId="272" applyNumberFormat="0" applyAlignment="0" applyProtection="0"/>
    <xf numFmtId="0" fontId="32" fillId="0" borderId="281" applyNumberFormat="0" applyFill="0" applyAlignment="0" applyProtection="0"/>
    <xf numFmtId="0" fontId="25" fillId="21" borderId="276" applyNumberFormat="0" applyAlignment="0" applyProtection="0"/>
    <xf numFmtId="0" fontId="32" fillId="0" borderId="281" applyNumberFormat="0" applyFill="0" applyAlignment="0" applyProtection="0"/>
    <xf numFmtId="0" fontId="12" fillId="24" borderId="275" applyNumberFormat="0" applyFont="0" applyAlignment="0" applyProtection="0"/>
    <xf numFmtId="0" fontId="15" fillId="21" borderId="300" applyNumberFormat="0" applyAlignment="0" applyProtection="0"/>
    <xf numFmtId="0" fontId="32" fillId="0" borderId="281" applyNumberFormat="0" applyFill="0" applyAlignment="0" applyProtection="0"/>
    <xf numFmtId="0" fontId="15" fillId="21" borderId="283" applyNumberFormat="0" applyAlignment="0" applyProtection="0"/>
    <xf numFmtId="0" fontId="32" fillId="0" borderId="277" applyNumberFormat="0" applyFill="0" applyAlignment="0" applyProtection="0"/>
    <xf numFmtId="0" fontId="25" fillId="21" borderId="272" applyNumberFormat="0" applyAlignment="0" applyProtection="0"/>
    <xf numFmtId="0" fontId="32" fillId="0" borderId="281" applyNumberFormat="0" applyFill="0" applyAlignment="0" applyProtection="0"/>
    <xf numFmtId="0" fontId="25" fillId="21" borderId="276" applyNumberFormat="0" applyAlignment="0" applyProtection="0"/>
    <xf numFmtId="0" fontId="25" fillId="21" borderId="272" applyNumberFormat="0" applyAlignment="0" applyProtection="0"/>
    <xf numFmtId="0" fontId="32" fillId="0" borderId="281" applyNumberFormat="0" applyFill="0" applyAlignment="0" applyProtection="0"/>
    <xf numFmtId="0" fontId="25" fillId="21" borderId="272" applyNumberFormat="0" applyAlignment="0" applyProtection="0"/>
    <xf numFmtId="0" fontId="10" fillId="0" borderId="301" applyFill="0">
      <alignment horizontal="center" vertical="center"/>
    </xf>
    <xf numFmtId="0" fontId="12" fillId="24" borderId="285" applyNumberFormat="0" applyFont="0" applyAlignment="0" applyProtection="0"/>
    <xf numFmtId="0" fontId="22" fillId="8" borderId="289" applyNumberFormat="0" applyAlignment="0" applyProtection="0"/>
    <xf numFmtId="0" fontId="32" fillId="0" borderId="281" applyNumberFormat="0" applyFill="0" applyAlignment="0" applyProtection="0"/>
    <xf numFmtId="0" fontId="32" fillId="0" borderId="287" applyNumberFormat="0" applyFill="0" applyAlignment="0" applyProtection="0"/>
    <xf numFmtId="175" fontId="5" fillId="0" borderId="301" applyFill="0">
      <alignment horizontal="center" vertical="center"/>
    </xf>
    <xf numFmtId="0" fontId="22" fillId="8" borderId="289" applyNumberFormat="0" applyAlignment="0" applyProtection="0"/>
    <xf numFmtId="0" fontId="25" fillId="21" borderId="272" applyNumberFormat="0" applyAlignment="0" applyProtection="0"/>
    <xf numFmtId="0" fontId="32" fillId="0" borderId="304" applyNumberFormat="0" applyFill="0" applyAlignment="0" applyProtection="0"/>
    <xf numFmtId="0" fontId="25" fillId="21" borderId="280" applyNumberFormat="0" applyAlignment="0" applyProtection="0"/>
    <xf numFmtId="0" fontId="5" fillId="0" borderId="288" applyFill="0">
      <alignment horizontal="center" vertical="center"/>
    </xf>
    <xf numFmtId="0" fontId="32" fillId="0" borderId="281" applyNumberFormat="0" applyFill="0" applyAlignment="0" applyProtection="0"/>
    <xf numFmtId="0" fontId="12" fillId="24" borderId="279" applyNumberFormat="0" applyFont="0" applyAlignment="0" applyProtection="0"/>
    <xf numFmtId="0" fontId="25" fillId="21" borderId="272" applyNumberFormat="0" applyAlignment="0" applyProtection="0"/>
    <xf numFmtId="0" fontId="32" fillId="0" borderId="277" applyNumberFormat="0" applyFill="0" applyAlignment="0" applyProtection="0"/>
    <xf numFmtId="0" fontId="32" fillId="0" borderId="281" applyNumberFormat="0" applyFill="0" applyAlignment="0" applyProtection="0"/>
    <xf numFmtId="0" fontId="5" fillId="0" borderId="282" applyFill="0">
      <alignment horizontal="center" vertical="center"/>
    </xf>
    <xf numFmtId="0" fontId="25" fillId="21" borderId="276" applyNumberFormat="0" applyAlignment="0" applyProtection="0"/>
    <xf numFmtId="0" fontId="25" fillId="21" borderId="272" applyNumberFormat="0" applyAlignment="0" applyProtection="0"/>
    <xf numFmtId="0" fontId="25" fillId="21" borderId="280" applyNumberFormat="0" applyAlignment="0" applyProtection="0"/>
    <xf numFmtId="0" fontId="25" fillId="21" borderId="272" applyNumberFormat="0" applyAlignment="0" applyProtection="0"/>
    <xf numFmtId="0" fontId="25" fillId="21" borderId="272" applyNumberFormat="0" applyAlignment="0" applyProtection="0"/>
    <xf numFmtId="0" fontId="32" fillId="0" borderId="281" applyNumberFormat="0" applyFill="0" applyAlignment="0" applyProtection="0"/>
    <xf numFmtId="0" fontId="5" fillId="0" borderId="288" applyFill="0">
      <alignment horizontal="center" vertical="center"/>
    </xf>
    <xf numFmtId="0" fontId="25" fillId="21" borderId="280" applyNumberFormat="0" applyAlignment="0" applyProtection="0"/>
    <xf numFmtId="0" fontId="32" fillId="0" borderId="277" applyNumberFormat="0" applyFill="0" applyAlignment="0" applyProtection="0"/>
    <xf numFmtId="0" fontId="25" fillId="21" borderId="272" applyNumberFormat="0" applyAlignment="0" applyProtection="0"/>
    <xf numFmtId="0" fontId="25" fillId="21" borderId="280" applyNumberFormat="0" applyAlignment="0" applyProtection="0"/>
    <xf numFmtId="0" fontId="15" fillId="21" borderId="289" applyNumberFormat="0" applyAlignment="0" applyProtection="0"/>
    <xf numFmtId="0" fontId="25" fillId="21" borderId="280" applyNumberFormat="0" applyAlignment="0" applyProtection="0"/>
    <xf numFmtId="0" fontId="25" fillId="21" borderId="272" applyNumberFormat="0" applyAlignment="0" applyProtection="0"/>
    <xf numFmtId="0" fontId="25" fillId="21" borderId="280" applyNumberFormat="0" applyAlignment="0" applyProtection="0"/>
    <xf numFmtId="0" fontId="25" fillId="21" borderId="303" applyNumberFormat="0" applyAlignment="0" applyProtection="0"/>
    <xf numFmtId="0" fontId="10" fillId="0" borderId="282" applyFill="0">
      <alignment horizontal="center" vertical="center"/>
    </xf>
    <xf numFmtId="0" fontId="12" fillId="24" borderId="279" applyNumberFormat="0" applyFont="0" applyAlignment="0" applyProtection="0"/>
    <xf numFmtId="0" fontId="25" fillId="21" borderId="272" applyNumberFormat="0" applyAlignment="0" applyProtection="0"/>
    <xf numFmtId="0" fontId="15" fillId="21" borderId="289" applyNumberFormat="0" applyAlignment="0" applyProtection="0"/>
    <xf numFmtId="0" fontId="10" fillId="0" borderId="282" applyFill="0">
      <alignment horizontal="center" vertical="center"/>
    </xf>
    <xf numFmtId="0" fontId="25" fillId="21" borderId="272" applyNumberFormat="0" applyAlignment="0" applyProtection="0"/>
    <xf numFmtId="0" fontId="25" fillId="21" borderId="272" applyNumberFormat="0" applyAlignment="0" applyProtection="0"/>
    <xf numFmtId="0" fontId="25" fillId="21" borderId="280" applyNumberFormat="0" applyAlignment="0" applyProtection="0"/>
    <xf numFmtId="175" fontId="5" fillId="0" borderId="282" applyFill="0">
      <alignment horizontal="center" vertical="center"/>
    </xf>
    <xf numFmtId="0" fontId="32" fillId="0" borderId="287" applyNumberFormat="0" applyFill="0" applyAlignment="0" applyProtection="0"/>
    <xf numFmtId="0" fontId="32" fillId="0" borderId="281" applyNumberFormat="0" applyFill="0" applyAlignment="0" applyProtection="0"/>
    <xf numFmtId="0" fontId="25" fillId="21" borderId="280" applyNumberFormat="0" applyAlignment="0" applyProtection="0"/>
    <xf numFmtId="0" fontId="22" fillId="8" borderId="320" applyNumberFormat="0" applyAlignment="0" applyProtection="0"/>
    <xf numFmtId="0" fontId="32" fillId="0" borderId="281" applyNumberFormat="0" applyFill="0" applyAlignment="0" applyProtection="0"/>
    <xf numFmtId="0" fontId="25" fillId="21" borderId="280" applyNumberFormat="0" applyAlignment="0" applyProtection="0"/>
    <xf numFmtId="0" fontId="15" fillId="21" borderId="283" applyNumberFormat="0" applyAlignment="0" applyProtection="0"/>
    <xf numFmtId="0" fontId="10" fillId="0" borderId="288" applyFill="0">
      <alignment horizontal="center" vertical="center"/>
    </xf>
    <xf numFmtId="0" fontId="32" fillId="0" borderId="277" applyNumberFormat="0" applyFill="0" applyAlignment="0" applyProtection="0"/>
    <xf numFmtId="0" fontId="10" fillId="0" borderId="282" applyFill="0">
      <alignment horizontal="center" vertical="center"/>
    </xf>
    <xf numFmtId="0" fontId="32" fillId="0" borderId="281" applyNumberFormat="0" applyFill="0" applyAlignment="0" applyProtection="0"/>
    <xf numFmtId="0" fontId="5" fillId="0" borderId="282" applyFill="0">
      <alignment horizontal="center" vertical="center"/>
    </xf>
    <xf numFmtId="0" fontId="25" fillId="21" borderId="276" applyNumberFormat="0" applyAlignment="0" applyProtection="0"/>
    <xf numFmtId="0" fontId="12" fillId="24" borderId="302" applyNumberFormat="0" applyFont="0" applyAlignment="0" applyProtection="0"/>
    <xf numFmtId="0" fontId="25" fillId="21" borderId="272" applyNumberFormat="0" applyAlignment="0" applyProtection="0"/>
    <xf numFmtId="0" fontId="10" fillId="0" borderId="282" applyFill="0">
      <alignment horizontal="center" vertical="center"/>
    </xf>
    <xf numFmtId="0" fontId="25" fillId="21" borderId="276" applyNumberFormat="0" applyAlignment="0" applyProtection="0"/>
    <xf numFmtId="0" fontId="12" fillId="24" borderId="279" applyNumberFormat="0" applyFont="0" applyAlignment="0" applyProtection="0"/>
    <xf numFmtId="175" fontId="5" fillId="0" borderId="282" applyFill="0">
      <alignment horizontal="center" vertical="center"/>
    </xf>
    <xf numFmtId="0" fontId="32" fillId="0" borderId="281" applyNumberFormat="0" applyFill="0" applyAlignment="0" applyProtection="0"/>
    <xf numFmtId="0" fontId="25" fillId="21" borderId="280" applyNumberFormat="0" applyAlignment="0" applyProtection="0"/>
    <xf numFmtId="175" fontId="5" fillId="0" borderId="288" applyFill="0">
      <alignment horizontal="center" vertical="center"/>
    </xf>
    <xf numFmtId="0" fontId="25" fillId="21" borderId="280" applyNumberFormat="0" applyAlignment="0" applyProtection="0"/>
    <xf numFmtId="0" fontId="12" fillId="24" borderId="279" applyNumberFormat="0" applyFont="0" applyAlignment="0" applyProtection="0"/>
    <xf numFmtId="0" fontId="5" fillId="0" borderId="282" applyFill="0">
      <alignment horizontal="center" vertical="center"/>
    </xf>
    <xf numFmtId="175" fontId="5" fillId="0" borderId="288" applyFill="0">
      <alignment horizontal="center" vertical="center"/>
    </xf>
    <xf numFmtId="0" fontId="32" fillId="0" borderId="287" applyNumberFormat="0" applyFill="0" applyAlignment="0" applyProtection="0"/>
    <xf numFmtId="0" fontId="25" fillId="21" borderId="272" applyNumberFormat="0" applyAlignment="0" applyProtection="0"/>
    <xf numFmtId="0" fontId="10" fillId="0" borderId="282" applyFill="0">
      <alignment horizontal="center" vertical="center"/>
    </xf>
    <xf numFmtId="0" fontId="25" fillId="21" borderId="272" applyNumberFormat="0" applyAlignment="0" applyProtection="0"/>
    <xf numFmtId="0" fontId="25" fillId="21" borderId="276" applyNumberFormat="0" applyAlignment="0" applyProtection="0"/>
    <xf numFmtId="175" fontId="5" fillId="0" borderId="270" applyFill="0">
      <alignment horizontal="center" vertical="center"/>
    </xf>
    <xf numFmtId="0" fontId="12" fillId="24" borderId="275" applyNumberFormat="0" applyFont="0" applyAlignment="0" applyProtection="0"/>
    <xf numFmtId="0" fontId="5" fillId="0" borderId="282" applyFill="0">
      <alignment horizontal="center" vertical="center"/>
    </xf>
    <xf numFmtId="0" fontId="25" fillId="21" borderId="318" applyNumberFormat="0" applyAlignment="0" applyProtection="0"/>
    <xf numFmtId="0" fontId="5" fillId="0" borderId="282" applyFill="0">
      <alignment horizontal="center" vertical="center"/>
    </xf>
    <xf numFmtId="0" fontId="25" fillId="21" borderId="280" applyNumberFormat="0" applyAlignment="0" applyProtection="0"/>
    <xf numFmtId="0" fontId="25" fillId="21" borderId="286" applyNumberFormat="0" applyAlignment="0" applyProtection="0"/>
    <xf numFmtId="0" fontId="22" fillId="8" borderId="283" applyNumberFormat="0" applyAlignment="0" applyProtection="0"/>
    <xf numFmtId="0" fontId="32" fillId="0" borderId="287" applyNumberFormat="0" applyFill="0" applyAlignment="0" applyProtection="0"/>
    <xf numFmtId="0" fontId="5" fillId="0" borderId="288" applyFill="0">
      <alignment horizontal="center" vertical="center"/>
    </xf>
    <xf numFmtId="0" fontId="32" fillId="0" borderId="277" applyNumberFormat="0" applyFill="0" applyAlignment="0" applyProtection="0"/>
    <xf numFmtId="0" fontId="15" fillId="21" borderId="283" applyNumberFormat="0" applyAlignment="0" applyProtection="0"/>
    <xf numFmtId="0" fontId="15" fillId="21" borderId="300" applyNumberFormat="0" applyAlignment="0" applyProtection="0"/>
    <xf numFmtId="175" fontId="5" fillId="0" borderId="288" applyFill="0">
      <alignment horizontal="center" vertical="center"/>
    </xf>
    <xf numFmtId="0" fontId="5" fillId="0" borderId="282" applyFill="0">
      <alignment horizontal="center" vertical="center"/>
    </xf>
    <xf numFmtId="0" fontId="25" fillId="21" borderId="276" applyNumberFormat="0" applyAlignment="0" applyProtection="0"/>
    <xf numFmtId="0" fontId="10" fillId="0" borderId="288" applyFill="0">
      <alignment horizontal="center" vertical="center"/>
    </xf>
    <xf numFmtId="0" fontId="32" fillId="0" borderId="277" applyNumberFormat="0" applyFill="0" applyAlignment="0" applyProtection="0"/>
    <xf numFmtId="0" fontId="32" fillId="0" borderId="277" applyNumberFormat="0" applyFill="0" applyAlignment="0" applyProtection="0"/>
    <xf numFmtId="0" fontId="10" fillId="0" borderId="288" applyFill="0">
      <alignment horizontal="center" vertical="center"/>
    </xf>
    <xf numFmtId="0" fontId="12" fillId="24" borderId="275" applyNumberFormat="0" applyFont="0" applyAlignment="0" applyProtection="0"/>
    <xf numFmtId="0" fontId="32" fillId="0" borderId="281" applyNumberFormat="0" applyFill="0" applyAlignment="0" applyProtection="0"/>
    <xf numFmtId="0" fontId="32" fillId="0" borderId="277" applyNumberFormat="0" applyFill="0" applyAlignment="0" applyProtection="0"/>
    <xf numFmtId="0" fontId="25" fillId="21" borderId="272" applyNumberFormat="0" applyAlignment="0" applyProtection="0"/>
    <xf numFmtId="0" fontId="10" fillId="0" borderId="288" applyFill="0">
      <alignment horizontal="center" vertical="center"/>
    </xf>
    <xf numFmtId="0" fontId="25" fillId="21" borderId="272" applyNumberFormat="0" applyAlignment="0" applyProtection="0"/>
    <xf numFmtId="0" fontId="5" fillId="0" borderId="282" applyFill="0">
      <alignment horizontal="center" vertical="center"/>
    </xf>
    <xf numFmtId="0" fontId="5" fillId="0" borderId="282" applyFill="0">
      <alignment horizontal="center" vertical="center"/>
    </xf>
    <xf numFmtId="0" fontId="12" fillId="24" borderId="275" applyNumberFormat="0" applyFont="0" applyAlignment="0" applyProtection="0"/>
    <xf numFmtId="0" fontId="12" fillId="24" borderId="275" applyNumberFormat="0" applyFont="0" applyAlignment="0" applyProtection="0"/>
    <xf numFmtId="0" fontId="10" fillId="0" borderId="282" applyFill="0">
      <alignment horizontal="center" vertical="center"/>
    </xf>
    <xf numFmtId="0" fontId="12" fillId="24" borderId="275" applyNumberFormat="0" applyFont="0" applyAlignment="0" applyProtection="0"/>
    <xf numFmtId="0" fontId="12" fillId="24" borderId="279" applyNumberFormat="0" applyFont="0" applyAlignment="0" applyProtection="0"/>
    <xf numFmtId="0" fontId="16" fillId="22" borderId="290" applyNumberFormat="0" applyAlignment="0" applyProtection="0"/>
    <xf numFmtId="0" fontId="12" fillId="24" borderId="275" applyNumberFormat="0" applyFont="0" applyAlignment="0" applyProtection="0"/>
    <xf numFmtId="0" fontId="25" fillId="21" borderId="276" applyNumberFormat="0" applyAlignment="0" applyProtection="0"/>
    <xf numFmtId="0" fontId="32" fillId="0" borderId="281" applyNumberFormat="0" applyFill="0" applyAlignment="0" applyProtection="0"/>
    <xf numFmtId="0" fontId="32" fillId="0" borderId="277" applyNumberFormat="0" applyFill="0" applyAlignment="0" applyProtection="0"/>
    <xf numFmtId="0" fontId="32" fillId="0" borderId="281" applyNumberFormat="0" applyFill="0" applyAlignment="0" applyProtection="0"/>
    <xf numFmtId="0" fontId="25" fillId="21" borderId="276" applyNumberFormat="0" applyAlignment="0" applyProtection="0"/>
    <xf numFmtId="0" fontId="12" fillId="24" borderId="279" applyNumberFormat="0" applyFont="0" applyAlignment="0" applyProtection="0"/>
    <xf numFmtId="0" fontId="25" fillId="21" borderId="280" applyNumberFormat="0" applyAlignment="0" applyProtection="0"/>
    <xf numFmtId="0" fontId="32" fillId="0" borderId="281" applyNumberFormat="0" applyFill="0" applyAlignment="0" applyProtection="0"/>
    <xf numFmtId="0" fontId="5" fillId="0" borderId="301" applyFill="0">
      <alignment horizontal="center" vertical="center"/>
    </xf>
    <xf numFmtId="0" fontId="12" fillId="24" borderId="279" applyNumberFormat="0" applyFont="0" applyAlignment="0" applyProtection="0"/>
    <xf numFmtId="175" fontId="5" fillId="0" borderId="282" applyFill="0">
      <alignment horizontal="center" vertical="center"/>
    </xf>
    <xf numFmtId="0" fontId="25" fillId="21" borderId="280" applyNumberFormat="0" applyAlignment="0" applyProtection="0"/>
    <xf numFmtId="175" fontId="5" fillId="0" borderId="282" applyFill="0">
      <alignment horizontal="center" vertical="center"/>
    </xf>
    <xf numFmtId="0" fontId="25" fillId="21" borderId="280" applyNumberFormat="0" applyAlignment="0" applyProtection="0"/>
    <xf numFmtId="0" fontId="25" fillId="21" borderId="280" applyNumberFormat="0" applyAlignment="0" applyProtection="0"/>
    <xf numFmtId="0" fontId="25" fillId="21" borderId="276" applyNumberFormat="0" applyAlignment="0" applyProtection="0"/>
    <xf numFmtId="0" fontId="25" fillId="21" borderId="272" applyNumberFormat="0" applyAlignment="0" applyProtection="0"/>
    <xf numFmtId="0" fontId="12" fillId="24" borderId="275" applyNumberFormat="0" applyFont="0" applyAlignment="0" applyProtection="0"/>
    <xf numFmtId="0" fontId="10" fillId="0" borderId="282" applyFill="0">
      <alignment horizontal="center" vertical="center"/>
    </xf>
    <xf numFmtId="0" fontId="22" fillId="8" borderId="289" applyNumberFormat="0" applyAlignment="0" applyProtection="0"/>
    <xf numFmtId="0" fontId="25" fillId="21" borderId="272" applyNumberFormat="0" applyAlignment="0" applyProtection="0"/>
    <xf numFmtId="0" fontId="25" fillId="21" borderId="276" applyNumberFormat="0" applyAlignment="0" applyProtection="0"/>
    <xf numFmtId="175" fontId="5" fillId="0" borderId="301" applyFill="0">
      <alignment horizontal="center" vertical="center"/>
    </xf>
    <xf numFmtId="175" fontId="5" fillId="0" borderId="282" applyFill="0">
      <alignment horizontal="center" vertical="center"/>
    </xf>
    <xf numFmtId="0" fontId="25" fillId="21" borderId="272" applyNumberFormat="0" applyAlignment="0" applyProtection="0"/>
    <xf numFmtId="0" fontId="32" fillId="0" borderId="281" applyNumberFormat="0" applyFill="0" applyAlignment="0" applyProtection="0"/>
    <xf numFmtId="0" fontId="32" fillId="0" borderId="281" applyNumberFormat="0" applyFill="0" applyAlignment="0" applyProtection="0"/>
    <xf numFmtId="0" fontId="25" fillId="21" borderId="272" applyNumberFormat="0" applyAlignment="0" applyProtection="0"/>
    <xf numFmtId="0" fontId="25" fillId="21" borderId="272" applyNumberFormat="0" applyAlignment="0" applyProtection="0"/>
    <xf numFmtId="0" fontId="32" fillId="0" borderId="281" applyNumberFormat="0" applyFill="0" applyAlignment="0" applyProtection="0"/>
    <xf numFmtId="0" fontId="25" fillId="21" borderId="272" applyNumberFormat="0" applyAlignment="0" applyProtection="0"/>
    <xf numFmtId="0" fontId="22" fillId="8" borderId="283" applyNumberFormat="0" applyAlignment="0" applyProtection="0"/>
    <xf numFmtId="175" fontId="5" fillId="0" borderId="282" applyFill="0">
      <alignment horizontal="center" vertical="center"/>
    </xf>
    <xf numFmtId="0" fontId="32" fillId="0" borderId="287" applyNumberFormat="0" applyFill="0" applyAlignment="0" applyProtection="0"/>
    <xf numFmtId="0" fontId="25" fillId="21" borderId="280" applyNumberFormat="0" applyAlignment="0" applyProtection="0"/>
    <xf numFmtId="0" fontId="12" fillId="24" borderId="275" applyNumberFormat="0" applyFont="0" applyAlignment="0" applyProtection="0"/>
    <xf numFmtId="0" fontId="5" fillId="0" borderId="301" applyFill="0">
      <alignment horizontal="center" vertical="center"/>
    </xf>
    <xf numFmtId="0" fontId="32" fillId="0" borderId="277" applyNumberFormat="0" applyFill="0" applyAlignment="0" applyProtection="0"/>
    <xf numFmtId="175" fontId="5" fillId="0" borderId="288" applyFill="0">
      <alignment horizontal="center" vertical="center"/>
    </xf>
    <xf numFmtId="0" fontId="12" fillId="24" borderId="279" applyNumberFormat="0" applyFont="0" applyAlignment="0" applyProtection="0"/>
    <xf numFmtId="0" fontId="25" fillId="21" borderId="272" applyNumberFormat="0" applyAlignment="0" applyProtection="0"/>
    <xf numFmtId="0" fontId="25" fillId="21" borderId="276" applyNumberFormat="0" applyAlignment="0" applyProtection="0"/>
    <xf numFmtId="0" fontId="22" fillId="8" borderId="289" applyNumberFormat="0" applyAlignment="0" applyProtection="0"/>
    <xf numFmtId="0" fontId="25" fillId="21" borderId="276" applyNumberFormat="0" applyAlignment="0" applyProtection="0"/>
    <xf numFmtId="0" fontId="10" fillId="0" borderId="282" applyFill="0">
      <alignment horizontal="center" vertical="center"/>
    </xf>
    <xf numFmtId="0" fontId="32" fillId="0" borderId="281" applyNumberFormat="0" applyFill="0" applyAlignment="0" applyProtection="0"/>
    <xf numFmtId="0" fontId="25" fillId="21" borderId="280" applyNumberFormat="0" applyAlignment="0" applyProtection="0"/>
    <xf numFmtId="0" fontId="32" fillId="0" borderId="277" applyNumberFormat="0" applyFill="0" applyAlignment="0" applyProtection="0"/>
    <xf numFmtId="0" fontId="10" fillId="0" borderId="282" applyFill="0">
      <alignment horizontal="center" vertical="center"/>
    </xf>
    <xf numFmtId="0" fontId="32" fillId="0" borderId="281" applyNumberFormat="0" applyFill="0" applyAlignment="0" applyProtection="0"/>
    <xf numFmtId="0" fontId="25" fillId="21" borderId="280" applyNumberFormat="0" applyAlignment="0" applyProtection="0"/>
    <xf numFmtId="0" fontId="25" fillId="21" borderId="276" applyNumberFormat="0" applyAlignment="0" applyProtection="0"/>
    <xf numFmtId="0" fontId="32" fillId="0" borderId="281" applyNumberFormat="0" applyFill="0" applyAlignment="0" applyProtection="0"/>
    <xf numFmtId="0" fontId="25" fillId="21" borderId="280" applyNumberFormat="0" applyAlignment="0" applyProtection="0"/>
    <xf numFmtId="0" fontId="15" fillId="21" borderId="289" applyNumberFormat="0" applyAlignment="0" applyProtection="0"/>
    <xf numFmtId="0" fontId="12" fillId="24" borderId="275" applyNumberFormat="0" applyFont="0" applyAlignment="0" applyProtection="0"/>
    <xf numFmtId="0" fontId="25" fillId="21" borderId="272" applyNumberFormat="0" applyAlignment="0" applyProtection="0"/>
    <xf numFmtId="0" fontId="32" fillId="0" borderId="281" applyNumberFormat="0" applyFill="0" applyAlignment="0" applyProtection="0"/>
    <xf numFmtId="0" fontId="25" fillId="21" borderId="280" applyNumberFormat="0" applyAlignment="0" applyProtection="0"/>
    <xf numFmtId="0" fontId="15" fillId="21" borderId="283" applyNumberFormat="0" applyAlignment="0" applyProtection="0"/>
    <xf numFmtId="0" fontId="25" fillId="21" borderId="272" applyNumberFormat="0" applyAlignment="0" applyProtection="0"/>
    <xf numFmtId="0" fontId="12" fillId="24" borderId="279" applyNumberFormat="0" applyFont="0" applyAlignment="0" applyProtection="0"/>
    <xf numFmtId="0" fontId="12" fillId="24" borderId="279" applyNumberFormat="0" applyFont="0" applyAlignment="0" applyProtection="0"/>
    <xf numFmtId="0" fontId="12" fillId="24" borderId="279" applyNumberFormat="0" applyFont="0" applyAlignment="0" applyProtection="0"/>
    <xf numFmtId="0" fontId="5" fillId="0" borderId="282" applyFill="0">
      <alignment horizontal="center" vertical="center"/>
    </xf>
    <xf numFmtId="0" fontId="32" fillId="0" borderId="277" applyNumberFormat="0" applyFill="0" applyAlignment="0" applyProtection="0"/>
    <xf numFmtId="0" fontId="12" fillId="24" borderId="279" applyNumberFormat="0" applyFont="0" applyAlignment="0" applyProtection="0"/>
    <xf numFmtId="0" fontId="15" fillId="21" borderId="289" applyNumberFormat="0" applyAlignment="0" applyProtection="0"/>
    <xf numFmtId="0" fontId="25" fillId="21" borderId="272" applyNumberFormat="0" applyAlignment="0" applyProtection="0"/>
    <xf numFmtId="175" fontId="5" fillId="0" borderId="288" applyFill="0">
      <alignment horizontal="center" vertical="center"/>
    </xf>
    <xf numFmtId="0" fontId="25" fillId="21" borderId="272" applyNumberFormat="0" applyAlignment="0" applyProtection="0"/>
    <xf numFmtId="0" fontId="25" fillId="21" borderId="272" applyNumberFormat="0" applyAlignment="0" applyProtection="0"/>
    <xf numFmtId="0" fontId="32" fillId="0" borderId="281" applyNumberFormat="0" applyFill="0" applyAlignment="0" applyProtection="0"/>
    <xf numFmtId="0" fontId="25" fillId="21" borderId="286" applyNumberFormat="0" applyAlignment="0" applyProtection="0"/>
    <xf numFmtId="0" fontId="25" fillId="21" borderId="280" applyNumberFormat="0" applyAlignment="0" applyProtection="0"/>
    <xf numFmtId="175" fontId="5" fillId="0" borderId="282" applyFill="0">
      <alignment horizontal="center" vertical="center"/>
    </xf>
    <xf numFmtId="0" fontId="22" fillId="8" borderId="289" applyNumberFormat="0" applyAlignment="0" applyProtection="0"/>
    <xf numFmtId="0" fontId="32" fillId="0" borderId="293" applyNumberFormat="0" applyFill="0" applyAlignment="0" applyProtection="0"/>
    <xf numFmtId="0" fontId="25" fillId="21" borderId="280" applyNumberFormat="0" applyAlignment="0" applyProtection="0"/>
    <xf numFmtId="0" fontId="12" fillId="24" borderId="275" applyNumberFormat="0" applyFont="0" applyAlignment="0" applyProtection="0"/>
    <xf numFmtId="0" fontId="32" fillId="0" borderId="281" applyNumberFormat="0" applyFill="0" applyAlignment="0" applyProtection="0"/>
    <xf numFmtId="0" fontId="32" fillId="0" borderId="281" applyNumberFormat="0" applyFill="0" applyAlignment="0" applyProtection="0"/>
    <xf numFmtId="0" fontId="25" fillId="21" borderId="272" applyNumberFormat="0" applyAlignment="0" applyProtection="0"/>
    <xf numFmtId="0" fontId="32" fillId="0" borderId="277" applyNumberFormat="0" applyFill="0" applyAlignment="0" applyProtection="0"/>
    <xf numFmtId="0" fontId="5" fillId="0" borderId="282" applyFill="0">
      <alignment horizontal="center" vertical="center"/>
    </xf>
    <xf numFmtId="0" fontId="32" fillId="0" borderId="281" applyNumberFormat="0" applyFill="0" applyAlignment="0" applyProtection="0"/>
    <xf numFmtId="0" fontId="12" fillId="24" borderId="275" applyNumberFormat="0" applyFont="0" applyAlignment="0" applyProtection="0"/>
    <xf numFmtId="0" fontId="25" fillId="21" borderId="276" applyNumberFormat="0" applyAlignment="0" applyProtection="0"/>
    <xf numFmtId="0" fontId="25" fillId="21" borderId="272" applyNumberFormat="0" applyAlignment="0" applyProtection="0"/>
    <xf numFmtId="0" fontId="25" fillId="21" borderId="292" applyNumberFormat="0" applyAlignment="0" applyProtection="0"/>
    <xf numFmtId="0" fontId="32" fillId="0" borderId="281" applyNumberFormat="0" applyFill="0" applyAlignment="0" applyProtection="0"/>
    <xf numFmtId="0" fontId="10" fillId="0" borderId="282" applyFill="0">
      <alignment horizontal="center" vertical="center"/>
    </xf>
    <xf numFmtId="0" fontId="32" fillId="0" borderId="281" applyNumberFormat="0" applyFill="0" applyAlignment="0" applyProtection="0"/>
    <xf numFmtId="175" fontId="5" fillId="0" borderId="282" applyFill="0">
      <alignment horizontal="center" vertical="center"/>
    </xf>
    <xf numFmtId="0" fontId="32" fillId="0" borderId="277" applyNumberFormat="0" applyFill="0" applyAlignment="0" applyProtection="0"/>
    <xf numFmtId="0" fontId="25" fillId="21" borderId="272" applyNumberFormat="0" applyAlignment="0" applyProtection="0"/>
    <xf numFmtId="0" fontId="15" fillId="21" borderId="283" applyNumberFormat="0" applyAlignment="0" applyProtection="0"/>
    <xf numFmtId="0" fontId="15" fillId="21" borderId="283"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15" fillId="21" borderId="283" applyNumberFormat="0" applyAlignment="0" applyProtection="0"/>
    <xf numFmtId="0" fontId="25" fillId="21" borderId="272" applyNumberFormat="0" applyAlignment="0" applyProtection="0"/>
    <xf numFmtId="0" fontId="15" fillId="21" borderId="283" applyNumberFormat="0" applyAlignment="0" applyProtection="0"/>
    <xf numFmtId="0" fontId="32" fillId="0" borderId="281" applyNumberFormat="0" applyFill="0" applyAlignment="0" applyProtection="0"/>
    <xf numFmtId="0" fontId="5" fillId="0" borderId="282" applyFill="0">
      <alignment horizontal="center" vertical="center"/>
    </xf>
    <xf numFmtId="175" fontId="5" fillId="0" borderId="301" applyFill="0">
      <alignment horizontal="center" vertical="center"/>
    </xf>
    <xf numFmtId="0" fontId="32" fillId="0" borderId="281" applyNumberFormat="0" applyFill="0" applyAlignment="0" applyProtection="0"/>
    <xf numFmtId="0" fontId="15" fillId="21" borderId="300" applyNumberFormat="0" applyAlignment="0" applyProtection="0"/>
    <xf numFmtId="0" fontId="12" fillId="24" borderId="285" applyNumberFormat="0" applyFont="0" applyAlignment="0" applyProtection="0"/>
    <xf numFmtId="0" fontId="32" fillId="0" borderId="277" applyNumberFormat="0" applyFill="0" applyAlignment="0" applyProtection="0"/>
    <xf numFmtId="0" fontId="25" fillId="21" borderId="272" applyNumberFormat="0" applyAlignment="0" applyProtection="0"/>
    <xf numFmtId="0" fontId="32" fillId="0" borderId="277" applyNumberFormat="0" applyFill="0" applyAlignment="0" applyProtection="0"/>
    <xf numFmtId="0" fontId="12" fillId="24" borderId="275" applyNumberFormat="0" applyFont="0" applyAlignment="0" applyProtection="0"/>
    <xf numFmtId="0" fontId="12" fillId="24" borderId="275" applyNumberFormat="0" applyFont="0" applyAlignment="0" applyProtection="0"/>
    <xf numFmtId="0" fontId="10" fillId="0" borderId="282" applyFill="0">
      <alignment horizontal="center" vertical="center"/>
    </xf>
    <xf numFmtId="0" fontId="32" fillId="0" borderId="281" applyNumberFormat="0" applyFill="0" applyAlignment="0" applyProtection="0"/>
    <xf numFmtId="0" fontId="22" fillId="8" borderId="283" applyNumberFormat="0" applyAlignment="0" applyProtection="0"/>
    <xf numFmtId="0" fontId="25" fillId="21" borderId="276" applyNumberFormat="0" applyAlignment="0" applyProtection="0"/>
    <xf numFmtId="0" fontId="25" fillId="21" borderId="280" applyNumberFormat="0" applyAlignment="0" applyProtection="0"/>
    <xf numFmtId="0" fontId="5" fillId="0" borderId="270" applyFill="0">
      <alignment horizontal="center" vertical="center"/>
    </xf>
    <xf numFmtId="0" fontId="32" fillId="0" borderId="281" applyNumberFormat="0" applyFill="0" applyAlignment="0" applyProtection="0"/>
    <xf numFmtId="0" fontId="25" fillId="21" borderId="280" applyNumberFormat="0" applyAlignment="0" applyProtection="0"/>
    <xf numFmtId="0" fontId="10" fillId="0" borderId="326" applyFill="0">
      <alignment horizontal="center" vertical="center"/>
    </xf>
    <xf numFmtId="0" fontId="25" fillId="21" borderId="280" applyNumberFormat="0" applyAlignment="0" applyProtection="0"/>
    <xf numFmtId="0" fontId="22" fillId="8" borderId="283" applyNumberFormat="0" applyAlignment="0" applyProtection="0"/>
    <xf numFmtId="0" fontId="25" fillId="21" borderId="280" applyNumberFormat="0" applyAlignment="0" applyProtection="0"/>
    <xf numFmtId="0" fontId="22" fillId="8" borderId="283" applyNumberFormat="0" applyAlignment="0" applyProtection="0"/>
    <xf numFmtId="0" fontId="12" fillId="24" borderId="279" applyNumberFormat="0" applyFont="0" applyAlignment="0" applyProtection="0"/>
    <xf numFmtId="0" fontId="32" fillId="0" borderId="277" applyNumberFormat="0" applyFill="0" applyAlignment="0" applyProtection="0"/>
    <xf numFmtId="175" fontId="5" fillId="0" borderId="282" applyFill="0">
      <alignment horizontal="center" vertical="center"/>
    </xf>
    <xf numFmtId="0" fontId="25" fillId="21" borderId="280" applyNumberFormat="0" applyAlignment="0" applyProtection="0"/>
    <xf numFmtId="0" fontId="32" fillId="0" borderId="329" applyNumberFormat="0" applyFill="0" applyAlignment="0" applyProtection="0"/>
    <xf numFmtId="0" fontId="12" fillId="24" borderId="291" applyNumberFormat="0" applyFont="0" applyAlignment="0" applyProtection="0"/>
    <xf numFmtId="0" fontId="32" fillId="0" borderId="277" applyNumberFormat="0" applyFill="0" applyAlignment="0" applyProtection="0"/>
    <xf numFmtId="0" fontId="22" fillId="8" borderId="283" applyNumberFormat="0" applyAlignment="0" applyProtection="0"/>
    <xf numFmtId="0" fontId="25" fillId="21" borderId="280" applyNumberFormat="0" applyAlignment="0" applyProtection="0"/>
    <xf numFmtId="0" fontId="25" fillId="21" borderId="272" applyNumberFormat="0" applyAlignment="0" applyProtection="0"/>
    <xf numFmtId="175" fontId="5" fillId="0" borderId="282" applyFill="0">
      <alignment horizontal="center" vertical="center"/>
    </xf>
    <xf numFmtId="0" fontId="12" fillId="24" borderId="302" applyNumberFormat="0" applyFont="0" applyAlignment="0" applyProtection="0"/>
    <xf numFmtId="0" fontId="25" fillId="21" borderId="280" applyNumberFormat="0" applyAlignment="0" applyProtection="0"/>
    <xf numFmtId="0" fontId="32" fillId="0" borderId="319" applyNumberFormat="0" applyFill="0" applyAlignment="0" applyProtection="0"/>
    <xf numFmtId="0" fontId="32" fillId="0" borderId="277" applyNumberFormat="0" applyFill="0" applyAlignment="0" applyProtection="0"/>
    <xf numFmtId="0" fontId="32" fillId="0" borderId="281" applyNumberFormat="0" applyFill="0" applyAlignment="0" applyProtection="0"/>
    <xf numFmtId="0" fontId="25" fillId="21" borderId="276" applyNumberFormat="0" applyAlignment="0" applyProtection="0"/>
    <xf numFmtId="175" fontId="5" fillId="0" borderId="301" applyFill="0">
      <alignment horizontal="center" vertical="center"/>
    </xf>
    <xf numFmtId="175" fontId="5" fillId="0" borderId="282" applyFill="0">
      <alignment horizontal="center" vertical="center"/>
    </xf>
    <xf numFmtId="0" fontId="32" fillId="0" borderId="281" applyNumberFormat="0" applyFill="0" applyAlignment="0" applyProtection="0"/>
    <xf numFmtId="0" fontId="25" fillId="21" borderId="292" applyNumberFormat="0" applyAlignment="0" applyProtection="0"/>
    <xf numFmtId="0" fontId="12" fillId="24" borderId="285" applyNumberFormat="0" applyFont="0" applyAlignment="0" applyProtection="0"/>
    <xf numFmtId="0" fontId="32" fillId="0" borderId="281" applyNumberFormat="0" applyFill="0" applyAlignment="0" applyProtection="0"/>
    <xf numFmtId="0" fontId="25" fillId="21" borderId="272" applyNumberFormat="0" applyAlignment="0" applyProtection="0"/>
    <xf numFmtId="0" fontId="25" fillId="21" borderId="280" applyNumberFormat="0" applyAlignment="0" applyProtection="0"/>
    <xf numFmtId="0" fontId="25" fillId="21" borderId="286" applyNumberFormat="0" applyAlignment="0" applyProtection="0"/>
    <xf numFmtId="0" fontId="25" fillId="21" borderId="276" applyNumberFormat="0" applyAlignment="0" applyProtection="0"/>
    <xf numFmtId="0" fontId="25" fillId="21" borderId="280" applyNumberFormat="0" applyAlignment="0" applyProtection="0"/>
    <xf numFmtId="0" fontId="5" fillId="0" borderId="270" applyFill="0">
      <alignment horizontal="center" vertical="center"/>
    </xf>
    <xf numFmtId="0" fontId="25" fillId="21" borderId="303" applyNumberFormat="0" applyAlignment="0" applyProtection="0"/>
    <xf numFmtId="0" fontId="32" fillId="0" borderId="281" applyNumberFormat="0" applyFill="0" applyAlignment="0" applyProtection="0"/>
    <xf numFmtId="0" fontId="10" fillId="0" borderId="282" applyFill="0">
      <alignment horizontal="center" vertical="center"/>
    </xf>
    <xf numFmtId="0" fontId="25" fillId="21" borderId="280" applyNumberFormat="0" applyAlignment="0" applyProtection="0"/>
    <xf numFmtId="0" fontId="25" fillId="21" borderId="272" applyNumberFormat="0" applyAlignment="0" applyProtection="0"/>
    <xf numFmtId="0" fontId="25" fillId="21" borderId="286" applyNumberFormat="0" applyAlignment="0" applyProtection="0"/>
    <xf numFmtId="0" fontId="32" fillId="0" borderId="281" applyNumberFormat="0" applyFill="0" applyAlignment="0" applyProtection="0"/>
    <xf numFmtId="0" fontId="25" fillId="21" borderId="280" applyNumberFormat="0" applyAlignment="0" applyProtection="0"/>
    <xf numFmtId="0" fontId="15" fillId="21" borderId="283" applyNumberFormat="0" applyAlignment="0" applyProtection="0"/>
    <xf numFmtId="0" fontId="32" fillId="0" borderId="281" applyNumberFormat="0" applyFill="0" applyAlignment="0" applyProtection="0"/>
    <xf numFmtId="0" fontId="32" fillId="0" borderId="287" applyNumberFormat="0" applyFill="0" applyAlignment="0" applyProtection="0"/>
    <xf numFmtId="0" fontId="12" fillId="24" borderId="275" applyNumberFormat="0" applyFont="0" applyAlignment="0" applyProtection="0"/>
    <xf numFmtId="0" fontId="22" fillId="8" borderId="283" applyNumberFormat="0" applyAlignment="0" applyProtection="0"/>
    <xf numFmtId="0" fontId="22" fillId="8" borderId="283" applyNumberFormat="0" applyAlignment="0" applyProtection="0"/>
    <xf numFmtId="0" fontId="22" fillId="8" borderId="283" applyNumberFormat="0" applyAlignment="0" applyProtection="0"/>
    <xf numFmtId="0" fontId="25" fillId="21" borderId="280" applyNumberFormat="0" applyAlignment="0" applyProtection="0"/>
    <xf numFmtId="0" fontId="32" fillId="0" borderId="281" applyNumberFormat="0" applyFill="0" applyAlignment="0" applyProtection="0"/>
    <xf numFmtId="0" fontId="12" fillId="24" borderId="275" applyNumberFormat="0" applyFont="0" applyAlignment="0" applyProtection="0"/>
    <xf numFmtId="0" fontId="25" fillId="21" borderId="280" applyNumberFormat="0" applyAlignment="0" applyProtection="0"/>
    <xf numFmtId="0" fontId="25" fillId="21" borderId="276" applyNumberFormat="0" applyAlignment="0" applyProtection="0"/>
    <xf numFmtId="0" fontId="25" fillId="21" borderId="280" applyNumberFormat="0" applyAlignment="0" applyProtection="0"/>
    <xf numFmtId="0" fontId="12" fillId="24" borderId="275" applyNumberFormat="0" applyFont="0" applyAlignment="0" applyProtection="0"/>
    <xf numFmtId="0" fontId="25" fillId="21" borderId="272" applyNumberFormat="0" applyAlignment="0" applyProtection="0"/>
    <xf numFmtId="0" fontId="22" fillId="8" borderId="283" applyNumberFormat="0" applyAlignment="0" applyProtection="0"/>
    <xf numFmtId="0" fontId="25" fillId="21" borderId="276" applyNumberFormat="0" applyAlignment="0" applyProtection="0"/>
    <xf numFmtId="0" fontId="25" fillId="21" borderId="276" applyNumberFormat="0" applyAlignment="0" applyProtection="0"/>
    <xf numFmtId="0" fontId="12" fillId="24" borderId="275" applyNumberFormat="0" applyFont="0" applyAlignment="0" applyProtection="0"/>
    <xf numFmtId="0" fontId="25" fillId="21" borderId="280" applyNumberFormat="0" applyAlignment="0" applyProtection="0"/>
    <xf numFmtId="0" fontId="32" fillId="0" borderId="287" applyNumberFormat="0" applyFill="0" applyAlignment="0" applyProtection="0"/>
    <xf numFmtId="0" fontId="10" fillId="0" borderId="282" applyFill="0">
      <alignment horizontal="center" vertical="center"/>
    </xf>
    <xf numFmtId="0" fontId="10" fillId="0" borderId="301" applyFill="0">
      <alignment horizontal="center" vertical="center"/>
    </xf>
    <xf numFmtId="0" fontId="25" fillId="21" borderId="292" applyNumberFormat="0" applyAlignment="0" applyProtection="0"/>
    <xf numFmtId="0" fontId="25" fillId="21" borderId="272" applyNumberFormat="0" applyAlignment="0" applyProtection="0"/>
    <xf numFmtId="0" fontId="32" fillId="0" borderId="277" applyNumberFormat="0" applyFill="0" applyAlignment="0" applyProtection="0"/>
    <xf numFmtId="0" fontId="25" fillId="21" borderId="280" applyNumberFormat="0" applyAlignment="0" applyProtection="0"/>
    <xf numFmtId="0" fontId="12" fillId="24" borderId="285" applyNumberFormat="0" applyFont="0" applyAlignment="0" applyProtection="0"/>
    <xf numFmtId="0" fontId="12" fillId="24" borderId="275" applyNumberFormat="0" applyFont="0" applyAlignment="0" applyProtection="0"/>
    <xf numFmtId="0" fontId="25" fillId="21" borderId="280" applyNumberFormat="0" applyAlignment="0" applyProtection="0"/>
    <xf numFmtId="0" fontId="32" fillId="0" borderId="293" applyNumberFormat="0" applyFill="0" applyAlignment="0" applyProtection="0"/>
    <xf numFmtId="0" fontId="32" fillId="0" borderId="293" applyNumberFormat="0" applyFill="0" applyAlignment="0" applyProtection="0"/>
    <xf numFmtId="0" fontId="25" fillId="21" borderId="276" applyNumberFormat="0" applyAlignment="0" applyProtection="0"/>
    <xf numFmtId="175" fontId="5" fillId="0" borderId="282" applyFill="0">
      <alignment horizontal="center" vertical="center"/>
    </xf>
    <xf numFmtId="0" fontId="25" fillId="21" borderId="272" applyNumberFormat="0" applyAlignment="0" applyProtection="0"/>
    <xf numFmtId="175" fontId="5" fillId="0" borderId="288" applyFill="0">
      <alignment horizontal="center" vertical="center"/>
    </xf>
    <xf numFmtId="0" fontId="25" fillId="21" borderId="272" applyNumberFormat="0" applyAlignment="0" applyProtection="0"/>
    <xf numFmtId="0" fontId="5" fillId="0" borderId="301" applyFill="0">
      <alignment horizontal="center" vertical="center"/>
    </xf>
    <xf numFmtId="0" fontId="32" fillId="0" borderId="281" applyNumberFormat="0" applyFill="0" applyAlignment="0" applyProtection="0"/>
    <xf numFmtId="0" fontId="25" fillId="21" borderId="292" applyNumberFormat="0" applyAlignment="0" applyProtection="0"/>
    <xf numFmtId="0" fontId="25" fillId="21" borderId="276" applyNumberFormat="0" applyAlignment="0" applyProtection="0"/>
    <xf numFmtId="0" fontId="32" fillId="0" borderId="304" applyNumberFormat="0" applyFill="0" applyAlignment="0" applyProtection="0"/>
    <xf numFmtId="0" fontId="32" fillId="0" borderId="293" applyNumberFormat="0" applyFill="0" applyAlignment="0" applyProtection="0"/>
    <xf numFmtId="175" fontId="5" fillId="0" borderId="282" applyFill="0">
      <alignment horizontal="center" vertical="center"/>
    </xf>
    <xf numFmtId="0" fontId="12" fillId="24" borderId="275" applyNumberFormat="0" applyFont="0" applyAlignment="0" applyProtection="0"/>
    <xf numFmtId="0" fontId="25" fillId="21" borderId="276" applyNumberFormat="0" applyAlignment="0" applyProtection="0"/>
    <xf numFmtId="0" fontId="10" fillId="0" borderId="270" applyFill="0">
      <alignment horizontal="center" vertical="center"/>
    </xf>
    <xf numFmtId="0" fontId="32" fillId="0" borderId="287" applyNumberFormat="0" applyFill="0" applyAlignment="0" applyProtection="0"/>
    <xf numFmtId="0" fontId="15" fillId="21" borderId="305" applyNumberFormat="0" applyAlignment="0" applyProtection="0"/>
    <xf numFmtId="0" fontId="12" fillId="24" borderId="279" applyNumberFormat="0" applyFont="0" applyAlignment="0" applyProtection="0"/>
    <xf numFmtId="0" fontId="32" fillId="0" borderId="281" applyNumberFormat="0" applyFill="0" applyAlignment="0" applyProtection="0"/>
    <xf numFmtId="175" fontId="5" fillId="0" borderId="282" applyFill="0">
      <alignment horizontal="center" vertical="center"/>
    </xf>
    <xf numFmtId="0" fontId="25" fillId="21" borderId="276" applyNumberFormat="0" applyAlignment="0" applyProtection="0"/>
    <xf numFmtId="0" fontId="12" fillId="24" borderId="279" applyNumberFormat="0" applyFont="0" applyAlignment="0" applyProtection="0"/>
    <xf numFmtId="0" fontId="12" fillId="24" borderId="275" applyNumberFormat="0" applyFont="0" applyAlignment="0" applyProtection="0"/>
    <xf numFmtId="0" fontId="10" fillId="0" borderId="282" applyFill="0">
      <alignment horizontal="center" vertical="center"/>
    </xf>
    <xf numFmtId="0" fontId="25" fillId="21" borderId="292" applyNumberFormat="0" applyAlignment="0" applyProtection="0"/>
    <xf numFmtId="0" fontId="25" fillId="21" borderId="276" applyNumberFormat="0" applyAlignment="0" applyProtection="0"/>
    <xf numFmtId="0" fontId="5" fillId="0" borderId="288" applyFill="0">
      <alignment horizontal="center" vertical="center"/>
    </xf>
    <xf numFmtId="0" fontId="32" fillId="0" borderId="293" applyNumberFormat="0" applyFill="0" applyAlignment="0" applyProtection="0"/>
    <xf numFmtId="175" fontId="5" fillId="0" borderId="282" applyFill="0">
      <alignment horizontal="center" vertical="center"/>
    </xf>
    <xf numFmtId="0" fontId="25" fillId="21" borderId="276" applyNumberFormat="0" applyAlignment="0" applyProtection="0"/>
    <xf numFmtId="0" fontId="10" fillId="0" borderId="282" applyFill="0">
      <alignment horizontal="center" vertical="center"/>
    </xf>
    <xf numFmtId="0" fontId="22" fillId="8" borderId="283" applyNumberFormat="0" applyAlignment="0" applyProtection="0"/>
    <xf numFmtId="0" fontId="12" fillId="24" borderId="275" applyNumberFormat="0" applyFont="0" applyAlignment="0" applyProtection="0"/>
    <xf numFmtId="0" fontId="32" fillId="0" borderId="277" applyNumberFormat="0" applyFill="0" applyAlignment="0" applyProtection="0"/>
    <xf numFmtId="0" fontId="32" fillId="0" borderId="281" applyNumberFormat="0" applyFill="0" applyAlignment="0" applyProtection="0"/>
    <xf numFmtId="0" fontId="32" fillId="0" borderId="277" applyNumberFormat="0" applyFill="0" applyAlignment="0" applyProtection="0"/>
    <xf numFmtId="175" fontId="5" fillId="0" borderId="282" applyFill="0">
      <alignment horizontal="center" vertical="center"/>
    </xf>
    <xf numFmtId="0" fontId="32" fillId="0" borderId="277" applyNumberFormat="0" applyFill="0" applyAlignment="0" applyProtection="0"/>
    <xf numFmtId="0" fontId="12" fillId="24" borderId="279" applyNumberFormat="0" applyFont="0" applyAlignment="0" applyProtection="0"/>
    <xf numFmtId="0" fontId="32" fillId="0" borderId="329" applyNumberFormat="0" applyFill="0" applyAlignment="0" applyProtection="0"/>
    <xf numFmtId="0" fontId="10" fillId="0" borderId="282" applyFill="0">
      <alignment horizontal="center" vertical="center"/>
    </xf>
    <xf numFmtId="0" fontId="32" fillId="0" borderId="277" applyNumberFormat="0" applyFill="0" applyAlignment="0" applyProtection="0"/>
    <xf numFmtId="0" fontId="12" fillId="24" borderId="275" applyNumberFormat="0" applyFont="0" applyAlignment="0" applyProtection="0"/>
    <xf numFmtId="0" fontId="22" fillId="8" borderId="283" applyNumberFormat="0" applyAlignment="0" applyProtection="0"/>
    <xf numFmtId="0" fontId="5" fillId="0" borderId="282" applyFill="0">
      <alignment horizontal="center" vertical="center"/>
    </xf>
    <xf numFmtId="0" fontId="12" fillId="24" borderId="279" applyNumberFormat="0" applyFont="0" applyAlignment="0" applyProtection="0"/>
    <xf numFmtId="0" fontId="32" fillId="0" borderId="277" applyNumberFormat="0" applyFill="0" applyAlignment="0" applyProtection="0"/>
    <xf numFmtId="0" fontId="25" fillId="21" borderId="280" applyNumberFormat="0" applyAlignment="0" applyProtection="0"/>
    <xf numFmtId="0" fontId="12" fillId="24" borderId="275" applyNumberFormat="0" applyFont="0" applyAlignment="0" applyProtection="0"/>
    <xf numFmtId="0" fontId="25" fillId="21" borderId="272" applyNumberFormat="0" applyAlignment="0" applyProtection="0"/>
    <xf numFmtId="0" fontId="32" fillId="0" borderId="293" applyNumberFormat="0" applyFill="0" applyAlignment="0" applyProtection="0"/>
    <xf numFmtId="0" fontId="25" fillId="21" borderId="280" applyNumberFormat="0" applyAlignment="0" applyProtection="0"/>
    <xf numFmtId="0" fontId="15" fillId="21" borderId="283" applyNumberFormat="0" applyAlignment="0" applyProtection="0"/>
    <xf numFmtId="0" fontId="15" fillId="21" borderId="283" applyNumberFormat="0" applyAlignment="0" applyProtection="0"/>
    <xf numFmtId="175" fontId="5" fillId="0" borderId="282" applyFill="0">
      <alignment horizontal="center" vertical="center"/>
    </xf>
    <xf numFmtId="0" fontId="25" fillId="21" borderId="272" applyNumberFormat="0" applyAlignment="0" applyProtection="0"/>
    <xf numFmtId="0" fontId="25" fillId="21" borderId="272" applyNumberFormat="0" applyAlignment="0" applyProtection="0"/>
    <xf numFmtId="0" fontId="25" fillId="21" borderId="276" applyNumberFormat="0" applyAlignment="0" applyProtection="0"/>
    <xf numFmtId="0" fontId="12" fillId="24" borderId="275" applyNumberFormat="0" applyFont="0" applyAlignment="0" applyProtection="0"/>
    <xf numFmtId="175" fontId="5" fillId="0" borderId="288" applyFill="0">
      <alignment horizontal="center" vertical="center"/>
    </xf>
    <xf numFmtId="0" fontId="15" fillId="21" borderId="283" applyNumberFormat="0" applyAlignment="0" applyProtection="0"/>
    <xf numFmtId="0" fontId="32" fillId="0" borderId="281" applyNumberFormat="0" applyFill="0" applyAlignment="0" applyProtection="0"/>
    <xf numFmtId="0" fontId="32" fillId="0" borderId="281" applyNumberFormat="0" applyFill="0" applyAlignment="0" applyProtection="0"/>
    <xf numFmtId="0" fontId="32" fillId="0" borderId="293" applyNumberFormat="0" applyFill="0" applyAlignment="0" applyProtection="0"/>
    <xf numFmtId="0" fontId="25" fillId="21" borderId="280" applyNumberFormat="0" applyAlignment="0" applyProtection="0"/>
    <xf numFmtId="0" fontId="25" fillId="21" borderId="272" applyNumberFormat="0" applyAlignment="0" applyProtection="0"/>
    <xf numFmtId="0" fontId="5" fillId="0" borderId="288" applyFill="0">
      <alignment horizontal="center" vertical="center"/>
    </xf>
    <xf numFmtId="0" fontId="25" fillId="21" borderId="276" applyNumberFormat="0" applyAlignment="0" applyProtection="0"/>
    <xf numFmtId="0" fontId="25" fillId="21" borderId="272" applyNumberFormat="0" applyAlignment="0" applyProtection="0"/>
    <xf numFmtId="0" fontId="32" fillId="0" borderId="319" applyNumberFormat="0" applyFill="0" applyAlignment="0" applyProtection="0"/>
    <xf numFmtId="0" fontId="25" fillId="21" borderId="280" applyNumberFormat="0" applyAlignment="0" applyProtection="0"/>
    <xf numFmtId="0" fontId="12" fillId="24" borderId="275" applyNumberFormat="0" applyFont="0" applyAlignment="0" applyProtection="0"/>
    <xf numFmtId="0" fontId="12" fillId="24" borderId="275" applyNumberFormat="0" applyFont="0" applyAlignment="0" applyProtection="0"/>
    <xf numFmtId="0" fontId="22" fillId="8" borderId="283" applyNumberFormat="0" applyAlignment="0" applyProtection="0"/>
    <xf numFmtId="0" fontId="25" fillId="21" borderId="272" applyNumberFormat="0" applyAlignment="0" applyProtection="0"/>
    <xf numFmtId="0" fontId="10" fillId="0" borderId="301" applyFill="0">
      <alignment horizontal="center" vertical="center"/>
    </xf>
    <xf numFmtId="0" fontId="22" fillId="8" borderId="300" applyNumberFormat="0" applyAlignment="0" applyProtection="0"/>
    <xf numFmtId="0" fontId="25" fillId="21" borderId="280" applyNumberFormat="0" applyAlignment="0" applyProtection="0"/>
    <xf numFmtId="0" fontId="12" fillId="24" borderId="275" applyNumberFormat="0" applyFont="0" applyAlignment="0" applyProtection="0"/>
    <xf numFmtId="0" fontId="32" fillId="0" borderId="293" applyNumberFormat="0" applyFill="0" applyAlignment="0" applyProtection="0"/>
    <xf numFmtId="0" fontId="22" fillId="8" borderId="289" applyNumberFormat="0" applyAlignment="0" applyProtection="0"/>
    <xf numFmtId="0" fontId="32" fillId="0" borderId="281" applyNumberFormat="0" applyFill="0" applyAlignment="0" applyProtection="0"/>
    <xf numFmtId="175" fontId="5" fillId="0" borderId="301" applyFill="0">
      <alignment horizontal="center" vertical="center"/>
    </xf>
    <xf numFmtId="0" fontId="12" fillId="24" borderId="275" applyNumberFormat="0" applyFont="0" applyAlignment="0" applyProtection="0"/>
    <xf numFmtId="0" fontId="32" fillId="0" borderId="281" applyNumberFormat="0" applyFill="0" applyAlignment="0" applyProtection="0"/>
    <xf numFmtId="0" fontId="15" fillId="21" borderId="283" applyNumberFormat="0" applyAlignment="0" applyProtection="0"/>
    <xf numFmtId="0" fontId="25" fillId="21" borderId="345" applyNumberFormat="0" applyAlignment="0" applyProtection="0"/>
    <xf numFmtId="0" fontId="32" fillId="0" borderId="281" applyNumberFormat="0" applyFill="0" applyAlignment="0" applyProtection="0"/>
    <xf numFmtId="0" fontId="25" fillId="21" borderId="276" applyNumberFormat="0" applyAlignment="0" applyProtection="0"/>
    <xf numFmtId="0" fontId="32" fillId="0" borderId="281" applyNumberFormat="0" applyFill="0" applyAlignment="0" applyProtection="0"/>
    <xf numFmtId="0" fontId="32" fillId="0" borderId="277" applyNumberFormat="0" applyFill="0" applyAlignment="0" applyProtection="0"/>
    <xf numFmtId="0" fontId="22" fillId="8" borderId="283" applyNumberFormat="0" applyAlignment="0" applyProtection="0"/>
    <xf numFmtId="0" fontId="12" fillId="24" borderId="275" applyNumberFormat="0" applyFont="0" applyAlignment="0" applyProtection="0"/>
    <xf numFmtId="0" fontId="32" fillId="0" borderId="281" applyNumberFormat="0" applyFill="0" applyAlignment="0" applyProtection="0"/>
    <xf numFmtId="0" fontId="12" fillId="24" borderId="275" applyNumberFormat="0" applyFont="0" applyAlignment="0" applyProtection="0"/>
    <xf numFmtId="0" fontId="32" fillId="0" borderId="277" applyNumberFormat="0" applyFill="0" applyAlignment="0" applyProtection="0"/>
    <xf numFmtId="0" fontId="12" fillId="24" borderId="279" applyNumberFormat="0" applyFont="0" applyAlignment="0" applyProtection="0"/>
    <xf numFmtId="0" fontId="32" fillId="0" borderId="281"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92" applyNumberFormat="0" applyAlignment="0" applyProtection="0"/>
    <xf numFmtId="0" fontId="25" fillId="21" borderId="276" applyNumberFormat="0" applyAlignment="0" applyProtection="0"/>
    <xf numFmtId="0" fontId="5" fillId="0" borderId="282" applyFill="0">
      <alignment horizontal="center" vertical="center"/>
    </xf>
    <xf numFmtId="0" fontId="25" fillId="21" borderId="280" applyNumberFormat="0" applyAlignment="0" applyProtection="0"/>
    <xf numFmtId="0" fontId="25" fillId="21" borderId="292" applyNumberFormat="0" applyAlignment="0" applyProtection="0"/>
    <xf numFmtId="0" fontId="25" fillId="21" borderId="280" applyNumberFormat="0" applyAlignment="0" applyProtection="0"/>
    <xf numFmtId="0" fontId="25" fillId="21" borderId="276" applyNumberFormat="0" applyAlignment="0" applyProtection="0"/>
    <xf numFmtId="0" fontId="10" fillId="0" borderId="288" applyFill="0">
      <alignment horizontal="center" vertical="center"/>
    </xf>
    <xf numFmtId="0" fontId="5" fillId="0" borderId="282" applyFill="0">
      <alignment horizontal="center" vertical="center"/>
    </xf>
    <xf numFmtId="0" fontId="5" fillId="0" borderId="282" applyFill="0">
      <alignment horizontal="center" vertical="center"/>
    </xf>
    <xf numFmtId="0" fontId="25" fillId="21" borderId="272" applyNumberFormat="0" applyAlignment="0" applyProtection="0"/>
    <xf numFmtId="0" fontId="25" fillId="21" borderId="272" applyNumberFormat="0" applyAlignment="0" applyProtection="0"/>
    <xf numFmtId="0" fontId="25" fillId="21" borderId="272"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25" fillId="21" borderId="292" applyNumberFormat="0" applyAlignment="0" applyProtection="0"/>
    <xf numFmtId="0" fontId="25" fillId="21" borderId="292" applyNumberFormat="0" applyAlignment="0" applyProtection="0"/>
    <xf numFmtId="0" fontId="25" fillId="21" borderId="280" applyNumberFormat="0" applyAlignment="0" applyProtection="0"/>
    <xf numFmtId="0" fontId="10" fillId="0" borderId="282" applyFill="0">
      <alignment horizontal="center" vertical="center"/>
    </xf>
    <xf numFmtId="0" fontId="32" fillId="0" borderId="277" applyNumberFormat="0" applyFill="0" applyAlignment="0" applyProtection="0"/>
    <xf numFmtId="175" fontId="5" fillId="0" borderId="282" applyFill="0">
      <alignment horizontal="center" vertical="center"/>
    </xf>
    <xf numFmtId="0" fontId="32" fillId="0" borderId="293" applyNumberFormat="0" applyFill="0" applyAlignment="0" applyProtection="0"/>
    <xf numFmtId="0" fontId="25" fillId="21" borderId="280" applyNumberFormat="0" applyAlignment="0" applyProtection="0"/>
    <xf numFmtId="0" fontId="25" fillId="21" borderId="272" applyNumberFormat="0" applyAlignment="0" applyProtection="0"/>
    <xf numFmtId="0" fontId="25" fillId="21" borderId="276" applyNumberFormat="0" applyAlignment="0" applyProtection="0"/>
    <xf numFmtId="0" fontId="5" fillId="0" borderId="282" applyFill="0">
      <alignment horizontal="center" vertical="center"/>
    </xf>
    <xf numFmtId="0" fontId="25" fillId="21" borderId="272" applyNumberFormat="0" applyAlignment="0" applyProtection="0"/>
    <xf numFmtId="0" fontId="12" fillId="24" borderId="275" applyNumberFormat="0" applyFont="0" applyAlignment="0" applyProtection="0"/>
    <xf numFmtId="0" fontId="10" fillId="0" borderId="282" applyFill="0">
      <alignment horizontal="center" vertical="center"/>
    </xf>
    <xf numFmtId="0" fontId="25" fillId="21" borderId="276" applyNumberFormat="0" applyAlignment="0" applyProtection="0"/>
    <xf numFmtId="0" fontId="10" fillId="0" borderId="282" applyFill="0">
      <alignment horizontal="center" vertical="center"/>
    </xf>
    <xf numFmtId="0" fontId="25" fillId="21" borderId="272" applyNumberFormat="0" applyAlignment="0" applyProtection="0"/>
    <xf numFmtId="0" fontId="25" fillId="21" borderId="276" applyNumberFormat="0" applyAlignment="0" applyProtection="0"/>
    <xf numFmtId="0" fontId="15" fillId="21" borderId="289" applyNumberFormat="0" applyAlignment="0" applyProtection="0"/>
    <xf numFmtId="0" fontId="12" fillId="24" borderId="285" applyNumberFormat="0" applyFont="0" applyAlignment="0" applyProtection="0"/>
    <xf numFmtId="0" fontId="25" fillId="21" borderId="280" applyNumberFormat="0" applyAlignment="0" applyProtection="0"/>
    <xf numFmtId="0" fontId="22" fillId="8" borderId="283" applyNumberFormat="0" applyAlignment="0" applyProtection="0"/>
    <xf numFmtId="0" fontId="15" fillId="21" borderId="283" applyNumberFormat="0" applyAlignment="0" applyProtection="0"/>
    <xf numFmtId="0" fontId="25" fillId="21" borderId="272" applyNumberFormat="0" applyAlignment="0" applyProtection="0"/>
    <xf numFmtId="0" fontId="32" fillId="0" borderId="281" applyNumberFormat="0" applyFill="0" applyAlignment="0" applyProtection="0"/>
    <xf numFmtId="0" fontId="32" fillId="0" borderId="277" applyNumberFormat="0" applyFill="0" applyAlignment="0" applyProtection="0"/>
    <xf numFmtId="175" fontId="5" fillId="0" borderId="282" applyFill="0">
      <alignment horizontal="center" vertical="center"/>
    </xf>
    <xf numFmtId="0" fontId="5" fillId="0" borderId="282" applyFill="0">
      <alignment horizontal="center" vertical="center"/>
    </xf>
    <xf numFmtId="0" fontId="32" fillId="0" borderId="277" applyNumberFormat="0" applyFill="0" applyAlignment="0" applyProtection="0"/>
    <xf numFmtId="0" fontId="5" fillId="0" borderId="288" applyFill="0">
      <alignment horizontal="center" vertical="center"/>
    </xf>
    <xf numFmtId="0" fontId="32" fillId="0" borderId="293"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32" fillId="0" borderId="277" applyNumberFormat="0" applyFill="0" applyAlignment="0" applyProtection="0"/>
    <xf numFmtId="0" fontId="25" fillId="21" borderId="272" applyNumberFormat="0" applyAlignment="0" applyProtection="0"/>
    <xf numFmtId="0" fontId="32" fillId="0" borderId="324" applyNumberFormat="0" applyFill="0" applyAlignment="0" applyProtection="0"/>
    <xf numFmtId="0" fontId="25" fillId="21" borderId="276" applyNumberFormat="0" applyAlignment="0" applyProtection="0"/>
    <xf numFmtId="175" fontId="5" fillId="0" borderId="282" applyFill="0">
      <alignment horizontal="center" vertical="center"/>
    </xf>
    <xf numFmtId="0" fontId="25" fillId="21" borderId="276" applyNumberFormat="0" applyAlignment="0" applyProtection="0"/>
    <xf numFmtId="0" fontId="15" fillId="21" borderId="300" applyNumberFormat="0" applyAlignment="0" applyProtection="0"/>
    <xf numFmtId="0" fontId="12" fillId="24" borderId="279" applyNumberFormat="0" applyFont="0" applyAlignment="0" applyProtection="0"/>
    <xf numFmtId="0" fontId="25" fillId="21" borderId="276" applyNumberFormat="0" applyAlignment="0" applyProtection="0"/>
    <xf numFmtId="0" fontId="12" fillId="24" borderId="275" applyNumberFormat="0" applyFont="0" applyAlignment="0" applyProtection="0"/>
    <xf numFmtId="0" fontId="25" fillId="21" borderId="276" applyNumberFormat="0" applyAlignment="0" applyProtection="0"/>
    <xf numFmtId="0" fontId="25" fillId="21" borderId="276" applyNumberFormat="0" applyAlignment="0" applyProtection="0"/>
    <xf numFmtId="0" fontId="12" fillId="24" borderId="279" applyNumberFormat="0" applyFont="0" applyAlignment="0" applyProtection="0"/>
    <xf numFmtId="0" fontId="32" fillId="0" borderId="319" applyNumberFormat="0" applyFill="0" applyAlignment="0" applyProtection="0"/>
    <xf numFmtId="0" fontId="5" fillId="0" borderId="288" applyFill="0">
      <alignment horizontal="center" vertical="center"/>
    </xf>
    <xf numFmtId="0" fontId="32" fillId="0" borderId="277" applyNumberFormat="0" applyFill="0" applyAlignment="0" applyProtection="0"/>
    <xf numFmtId="0" fontId="22" fillId="8" borderId="300" applyNumberFormat="0" applyAlignment="0" applyProtection="0"/>
    <xf numFmtId="0" fontId="5" fillId="0" borderId="288" applyFill="0">
      <alignment horizontal="center" vertical="center"/>
    </xf>
    <xf numFmtId="0" fontId="32" fillId="0" borderId="281" applyNumberFormat="0" applyFill="0" applyAlignment="0" applyProtection="0"/>
    <xf numFmtId="0" fontId="12" fillId="24" borderId="275" applyNumberFormat="0" applyFont="0" applyAlignment="0" applyProtection="0"/>
    <xf numFmtId="0" fontId="32" fillId="0" borderId="277" applyNumberFormat="0" applyFill="0" applyAlignment="0" applyProtection="0"/>
    <xf numFmtId="0" fontId="12" fillId="24" borderId="279" applyNumberFormat="0" applyFont="0" applyAlignment="0" applyProtection="0"/>
    <xf numFmtId="175" fontId="5" fillId="0" borderId="301" applyFill="0">
      <alignment horizontal="center" vertical="center"/>
    </xf>
    <xf numFmtId="0" fontId="25" fillId="21" borderId="280" applyNumberFormat="0" applyAlignment="0" applyProtection="0"/>
    <xf numFmtId="0" fontId="10" fillId="0" borderId="288" applyFill="0">
      <alignment horizontal="center" vertical="center"/>
    </xf>
    <xf numFmtId="0" fontId="15" fillId="21" borderId="300" applyNumberFormat="0" applyAlignment="0" applyProtection="0"/>
    <xf numFmtId="0" fontId="25" fillId="21" borderId="276" applyNumberFormat="0" applyAlignment="0" applyProtection="0"/>
    <xf numFmtId="0" fontId="22" fillId="8" borderId="289" applyNumberFormat="0" applyAlignment="0" applyProtection="0"/>
    <xf numFmtId="0" fontId="25" fillId="21" borderId="292" applyNumberFormat="0" applyAlignment="0" applyProtection="0"/>
    <xf numFmtId="0" fontId="25" fillId="21" borderId="272" applyNumberFormat="0" applyAlignment="0" applyProtection="0"/>
    <xf numFmtId="0" fontId="12" fillId="24" borderId="285" applyNumberFormat="0" applyFont="0" applyAlignment="0" applyProtection="0"/>
    <xf numFmtId="0" fontId="22" fillId="8" borderId="300" applyNumberFormat="0" applyAlignment="0" applyProtection="0"/>
    <xf numFmtId="0" fontId="25" fillId="21" borderId="276" applyNumberFormat="0" applyAlignment="0" applyProtection="0"/>
    <xf numFmtId="0" fontId="25" fillId="21" borderId="272" applyNumberFormat="0" applyAlignment="0" applyProtection="0"/>
    <xf numFmtId="0" fontId="32" fillId="0" borderId="277" applyNumberFormat="0" applyFill="0" applyAlignment="0" applyProtection="0"/>
    <xf numFmtId="0" fontId="12" fillId="24" borderId="285" applyNumberFormat="0" applyFont="0" applyAlignment="0" applyProtection="0"/>
    <xf numFmtId="0" fontId="12" fillId="24" borderId="275" applyNumberFormat="0" applyFont="0" applyAlignment="0" applyProtection="0"/>
    <xf numFmtId="0" fontId="5" fillId="0" borderId="282" applyFill="0">
      <alignment horizontal="center" vertical="center"/>
    </xf>
    <xf numFmtId="0" fontId="32" fillId="0" borderId="281" applyNumberFormat="0" applyFill="0" applyAlignment="0" applyProtection="0"/>
    <xf numFmtId="0" fontId="32" fillId="0" borderId="281" applyNumberFormat="0" applyFill="0" applyAlignment="0" applyProtection="0"/>
    <xf numFmtId="0" fontId="10" fillId="0" borderId="282" applyFill="0">
      <alignment horizontal="center" vertical="center"/>
    </xf>
    <xf numFmtId="0" fontId="5" fillId="0" borderId="301" applyFill="0">
      <alignment horizontal="center" vertical="center"/>
    </xf>
    <xf numFmtId="0" fontId="12" fillId="24" borderId="275" applyNumberFormat="0" applyFont="0" applyAlignment="0" applyProtection="0"/>
    <xf numFmtId="0" fontId="32" fillId="0" borderId="319" applyNumberFormat="0" applyFill="0" applyAlignment="0" applyProtection="0"/>
    <xf numFmtId="175" fontId="5" fillId="0" borderId="282" applyFill="0">
      <alignment horizontal="center" vertical="center"/>
    </xf>
    <xf numFmtId="0" fontId="25" fillId="21" borderId="272" applyNumberFormat="0" applyAlignment="0" applyProtection="0"/>
    <xf numFmtId="0" fontId="12" fillId="24" borderId="279" applyNumberFormat="0" applyFont="0" applyAlignment="0" applyProtection="0"/>
    <xf numFmtId="0" fontId="15" fillId="21" borderId="289" applyNumberFormat="0" applyAlignment="0" applyProtection="0"/>
    <xf numFmtId="0" fontId="12" fillId="24" borderId="279" applyNumberFormat="0" applyFont="0" applyAlignment="0" applyProtection="0"/>
    <xf numFmtId="0" fontId="22" fillId="8" borderId="269" applyNumberFormat="0" applyAlignment="0" applyProtection="0"/>
    <xf numFmtId="175" fontId="5" fillId="0" borderId="288" applyFill="0">
      <alignment horizontal="center" vertical="center"/>
    </xf>
    <xf numFmtId="0" fontId="25" fillId="21" borderId="280" applyNumberFormat="0" applyAlignment="0" applyProtection="0"/>
    <xf numFmtId="0" fontId="32" fillId="0" borderId="281" applyNumberFormat="0" applyFill="0" applyAlignment="0" applyProtection="0"/>
    <xf numFmtId="175" fontId="5" fillId="0" borderId="288" applyFill="0">
      <alignment horizontal="center" vertical="center"/>
    </xf>
    <xf numFmtId="0" fontId="15" fillId="21" borderId="289" applyNumberFormat="0" applyAlignment="0" applyProtection="0"/>
    <xf numFmtId="0" fontId="32" fillId="0" borderId="293" applyNumberFormat="0" applyFill="0" applyAlignment="0" applyProtection="0"/>
    <xf numFmtId="0" fontId="22" fillId="8" borderId="289" applyNumberFormat="0" applyAlignment="0" applyProtection="0"/>
    <xf numFmtId="0" fontId="12" fillId="24" borderId="279" applyNumberFormat="0" applyFont="0" applyAlignment="0" applyProtection="0"/>
    <xf numFmtId="0" fontId="10" fillId="0" borderId="270" applyFill="0">
      <alignment horizontal="center" vertical="center"/>
    </xf>
    <xf numFmtId="0" fontId="22" fillId="8" borderId="289" applyNumberFormat="0" applyAlignment="0" applyProtection="0"/>
    <xf numFmtId="175" fontId="5" fillId="0" borderId="282" applyFill="0">
      <alignment horizontal="center" vertical="center"/>
    </xf>
    <xf numFmtId="0" fontId="25" fillId="21" borderId="292" applyNumberFormat="0" applyAlignment="0" applyProtection="0"/>
    <xf numFmtId="0" fontId="25" fillId="21" borderId="272" applyNumberFormat="0" applyAlignment="0" applyProtection="0"/>
    <xf numFmtId="0" fontId="22" fillId="8" borderId="300" applyNumberFormat="0" applyAlignment="0" applyProtection="0"/>
    <xf numFmtId="0" fontId="10" fillId="0" borderId="301" applyFill="0">
      <alignment horizontal="center" vertical="center"/>
    </xf>
    <xf numFmtId="0" fontId="32" fillId="0" borderId="277" applyNumberFormat="0" applyFill="0" applyAlignment="0" applyProtection="0"/>
    <xf numFmtId="0" fontId="10" fillId="0" borderId="288" applyFill="0">
      <alignment horizontal="center" vertical="center"/>
    </xf>
    <xf numFmtId="0" fontId="15" fillId="21" borderId="283" applyNumberFormat="0" applyAlignment="0" applyProtection="0"/>
    <xf numFmtId="175" fontId="5" fillId="0" borderId="282" applyFill="0">
      <alignment horizontal="center" vertical="center"/>
    </xf>
    <xf numFmtId="0" fontId="32" fillId="0" borderId="281"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10" fillId="0" borderId="282" applyFill="0">
      <alignment horizontal="center" vertical="center"/>
    </xf>
    <xf numFmtId="0" fontId="15" fillId="21" borderId="300" applyNumberFormat="0" applyAlignment="0" applyProtection="0"/>
    <xf numFmtId="0" fontId="5" fillId="0" borderId="288" applyFill="0">
      <alignment horizontal="center" vertical="center"/>
    </xf>
    <xf numFmtId="0" fontId="22" fillId="8" borderId="283" applyNumberFormat="0" applyAlignment="0" applyProtection="0"/>
    <xf numFmtId="0" fontId="32" fillId="0" borderId="281" applyNumberFormat="0" applyFill="0" applyAlignment="0" applyProtection="0"/>
    <xf numFmtId="175" fontId="5" fillId="0" borderId="282" applyFill="0">
      <alignment horizontal="center" vertical="center"/>
    </xf>
    <xf numFmtId="0" fontId="10" fillId="0" borderId="288" applyFill="0">
      <alignment horizontal="center" vertical="center"/>
    </xf>
    <xf numFmtId="0" fontId="25" fillId="21" borderId="280" applyNumberFormat="0" applyAlignment="0" applyProtection="0"/>
    <xf numFmtId="0" fontId="32" fillId="0" borderId="281" applyNumberFormat="0" applyFill="0" applyAlignment="0" applyProtection="0"/>
    <xf numFmtId="175" fontId="5" fillId="0" borderId="282" applyFill="0">
      <alignment horizontal="center" vertical="center"/>
    </xf>
    <xf numFmtId="0" fontId="25" fillId="21" borderId="280" applyNumberFormat="0" applyAlignment="0" applyProtection="0"/>
    <xf numFmtId="0" fontId="5" fillId="0" borderId="282" applyFill="0">
      <alignment horizontal="center" vertical="center"/>
    </xf>
    <xf numFmtId="0" fontId="5" fillId="0" borderId="288" applyFill="0">
      <alignment horizontal="center" vertical="center"/>
    </xf>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25" fillId="21" borderId="276" applyNumberFormat="0" applyAlignment="0" applyProtection="0"/>
    <xf numFmtId="0" fontId="25" fillId="21" borderId="276" applyNumberFormat="0" applyAlignment="0" applyProtection="0"/>
    <xf numFmtId="0" fontId="32" fillId="0" borderId="277" applyNumberFormat="0" applyFill="0" applyAlignment="0" applyProtection="0"/>
    <xf numFmtId="0" fontId="32" fillId="0" borderId="277" applyNumberFormat="0" applyFill="0" applyAlignment="0" applyProtection="0"/>
    <xf numFmtId="0" fontId="32" fillId="0" borderId="281" applyNumberFormat="0" applyFill="0" applyAlignment="0" applyProtection="0"/>
    <xf numFmtId="0" fontId="25" fillId="21" borderId="280" applyNumberFormat="0" applyAlignment="0" applyProtection="0"/>
    <xf numFmtId="0" fontId="32" fillId="0" borderId="281" applyNumberFormat="0" applyFill="0" applyAlignment="0" applyProtection="0"/>
    <xf numFmtId="0" fontId="25" fillId="21" borderId="280" applyNumberFormat="0" applyAlignment="0" applyProtection="0"/>
    <xf numFmtId="0" fontId="32" fillId="0" borderId="281" applyNumberFormat="0" applyFill="0" applyAlignment="0" applyProtection="0"/>
    <xf numFmtId="0" fontId="22" fillId="8" borderId="283" applyNumberFormat="0" applyAlignment="0" applyProtection="0"/>
    <xf numFmtId="0" fontId="25" fillId="21" borderId="280" applyNumberFormat="0" applyAlignment="0" applyProtection="0"/>
    <xf numFmtId="0" fontId="25" fillId="21" borderId="318" applyNumberFormat="0" applyAlignment="0" applyProtection="0"/>
    <xf numFmtId="0" fontId="22" fillId="8" borderId="283" applyNumberFormat="0" applyAlignment="0" applyProtection="0"/>
    <xf numFmtId="0" fontId="12" fillId="24" borderId="285" applyNumberFormat="0" applyFont="0" applyAlignment="0" applyProtection="0"/>
    <xf numFmtId="0" fontId="15" fillId="21" borderId="300" applyNumberFormat="0" applyAlignment="0" applyProtection="0"/>
    <xf numFmtId="0" fontId="15" fillId="21" borderId="283" applyNumberFormat="0" applyAlignment="0" applyProtection="0"/>
    <xf numFmtId="0" fontId="25" fillId="21" borderId="303" applyNumberFormat="0" applyAlignment="0" applyProtection="0"/>
    <xf numFmtId="0" fontId="10" fillId="0" borderId="288" applyFill="0">
      <alignment horizontal="center" vertical="center"/>
    </xf>
    <xf numFmtId="0" fontId="12" fillId="24" borderId="279" applyNumberFormat="0" applyFont="0" applyAlignment="0" applyProtection="0"/>
    <xf numFmtId="0" fontId="5" fillId="0" borderId="288" applyFill="0">
      <alignment horizontal="center" vertical="center"/>
    </xf>
    <xf numFmtId="0" fontId="32" fillId="0" borderId="281" applyNumberFormat="0" applyFill="0" applyAlignment="0" applyProtection="0"/>
    <xf numFmtId="0" fontId="25" fillId="21" borderId="292" applyNumberFormat="0" applyAlignment="0" applyProtection="0"/>
    <xf numFmtId="0" fontId="5" fillId="0" borderId="282" applyFill="0">
      <alignment horizontal="center" vertical="center"/>
    </xf>
    <xf numFmtId="0" fontId="12" fillId="24" borderId="279" applyNumberFormat="0" applyFont="0" applyAlignment="0" applyProtection="0"/>
    <xf numFmtId="0" fontId="25" fillId="21" borderId="286" applyNumberFormat="0" applyAlignment="0" applyProtection="0"/>
    <xf numFmtId="0" fontId="5" fillId="0" borderId="282" applyFill="0">
      <alignment horizontal="center" vertical="center"/>
    </xf>
    <xf numFmtId="0" fontId="5" fillId="0" borderId="288" applyFill="0">
      <alignment horizontal="center" vertical="center"/>
    </xf>
    <xf numFmtId="0" fontId="32" fillId="0" borderId="281" applyNumberFormat="0" applyFill="0" applyAlignment="0" applyProtection="0"/>
    <xf numFmtId="0" fontId="25" fillId="21" borderId="280" applyNumberFormat="0" applyAlignment="0" applyProtection="0"/>
    <xf numFmtId="175" fontId="5" fillId="0" borderId="301" applyFill="0">
      <alignment horizontal="center" vertical="center"/>
    </xf>
    <xf numFmtId="175" fontId="5" fillId="0" borderId="288" applyFill="0">
      <alignment horizontal="center" vertical="center"/>
    </xf>
    <xf numFmtId="0" fontId="25" fillId="21" borderId="292" applyNumberFormat="0" applyAlignment="0" applyProtection="0"/>
    <xf numFmtId="0" fontId="25" fillId="21" borderId="280" applyNumberFormat="0" applyAlignment="0" applyProtection="0"/>
    <xf numFmtId="0" fontId="32" fillId="0" borderId="293" applyNumberFormat="0" applyFill="0" applyAlignment="0" applyProtection="0"/>
    <xf numFmtId="0" fontId="32" fillId="0" borderId="293" applyNumberFormat="0" applyFill="0" applyAlignment="0" applyProtection="0"/>
    <xf numFmtId="0" fontId="15" fillId="21" borderId="283" applyNumberFormat="0" applyAlignment="0" applyProtection="0"/>
    <xf numFmtId="0" fontId="25" fillId="21" borderId="280" applyNumberFormat="0" applyAlignment="0" applyProtection="0"/>
    <xf numFmtId="0" fontId="32" fillId="0" borderId="293" applyNumberFormat="0" applyFill="0" applyAlignment="0" applyProtection="0"/>
    <xf numFmtId="0" fontId="10" fillId="0" borderId="282" applyFill="0">
      <alignment horizontal="center" vertical="center"/>
    </xf>
    <xf numFmtId="0" fontId="15" fillId="21" borderId="283" applyNumberFormat="0" applyAlignment="0" applyProtection="0"/>
    <xf numFmtId="0" fontId="22" fillId="8" borderId="283" applyNumberFormat="0" applyAlignment="0" applyProtection="0"/>
    <xf numFmtId="0" fontId="22" fillId="8" borderId="283" applyNumberFormat="0" applyAlignment="0" applyProtection="0"/>
    <xf numFmtId="0" fontId="25" fillId="21" borderId="280" applyNumberFormat="0" applyAlignment="0" applyProtection="0"/>
    <xf numFmtId="0" fontId="5" fillId="0" borderId="288" applyFill="0">
      <alignment horizontal="center" vertical="center"/>
    </xf>
    <xf numFmtId="0" fontId="12" fillId="24" borderId="279" applyNumberFormat="0" applyFont="0" applyAlignment="0" applyProtection="0"/>
    <xf numFmtId="0" fontId="10" fillId="0" borderId="288" applyFill="0">
      <alignment horizontal="center" vertical="center"/>
    </xf>
    <xf numFmtId="0" fontId="12" fillId="24" borderId="285" applyNumberFormat="0" applyFont="0" applyAlignment="0" applyProtection="0"/>
    <xf numFmtId="0" fontId="25" fillId="21" borderId="280" applyNumberFormat="0" applyAlignment="0" applyProtection="0"/>
    <xf numFmtId="175" fontId="5" fillId="0" borderId="326" applyFill="0">
      <alignment horizontal="center" vertical="center"/>
    </xf>
    <xf numFmtId="175" fontId="5" fillId="0" borderId="288" applyFill="0">
      <alignment horizontal="center" vertical="center"/>
    </xf>
    <xf numFmtId="0" fontId="12" fillId="24" borderId="279" applyNumberFormat="0" applyFont="0" applyAlignment="0" applyProtection="0"/>
    <xf numFmtId="0" fontId="10" fillId="0" borderId="288" applyFill="0">
      <alignment horizontal="center" vertical="center"/>
    </xf>
    <xf numFmtId="0" fontId="5" fillId="0" borderId="282" applyFill="0">
      <alignment horizontal="center" vertical="center"/>
    </xf>
    <xf numFmtId="175" fontId="5" fillId="0" borderId="288" applyFill="0">
      <alignment horizontal="center" vertical="center"/>
    </xf>
    <xf numFmtId="0" fontId="12" fillId="24" borderId="291" applyNumberFormat="0" applyFont="0" applyAlignment="0" applyProtection="0"/>
    <xf numFmtId="0" fontId="12" fillId="24" borderId="279" applyNumberFormat="0" applyFont="0" applyAlignment="0" applyProtection="0"/>
    <xf numFmtId="0" fontId="5" fillId="0" borderId="288" applyFill="0">
      <alignment horizontal="center" vertical="center"/>
    </xf>
    <xf numFmtId="175" fontId="5" fillId="0" borderId="288" applyFill="0">
      <alignment horizontal="center" vertical="center"/>
    </xf>
    <xf numFmtId="0" fontId="10" fillId="0" borderId="282" applyFill="0">
      <alignment horizontal="center" vertical="center"/>
    </xf>
    <xf numFmtId="0" fontId="5" fillId="0" borderId="282" applyFill="0">
      <alignment horizontal="center" vertical="center"/>
    </xf>
    <xf numFmtId="0" fontId="10" fillId="0" borderId="282" applyFill="0">
      <alignment horizontal="center" vertical="center"/>
    </xf>
    <xf numFmtId="0" fontId="22" fillId="8" borderId="289" applyNumberFormat="0" applyAlignment="0" applyProtection="0"/>
    <xf numFmtId="0" fontId="22" fillId="8" borderId="283" applyNumberFormat="0" applyAlignment="0" applyProtection="0"/>
    <xf numFmtId="0" fontId="32" fillId="0" borderId="281" applyNumberFormat="0" applyFill="0" applyAlignment="0" applyProtection="0"/>
    <xf numFmtId="0" fontId="22" fillId="8" borderId="283" applyNumberFormat="0" applyAlignment="0" applyProtection="0"/>
    <xf numFmtId="0" fontId="10" fillId="0" borderId="282" applyFill="0">
      <alignment horizontal="center" vertical="center"/>
    </xf>
    <xf numFmtId="0" fontId="25" fillId="21" borderId="280" applyNumberFormat="0" applyAlignment="0" applyProtection="0"/>
    <xf numFmtId="175" fontId="5" fillId="0" borderId="288" applyFill="0">
      <alignment horizontal="center" vertical="center"/>
    </xf>
    <xf numFmtId="0" fontId="22" fillId="8" borderId="283" applyNumberFormat="0" applyAlignment="0" applyProtection="0"/>
    <xf numFmtId="175" fontId="5" fillId="0" borderId="282" applyFill="0">
      <alignment horizontal="center" vertical="center"/>
    </xf>
    <xf numFmtId="0" fontId="5" fillId="0" borderId="288" applyFill="0">
      <alignment horizontal="center" vertical="center"/>
    </xf>
    <xf numFmtId="0" fontId="25" fillId="21" borderId="280" applyNumberFormat="0" applyAlignment="0" applyProtection="0"/>
    <xf numFmtId="0" fontId="32" fillId="0" borderId="281" applyNumberFormat="0" applyFill="0" applyAlignment="0" applyProtection="0"/>
    <xf numFmtId="175" fontId="5" fillId="0" borderId="282" applyFill="0">
      <alignment horizontal="center" vertical="center"/>
    </xf>
    <xf numFmtId="0" fontId="10" fillId="0" borderId="282" applyFill="0">
      <alignment horizontal="center" vertical="center"/>
    </xf>
    <xf numFmtId="0" fontId="10" fillId="0" borderId="288" applyFill="0">
      <alignment horizontal="center" vertical="center"/>
    </xf>
    <xf numFmtId="0" fontId="32" fillId="0" borderId="293" applyNumberFormat="0" applyFill="0" applyAlignment="0" applyProtection="0"/>
    <xf numFmtId="175" fontId="5" fillId="0" borderId="301" applyFill="0">
      <alignment horizontal="center" vertical="center"/>
    </xf>
    <xf numFmtId="0" fontId="5" fillId="0" borderId="301" applyFill="0">
      <alignment horizontal="center" vertical="center"/>
    </xf>
    <xf numFmtId="0" fontId="12" fillId="24" borderId="291" applyNumberFormat="0" applyFont="0" applyAlignment="0" applyProtection="0"/>
    <xf numFmtId="0" fontId="22" fillId="8" borderId="289" applyNumberFormat="0" applyAlignment="0" applyProtection="0"/>
    <xf numFmtId="0" fontId="15" fillId="21" borderId="289" applyNumberFormat="0" applyAlignment="0" applyProtection="0"/>
    <xf numFmtId="175" fontId="5"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25" fillId="21" borderId="286" applyNumberFormat="0" applyAlignment="0" applyProtection="0"/>
    <xf numFmtId="0" fontId="32" fillId="0" borderId="281" applyNumberFormat="0" applyFill="0" applyAlignment="0" applyProtection="0"/>
    <xf numFmtId="0" fontId="25" fillId="21" borderId="280" applyNumberFormat="0" applyAlignment="0" applyProtection="0"/>
    <xf numFmtId="0" fontId="22" fillId="8" borderId="283" applyNumberFormat="0" applyAlignment="0" applyProtection="0"/>
    <xf numFmtId="0" fontId="22" fillId="8" borderId="289" applyNumberFormat="0" applyAlignment="0" applyProtection="0"/>
    <xf numFmtId="0" fontId="32" fillId="0" borderId="287" applyNumberFormat="0" applyFill="0" applyAlignment="0" applyProtection="0"/>
    <xf numFmtId="0" fontId="15" fillId="21" borderId="289" applyNumberFormat="0" applyAlignment="0" applyProtection="0"/>
    <xf numFmtId="0" fontId="32" fillId="0" borderId="287" applyNumberFormat="0" applyFill="0" applyAlignment="0" applyProtection="0"/>
    <xf numFmtId="175" fontId="5" fillId="0" borderId="282" applyFill="0">
      <alignment horizontal="center" vertical="center"/>
    </xf>
    <xf numFmtId="0" fontId="5" fillId="0" borderId="282" applyFill="0">
      <alignment horizontal="center" vertical="center"/>
    </xf>
    <xf numFmtId="0" fontId="32" fillId="0" borderId="281" applyNumberFormat="0" applyFill="0" applyAlignment="0" applyProtection="0"/>
    <xf numFmtId="0" fontId="32" fillId="0" borderId="281" applyNumberFormat="0" applyFill="0" applyAlignment="0" applyProtection="0"/>
    <xf numFmtId="175" fontId="5" fillId="0" borderId="301" applyFill="0">
      <alignment horizontal="center" vertical="center"/>
    </xf>
    <xf numFmtId="0" fontId="25" fillId="21" borderId="280" applyNumberFormat="0" applyAlignment="0" applyProtection="0"/>
    <xf numFmtId="0" fontId="32" fillId="0" borderId="281" applyNumberFormat="0" applyFill="0" applyAlignment="0" applyProtection="0"/>
    <xf numFmtId="0" fontId="15" fillId="21" borderId="289" applyNumberFormat="0" applyAlignment="0" applyProtection="0"/>
    <xf numFmtId="0" fontId="12" fillId="24" borderId="279" applyNumberFormat="0" applyFont="0" applyAlignment="0" applyProtection="0"/>
    <xf numFmtId="175" fontId="5" fillId="0" borderId="282" applyFill="0">
      <alignment horizontal="center" vertical="center"/>
    </xf>
    <xf numFmtId="0" fontId="5" fillId="0" borderId="288" applyFill="0">
      <alignment horizontal="center" vertical="center"/>
    </xf>
    <xf numFmtId="175" fontId="5" fillId="0" borderId="301" applyFill="0">
      <alignment horizontal="center" vertical="center"/>
    </xf>
    <xf numFmtId="0" fontId="32" fillId="0" borderId="293" applyNumberFormat="0" applyFill="0" applyAlignment="0" applyProtection="0"/>
    <xf numFmtId="0" fontId="32" fillId="0" borderId="287" applyNumberFormat="0" applyFill="0" applyAlignment="0" applyProtection="0"/>
    <xf numFmtId="0" fontId="10" fillId="0" borderId="301" applyFill="0">
      <alignment horizontal="center" vertical="center"/>
    </xf>
    <xf numFmtId="0" fontId="10" fillId="0" borderId="282" applyFill="0">
      <alignment horizontal="center" vertical="center"/>
    </xf>
    <xf numFmtId="0" fontId="12" fillId="24" borderId="285" applyNumberFormat="0" applyFont="0" applyAlignment="0" applyProtection="0"/>
    <xf numFmtId="0" fontId="25" fillId="21" borderId="280" applyNumberFormat="0" applyAlignment="0" applyProtection="0"/>
    <xf numFmtId="0" fontId="25" fillId="21" borderId="280" applyNumberFormat="0" applyAlignment="0" applyProtection="0"/>
    <xf numFmtId="0" fontId="10" fillId="0" borderId="282" applyFill="0">
      <alignment horizontal="center" vertical="center"/>
    </xf>
    <xf numFmtId="0" fontId="32" fillId="0" borderId="293" applyNumberFormat="0" applyFill="0" applyAlignment="0" applyProtection="0"/>
    <xf numFmtId="0" fontId="25" fillId="21" borderId="280" applyNumberFormat="0" applyAlignment="0" applyProtection="0"/>
    <xf numFmtId="0" fontId="32" fillId="0" borderId="281" applyNumberFormat="0" applyFill="0" applyAlignment="0" applyProtection="0"/>
    <xf numFmtId="0" fontId="32" fillId="0" borderId="293" applyNumberFormat="0" applyFill="0" applyAlignment="0" applyProtection="0"/>
    <xf numFmtId="0" fontId="12" fillId="24" borderId="279" applyNumberFormat="0" applyFont="0" applyAlignment="0" applyProtection="0"/>
    <xf numFmtId="0" fontId="22" fillId="8" borderId="289" applyNumberFormat="0" applyAlignment="0" applyProtection="0"/>
    <xf numFmtId="0" fontId="25" fillId="21" borderId="318" applyNumberFormat="0" applyAlignment="0" applyProtection="0"/>
    <xf numFmtId="0" fontId="32" fillId="0" borderId="281" applyNumberFormat="0" applyFill="0" applyAlignment="0" applyProtection="0"/>
    <xf numFmtId="0" fontId="15" fillId="21" borderId="289" applyNumberFormat="0" applyAlignment="0" applyProtection="0"/>
    <xf numFmtId="0" fontId="12" fillId="24" borderId="344" applyNumberFormat="0" applyFont="0" applyAlignment="0" applyProtection="0"/>
    <xf numFmtId="0" fontId="25" fillId="21" borderId="280" applyNumberFormat="0" applyAlignment="0" applyProtection="0"/>
    <xf numFmtId="0" fontId="32" fillId="0" borderId="281" applyNumberFormat="0" applyFill="0" applyAlignment="0" applyProtection="0"/>
    <xf numFmtId="175" fontId="5" fillId="0" borderId="282" applyFill="0">
      <alignment horizontal="center" vertical="center"/>
    </xf>
    <xf numFmtId="0" fontId="22" fillId="8" borderId="289" applyNumberFormat="0" applyAlignment="0" applyProtection="0"/>
    <xf numFmtId="0" fontId="12" fillId="24" borderId="302" applyNumberFormat="0" applyFont="0" applyAlignment="0" applyProtection="0"/>
    <xf numFmtId="0" fontId="25" fillId="21" borderId="292" applyNumberFormat="0" applyAlignment="0" applyProtection="0"/>
    <xf numFmtId="0" fontId="25" fillId="21" borderId="280" applyNumberFormat="0" applyAlignment="0" applyProtection="0"/>
    <xf numFmtId="0" fontId="32" fillId="0" borderId="281" applyNumberFormat="0" applyFill="0" applyAlignment="0" applyProtection="0"/>
    <xf numFmtId="0" fontId="15" fillId="21" borderId="289" applyNumberFormat="0" applyAlignment="0" applyProtection="0"/>
    <xf numFmtId="175" fontId="5" fillId="0" borderId="282" applyFill="0">
      <alignment horizontal="center" vertical="center"/>
    </xf>
    <xf numFmtId="0" fontId="10" fillId="0" borderId="282" applyFill="0">
      <alignment horizontal="center" vertical="center"/>
    </xf>
    <xf numFmtId="0" fontId="25" fillId="21" borderId="280" applyNumberFormat="0" applyAlignment="0" applyProtection="0"/>
    <xf numFmtId="0" fontId="10" fillId="0" borderId="282" applyFill="0">
      <alignment horizontal="center" vertical="center"/>
    </xf>
    <xf numFmtId="0" fontId="12" fillId="24" borderId="279" applyNumberFormat="0" applyFont="0" applyAlignment="0" applyProtection="0"/>
    <xf numFmtId="0" fontId="22" fillId="8" borderId="283" applyNumberFormat="0" applyAlignment="0" applyProtection="0"/>
    <xf numFmtId="0" fontId="5" fillId="0" borderId="282" applyFill="0">
      <alignment horizontal="center" vertical="center"/>
    </xf>
    <xf numFmtId="0" fontId="32" fillId="0" borderId="281" applyNumberFormat="0" applyFill="0" applyAlignment="0" applyProtection="0"/>
    <xf numFmtId="175" fontId="5" fillId="0" borderId="288" applyFill="0">
      <alignment horizontal="center" vertical="center"/>
    </xf>
    <xf numFmtId="0" fontId="15" fillId="21" borderId="283" applyNumberFormat="0" applyAlignment="0" applyProtection="0"/>
    <xf numFmtId="0" fontId="12" fillId="24" borderId="302" applyNumberFormat="0" applyFont="0" applyAlignment="0" applyProtection="0"/>
    <xf numFmtId="0" fontId="25" fillId="21" borderId="280" applyNumberFormat="0" applyAlignment="0" applyProtection="0"/>
    <xf numFmtId="0" fontId="5" fillId="0" borderId="288" applyFill="0">
      <alignment horizontal="center" vertical="center"/>
    </xf>
    <xf numFmtId="0" fontId="10" fillId="0" borderId="282" applyFill="0">
      <alignment horizontal="center" vertical="center"/>
    </xf>
    <xf numFmtId="0" fontId="12" fillId="24" borderId="279" applyNumberFormat="0" applyFont="0" applyAlignment="0" applyProtection="0"/>
    <xf numFmtId="0" fontId="10" fillId="0" borderId="288" applyFill="0">
      <alignment horizontal="center" vertical="center"/>
    </xf>
    <xf numFmtId="0" fontId="10" fillId="0" borderId="301" applyFill="0">
      <alignment horizontal="center" vertical="center"/>
    </xf>
    <xf numFmtId="0" fontId="12" fillId="24" borderId="291" applyNumberFormat="0" applyFont="0" applyAlignment="0" applyProtection="0"/>
    <xf numFmtId="0" fontId="12" fillId="24" borderId="279" applyNumberFormat="0" applyFont="0" applyAlignment="0" applyProtection="0"/>
    <xf numFmtId="0" fontId="25" fillId="21" borderId="280" applyNumberFormat="0" applyAlignment="0" applyProtection="0"/>
    <xf numFmtId="0" fontId="32" fillId="0" borderId="293" applyNumberFormat="0" applyFill="0" applyAlignment="0" applyProtection="0"/>
    <xf numFmtId="175" fontId="5" fillId="0" borderId="282" applyFill="0">
      <alignment horizontal="center" vertical="center"/>
    </xf>
    <xf numFmtId="0" fontId="32" fillId="0" borderId="281" applyNumberFormat="0" applyFill="0" applyAlignment="0" applyProtection="0"/>
    <xf numFmtId="0" fontId="32" fillId="0" borderId="281" applyNumberFormat="0" applyFill="0" applyAlignment="0" applyProtection="0"/>
    <xf numFmtId="0" fontId="12" fillId="24" borderId="279" applyNumberFormat="0" applyFont="0" applyAlignment="0" applyProtection="0"/>
    <xf numFmtId="0" fontId="25" fillId="21" borderId="280" applyNumberFormat="0" applyAlignment="0" applyProtection="0"/>
    <xf numFmtId="0" fontId="10" fillId="0" borderId="288" applyFill="0">
      <alignment horizontal="center" vertical="center"/>
    </xf>
    <xf numFmtId="0" fontId="32" fillId="0" borderId="281" applyNumberFormat="0" applyFill="0" applyAlignment="0" applyProtection="0"/>
    <xf numFmtId="0" fontId="22" fillId="8" borderId="283" applyNumberFormat="0" applyAlignment="0" applyProtection="0"/>
    <xf numFmtId="0" fontId="10" fillId="0" borderId="282" applyFill="0">
      <alignment horizontal="center" vertical="center"/>
    </xf>
    <xf numFmtId="0" fontId="32" fillId="0" borderId="281" applyNumberFormat="0" applyFill="0" applyAlignment="0" applyProtection="0"/>
    <xf numFmtId="0" fontId="25" fillId="21" borderId="280" applyNumberFormat="0" applyAlignment="0" applyProtection="0"/>
    <xf numFmtId="0" fontId="25" fillId="21" borderId="286" applyNumberFormat="0" applyAlignment="0" applyProtection="0"/>
    <xf numFmtId="0" fontId="15" fillId="21" borderId="289" applyNumberFormat="0" applyAlignment="0" applyProtection="0"/>
    <xf numFmtId="0" fontId="5" fillId="0" borderId="301" applyFill="0">
      <alignment horizontal="center" vertical="center"/>
    </xf>
    <xf numFmtId="0" fontId="32" fillId="0" borderId="281" applyNumberFormat="0" applyFill="0" applyAlignment="0" applyProtection="0"/>
    <xf numFmtId="0" fontId="25" fillId="21" borderId="280" applyNumberFormat="0" applyAlignment="0" applyProtection="0"/>
    <xf numFmtId="0" fontId="25" fillId="21" borderId="280" applyNumberFormat="0" applyAlignment="0" applyProtection="0"/>
    <xf numFmtId="0" fontId="25" fillId="21" borderId="280" applyNumberFormat="0" applyAlignment="0" applyProtection="0"/>
    <xf numFmtId="0" fontId="12" fillId="24" borderId="291" applyNumberFormat="0" applyFont="0" applyAlignment="0" applyProtection="0"/>
    <xf numFmtId="0" fontId="12" fillId="24" borderId="279" applyNumberFormat="0" applyFont="0" applyAlignment="0" applyProtection="0"/>
    <xf numFmtId="0" fontId="12" fillId="24" borderId="279" applyNumberFormat="0" applyFont="0" applyAlignment="0" applyProtection="0"/>
    <xf numFmtId="0" fontId="32" fillId="0" borderId="281" applyNumberFormat="0" applyFill="0" applyAlignment="0" applyProtection="0"/>
    <xf numFmtId="0" fontId="5" fillId="0" borderId="288" applyFill="0">
      <alignment horizontal="center" vertical="center"/>
    </xf>
    <xf numFmtId="0" fontId="12" fillId="24" borderId="285" applyNumberFormat="0" applyFont="0" applyAlignment="0" applyProtection="0"/>
    <xf numFmtId="0" fontId="10" fillId="0" borderId="288" applyFill="0">
      <alignment horizontal="center" vertical="center"/>
    </xf>
    <xf numFmtId="0" fontId="15" fillId="21" borderId="289" applyNumberFormat="0" applyAlignment="0" applyProtection="0"/>
    <xf numFmtId="0" fontId="10" fillId="0" borderId="301" applyFill="0">
      <alignment horizontal="center" vertical="center"/>
    </xf>
    <xf numFmtId="0" fontId="15" fillId="21" borderId="283" applyNumberFormat="0" applyAlignment="0" applyProtection="0"/>
    <xf numFmtId="0" fontId="5" fillId="0" borderId="282" applyFill="0">
      <alignment horizontal="center" vertical="center"/>
    </xf>
    <xf numFmtId="175" fontId="5" fillId="0" borderId="288" applyFill="0">
      <alignment horizontal="center" vertical="center"/>
    </xf>
    <xf numFmtId="0" fontId="5" fillId="0" borderId="288" applyFill="0">
      <alignment horizontal="center" vertical="center"/>
    </xf>
    <xf numFmtId="175" fontId="5" fillId="0" borderId="282" applyFill="0">
      <alignment horizontal="center" vertical="center"/>
    </xf>
    <xf numFmtId="0" fontId="15" fillId="21" borderId="283" applyNumberFormat="0" applyAlignment="0" applyProtection="0"/>
    <xf numFmtId="175" fontId="5" fillId="0" borderId="288" applyFill="0">
      <alignment horizontal="center" vertical="center"/>
    </xf>
    <xf numFmtId="0" fontId="12" fillId="24" borderId="302" applyNumberFormat="0" applyFont="0" applyAlignment="0" applyProtection="0"/>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15" fillId="21" borderId="289" applyNumberFormat="0" applyAlignment="0" applyProtection="0"/>
    <xf numFmtId="0" fontId="22" fillId="8" borderId="300" applyNumberFormat="0" applyAlignment="0" applyProtection="0"/>
    <xf numFmtId="0" fontId="15" fillId="21" borderId="283" applyNumberFormat="0" applyAlignment="0" applyProtection="0"/>
    <xf numFmtId="0" fontId="25" fillId="21" borderId="318" applyNumberFormat="0" applyAlignment="0" applyProtection="0"/>
    <xf numFmtId="175" fontId="5" fillId="0" borderId="288" applyFill="0">
      <alignment horizontal="center" vertical="center"/>
    </xf>
    <xf numFmtId="0" fontId="10" fillId="0" borderId="282" applyFill="0">
      <alignment horizontal="center" vertical="center"/>
    </xf>
    <xf numFmtId="0" fontId="22" fillId="8" borderId="289" applyNumberFormat="0" applyAlignment="0" applyProtection="0"/>
    <xf numFmtId="0" fontId="10" fillId="0" borderId="288" applyFill="0">
      <alignment horizontal="center" vertical="center"/>
    </xf>
    <xf numFmtId="0" fontId="5" fillId="0" borderId="301" applyFill="0">
      <alignment horizontal="center" vertical="center"/>
    </xf>
    <xf numFmtId="0" fontId="15" fillId="21" borderId="283" applyNumberFormat="0" applyAlignment="0" applyProtection="0"/>
    <xf numFmtId="0" fontId="32" fillId="0" borderId="281" applyNumberFormat="0" applyFill="0" applyAlignment="0" applyProtection="0"/>
    <xf numFmtId="0" fontId="32" fillId="0" borderId="304" applyNumberFormat="0" applyFill="0" applyAlignment="0" applyProtection="0"/>
    <xf numFmtId="0" fontId="5" fillId="0" borderId="282" applyFill="0">
      <alignment horizontal="center" vertical="center"/>
    </xf>
    <xf numFmtId="0" fontId="22" fillId="8" borderId="283" applyNumberFormat="0" applyAlignment="0" applyProtection="0"/>
    <xf numFmtId="0" fontId="22" fillId="8" borderId="289" applyNumberFormat="0" applyAlignment="0" applyProtection="0"/>
    <xf numFmtId="0" fontId="22" fillId="8" borderId="300" applyNumberFormat="0" applyAlignment="0" applyProtection="0"/>
    <xf numFmtId="0" fontId="25" fillId="21" borderId="292" applyNumberFormat="0" applyAlignment="0" applyProtection="0"/>
    <xf numFmtId="0" fontId="10" fillId="0" borderId="288" applyFill="0">
      <alignment horizontal="center" vertical="center"/>
    </xf>
    <xf numFmtId="0" fontId="5" fillId="0" borderId="282" applyFill="0">
      <alignment horizontal="center" vertical="center"/>
    </xf>
    <xf numFmtId="0" fontId="32" fillId="0" borderId="287" applyNumberFormat="0" applyFill="0" applyAlignment="0" applyProtection="0"/>
    <xf numFmtId="0" fontId="22" fillId="8" borderId="283" applyNumberFormat="0" applyAlignment="0" applyProtection="0"/>
    <xf numFmtId="0" fontId="15" fillId="21" borderId="283" applyNumberFormat="0" applyAlignment="0" applyProtection="0"/>
    <xf numFmtId="0" fontId="32" fillId="0" borderId="281" applyNumberFormat="0" applyFill="0" applyAlignment="0" applyProtection="0"/>
    <xf numFmtId="0" fontId="32" fillId="0" borderId="304" applyNumberFormat="0" applyFill="0" applyAlignment="0" applyProtection="0"/>
    <xf numFmtId="0" fontId="5" fillId="0" borderId="288" applyFill="0">
      <alignment horizontal="center" vertical="center"/>
    </xf>
    <xf numFmtId="0" fontId="10" fillId="0" borderId="288" applyFill="0">
      <alignment horizontal="center" vertical="center"/>
    </xf>
    <xf numFmtId="175" fontId="5" fillId="0" borderId="282" applyFill="0">
      <alignment horizontal="center" vertical="center"/>
    </xf>
    <xf numFmtId="0" fontId="10" fillId="0" borderId="301" applyFill="0">
      <alignment horizontal="center" vertical="center"/>
    </xf>
    <xf numFmtId="0" fontId="10" fillId="0" borderId="282" applyFill="0">
      <alignment horizontal="center" vertical="center"/>
    </xf>
    <xf numFmtId="0" fontId="32" fillId="0" borderId="293" applyNumberFormat="0" applyFill="0" applyAlignment="0" applyProtection="0"/>
    <xf numFmtId="0" fontId="10" fillId="0" borderId="288" applyFill="0">
      <alignment horizontal="center" vertical="center"/>
    </xf>
    <xf numFmtId="0" fontId="12" fillId="24" borderId="279" applyNumberFormat="0" applyFont="0" applyAlignment="0" applyProtection="0"/>
    <xf numFmtId="0" fontId="5" fillId="0" borderId="282" applyFill="0">
      <alignment horizontal="center" vertical="center"/>
    </xf>
    <xf numFmtId="0" fontId="5" fillId="0" borderId="288" applyFill="0">
      <alignment horizontal="center" vertical="center"/>
    </xf>
    <xf numFmtId="0" fontId="25" fillId="21" borderId="280" applyNumberFormat="0" applyAlignment="0" applyProtection="0"/>
    <xf numFmtId="175" fontId="5" fillId="0" borderId="288" applyFill="0">
      <alignment horizontal="center" vertical="center"/>
    </xf>
    <xf numFmtId="0" fontId="15" fillId="21" borderId="283" applyNumberFormat="0" applyAlignment="0" applyProtection="0"/>
    <xf numFmtId="0" fontId="25" fillId="21" borderId="303" applyNumberFormat="0" applyAlignment="0" applyProtection="0"/>
    <xf numFmtId="0" fontId="5" fillId="0" borderId="288" applyFill="0">
      <alignment horizontal="center" vertical="center"/>
    </xf>
    <xf numFmtId="0" fontId="15" fillId="21" borderId="300" applyNumberFormat="0" applyAlignment="0" applyProtection="0"/>
    <xf numFmtId="0" fontId="25" fillId="21" borderId="292" applyNumberFormat="0" applyAlignment="0" applyProtection="0"/>
    <xf numFmtId="175" fontId="5" fillId="0" borderId="288" applyFill="0">
      <alignment horizontal="center" vertical="center"/>
    </xf>
    <xf numFmtId="0" fontId="22" fillId="8" borderId="283" applyNumberFormat="0" applyAlignment="0" applyProtection="0"/>
    <xf numFmtId="0" fontId="22" fillId="8" borderId="300" applyNumberFormat="0" applyAlignment="0" applyProtection="0"/>
    <xf numFmtId="0" fontId="12" fillId="24" borderId="285" applyNumberFormat="0" applyFont="0" applyAlignment="0" applyProtection="0"/>
    <xf numFmtId="0" fontId="25" fillId="21" borderId="292" applyNumberFormat="0" applyAlignment="0" applyProtection="0"/>
    <xf numFmtId="0" fontId="32" fillId="0" borderId="293" applyNumberFormat="0" applyFill="0" applyAlignment="0" applyProtection="0"/>
    <xf numFmtId="0" fontId="12" fillId="24" borderId="279" applyNumberFormat="0" applyFont="0" applyAlignment="0" applyProtection="0"/>
    <xf numFmtId="0" fontId="25" fillId="21" borderId="280" applyNumberFormat="0" applyAlignment="0" applyProtection="0"/>
    <xf numFmtId="0" fontId="15" fillId="21" borderId="289" applyNumberFormat="0" applyAlignment="0" applyProtection="0"/>
    <xf numFmtId="0" fontId="25" fillId="21" borderId="286" applyNumberFormat="0" applyAlignment="0" applyProtection="0"/>
    <xf numFmtId="0" fontId="5" fillId="0" borderId="288" applyFill="0">
      <alignment horizontal="center" vertical="center"/>
    </xf>
    <xf numFmtId="175" fontId="5" fillId="0" borderId="282" applyFill="0">
      <alignment horizontal="center" vertical="center"/>
    </xf>
    <xf numFmtId="0" fontId="12" fillId="24" borderId="279" applyNumberFormat="0" applyFont="0" applyAlignment="0" applyProtection="0"/>
    <xf numFmtId="0" fontId="22" fillId="8" borderId="289" applyNumberFormat="0" applyAlignment="0" applyProtection="0"/>
    <xf numFmtId="0" fontId="15" fillId="21" borderId="289" applyNumberFormat="0" applyAlignment="0" applyProtection="0"/>
    <xf numFmtId="0" fontId="12" fillId="24" borderId="317" applyNumberFormat="0" applyFont="0" applyAlignment="0" applyProtection="0"/>
    <xf numFmtId="0" fontId="25" fillId="21" borderId="303" applyNumberFormat="0" applyAlignment="0" applyProtection="0"/>
    <xf numFmtId="0" fontId="12" fillId="24" borderId="279" applyNumberFormat="0" applyFont="0" applyAlignment="0" applyProtection="0"/>
    <xf numFmtId="0" fontId="10" fillId="0" borderId="282" applyFill="0">
      <alignment horizontal="center" vertical="center"/>
    </xf>
    <xf numFmtId="0" fontId="10" fillId="0" borderId="282" applyFill="0">
      <alignment horizontal="center" vertical="center"/>
    </xf>
    <xf numFmtId="0" fontId="22" fillId="8" borderId="289" applyNumberFormat="0" applyAlignment="0" applyProtection="0"/>
    <xf numFmtId="0" fontId="15" fillId="21" borderId="283" applyNumberFormat="0" applyAlignment="0" applyProtection="0"/>
    <xf numFmtId="0" fontId="22" fillId="8" borderId="283" applyNumberFormat="0" applyAlignment="0" applyProtection="0"/>
    <xf numFmtId="0" fontId="25" fillId="21" borderId="292" applyNumberFormat="0" applyAlignment="0" applyProtection="0"/>
    <xf numFmtId="0" fontId="32" fillId="0" borderId="293" applyNumberFormat="0" applyFill="0" applyAlignment="0" applyProtection="0"/>
    <xf numFmtId="0" fontId="15" fillId="21" borderId="283" applyNumberFormat="0" applyAlignment="0" applyProtection="0"/>
    <xf numFmtId="175" fontId="5" fillId="0" borderId="282" applyFill="0">
      <alignment horizontal="center" vertical="center"/>
    </xf>
    <xf numFmtId="175" fontId="5" fillId="0" borderId="301" applyFill="0">
      <alignment horizontal="center" vertical="center"/>
    </xf>
    <xf numFmtId="0" fontId="22" fillId="8" borderId="289" applyNumberFormat="0" applyAlignment="0" applyProtection="0"/>
    <xf numFmtId="0" fontId="12" fillId="24" borderId="291" applyNumberFormat="0" applyFont="0" applyAlignment="0" applyProtection="0"/>
    <xf numFmtId="0" fontId="25" fillId="21" borderId="345" applyNumberFormat="0" applyAlignment="0" applyProtection="0"/>
    <xf numFmtId="0" fontId="22" fillId="8" borderId="283" applyNumberFormat="0" applyAlignment="0" applyProtection="0"/>
    <xf numFmtId="0" fontId="10" fillId="0" borderId="282" applyFill="0">
      <alignment horizontal="center" vertical="center"/>
    </xf>
    <xf numFmtId="0" fontId="5" fillId="0" borderId="288" applyFill="0">
      <alignment horizontal="center" vertical="center"/>
    </xf>
    <xf numFmtId="0" fontId="32" fillId="0" borderId="304" applyNumberFormat="0" applyFill="0" applyAlignment="0" applyProtection="0"/>
    <xf numFmtId="0" fontId="5" fillId="0" borderId="282" applyFill="0">
      <alignment horizontal="center" vertical="center"/>
    </xf>
    <xf numFmtId="0" fontId="32" fillId="0" borderId="287" applyNumberFormat="0" applyFill="0" applyAlignment="0" applyProtection="0"/>
    <xf numFmtId="0" fontId="32" fillId="0" borderId="293" applyNumberFormat="0" applyFill="0" applyAlignment="0" applyProtection="0"/>
    <xf numFmtId="0" fontId="25" fillId="21" borderId="292" applyNumberFormat="0" applyAlignment="0" applyProtection="0"/>
    <xf numFmtId="0" fontId="25" fillId="21" borderId="292" applyNumberFormat="0" applyAlignment="0" applyProtection="0"/>
    <xf numFmtId="0" fontId="32" fillId="0" borderId="304" applyNumberFormat="0" applyFill="0" applyAlignment="0" applyProtection="0"/>
    <xf numFmtId="0" fontId="10" fillId="0" borderId="288" applyFill="0">
      <alignment horizontal="center" vertical="center"/>
    </xf>
    <xf numFmtId="0" fontId="22" fillId="8" borderId="300" applyNumberFormat="0" applyAlignment="0" applyProtection="0"/>
    <xf numFmtId="0" fontId="5" fillId="0" borderId="301" applyFill="0">
      <alignment horizontal="center" vertical="center"/>
    </xf>
    <xf numFmtId="0" fontId="25" fillId="21" borderId="318" applyNumberFormat="0" applyAlignment="0" applyProtection="0"/>
    <xf numFmtId="175" fontId="5" fillId="0" borderId="288" applyFill="0">
      <alignment horizontal="center" vertical="center"/>
    </xf>
    <xf numFmtId="0" fontId="12" fillId="24" borderId="291" applyNumberFormat="0" applyFont="0" applyAlignment="0" applyProtection="0"/>
    <xf numFmtId="0" fontId="5" fillId="0" borderId="288" applyFill="0">
      <alignment horizontal="center" vertical="center"/>
    </xf>
    <xf numFmtId="0" fontId="10" fillId="0" borderId="301" applyFill="0">
      <alignment horizontal="center" vertical="center"/>
    </xf>
    <xf numFmtId="0" fontId="32" fillId="0" borderId="293" applyNumberFormat="0" applyFill="0" applyAlignment="0" applyProtection="0"/>
    <xf numFmtId="0" fontId="12" fillId="24" borderId="291" applyNumberFormat="0" applyFont="0" applyAlignment="0" applyProtection="0"/>
    <xf numFmtId="0" fontId="12" fillId="24" borderId="279" applyNumberFormat="0" applyFont="0" applyAlignment="0" applyProtection="0"/>
    <xf numFmtId="175" fontId="5" fillId="0" borderId="282" applyFill="0">
      <alignment horizontal="center" vertical="center"/>
    </xf>
    <xf numFmtId="0" fontId="32" fillId="0" borderId="281" applyNumberFormat="0" applyFill="0" applyAlignment="0" applyProtection="0"/>
    <xf numFmtId="0" fontId="5" fillId="0" borderId="282" applyFill="0">
      <alignment horizontal="center" vertical="center"/>
    </xf>
    <xf numFmtId="0" fontId="25" fillId="21" borderId="286" applyNumberFormat="0" applyAlignment="0" applyProtection="0"/>
    <xf numFmtId="0" fontId="10" fillId="0" borderId="288" applyFill="0">
      <alignment horizontal="center" vertical="center"/>
    </xf>
    <xf numFmtId="0" fontId="25" fillId="21" borderId="286" applyNumberFormat="0" applyAlignment="0" applyProtection="0"/>
    <xf numFmtId="0" fontId="15" fillId="21" borderId="283" applyNumberFormat="0" applyAlignment="0" applyProtection="0"/>
    <xf numFmtId="0" fontId="25" fillId="21" borderId="286" applyNumberFormat="0" applyAlignment="0" applyProtection="0"/>
    <xf numFmtId="0" fontId="25" fillId="21" borderId="280" applyNumberFormat="0" applyAlignment="0" applyProtection="0"/>
    <xf numFmtId="0" fontId="5" fillId="0" borderId="282" applyFill="0">
      <alignment horizontal="center" vertical="center"/>
    </xf>
    <xf numFmtId="0" fontId="10" fillId="0" borderId="288" applyFill="0">
      <alignment horizontal="center" vertical="center"/>
    </xf>
    <xf numFmtId="0" fontId="12" fillId="24" borderId="279" applyNumberFormat="0" applyFont="0" applyAlignment="0" applyProtection="0"/>
    <xf numFmtId="0" fontId="25" fillId="21" borderId="292" applyNumberFormat="0" applyAlignment="0" applyProtection="0"/>
    <xf numFmtId="0" fontId="22" fillId="8" borderId="300" applyNumberFormat="0" applyAlignment="0" applyProtection="0"/>
    <xf numFmtId="0" fontId="5" fillId="0" borderId="282" applyFill="0">
      <alignment horizontal="center" vertical="center"/>
    </xf>
    <xf numFmtId="0" fontId="32" fillId="0" borderId="287" applyNumberFormat="0" applyFill="0" applyAlignment="0" applyProtection="0"/>
    <xf numFmtId="0" fontId="32" fillId="0" borderId="287" applyNumberFormat="0" applyFill="0" applyAlignment="0" applyProtection="0"/>
    <xf numFmtId="0" fontId="32" fillId="0" borderId="281" applyNumberFormat="0" applyFill="0" applyAlignment="0" applyProtection="0"/>
    <xf numFmtId="0" fontId="32" fillId="0" borderId="293" applyNumberFormat="0" applyFill="0" applyAlignment="0" applyProtection="0"/>
    <xf numFmtId="0" fontId="15" fillId="21" borderId="283" applyNumberFormat="0" applyAlignment="0" applyProtection="0"/>
    <xf numFmtId="0" fontId="32" fillId="0" borderId="293" applyNumberFormat="0" applyFill="0" applyAlignment="0" applyProtection="0"/>
    <xf numFmtId="0" fontId="10" fillId="0" borderId="282" applyFill="0">
      <alignment horizontal="center" vertical="center"/>
    </xf>
    <xf numFmtId="0" fontId="25" fillId="21" borderId="286" applyNumberFormat="0" applyAlignment="0" applyProtection="0"/>
    <xf numFmtId="0" fontId="32" fillId="0" borderId="287" applyNumberFormat="0" applyFill="0" applyAlignment="0" applyProtection="0"/>
    <xf numFmtId="0" fontId="12" fillId="24" borderId="279" applyNumberFormat="0" applyFont="0" applyAlignment="0" applyProtection="0"/>
    <xf numFmtId="0" fontId="5" fillId="0" borderId="282" applyFill="0">
      <alignment horizontal="center" vertical="center"/>
    </xf>
    <xf numFmtId="0" fontId="12" fillId="24" borderId="285" applyNumberFormat="0" applyFont="0" applyAlignment="0" applyProtection="0"/>
    <xf numFmtId="0" fontId="15" fillId="21" borderId="289" applyNumberFormat="0" applyAlignment="0" applyProtection="0"/>
    <xf numFmtId="0" fontId="12" fillId="24" borderId="279" applyNumberFormat="0" applyFont="0" applyAlignment="0" applyProtection="0"/>
    <xf numFmtId="175" fontId="5" fillId="0" borderId="301" applyFill="0">
      <alignment horizontal="center" vertical="center"/>
    </xf>
    <xf numFmtId="0" fontId="10" fillId="0" borderId="282" applyFill="0">
      <alignment horizontal="center" vertical="center"/>
    </xf>
    <xf numFmtId="0" fontId="25" fillId="21" borderId="292" applyNumberFormat="0" applyAlignment="0" applyProtection="0"/>
    <xf numFmtId="0" fontId="10" fillId="0" borderId="288" applyFill="0">
      <alignment horizontal="center" vertical="center"/>
    </xf>
    <xf numFmtId="175" fontId="5" fillId="0" borderId="301" applyFill="0">
      <alignment horizontal="center" vertical="center"/>
    </xf>
    <xf numFmtId="0" fontId="5" fillId="0" borderId="282" applyFill="0">
      <alignment horizontal="center" vertical="center"/>
    </xf>
    <xf numFmtId="175" fontId="5" fillId="0" borderId="282" applyFill="0">
      <alignment horizontal="center" vertical="center"/>
    </xf>
    <xf numFmtId="175" fontId="5" fillId="0" borderId="301" applyFill="0">
      <alignment horizontal="center" vertical="center"/>
    </xf>
    <xf numFmtId="0" fontId="5" fillId="0" borderId="288" applyFill="0">
      <alignment horizontal="center" vertical="center"/>
    </xf>
    <xf numFmtId="0" fontId="5" fillId="0" borderId="282" applyFill="0">
      <alignment horizontal="center" vertical="center"/>
    </xf>
    <xf numFmtId="0" fontId="12" fillId="24" borderId="291" applyNumberFormat="0" applyFont="0" applyAlignment="0" applyProtection="0"/>
    <xf numFmtId="0" fontId="22" fillId="8" borderId="289" applyNumberFormat="0" applyAlignment="0" applyProtection="0"/>
    <xf numFmtId="175" fontId="5" fillId="0" borderId="282" applyFill="0">
      <alignment horizontal="center" vertical="center"/>
    </xf>
    <xf numFmtId="0" fontId="10" fillId="0" borderId="282" applyFill="0">
      <alignment horizontal="center" vertical="center"/>
    </xf>
    <xf numFmtId="0" fontId="16" fillId="22" borderId="315" applyNumberFormat="0" applyAlignment="0" applyProtection="0"/>
    <xf numFmtId="0" fontId="12" fillId="24" borderId="285" applyNumberFormat="0" applyFont="0" applyAlignment="0" applyProtection="0"/>
    <xf numFmtId="0" fontId="25" fillId="21" borderId="286" applyNumberFormat="0" applyAlignment="0" applyProtection="0"/>
    <xf numFmtId="0" fontId="32" fillId="0" borderId="293" applyNumberFormat="0" applyFill="0" applyAlignment="0" applyProtection="0"/>
    <xf numFmtId="0" fontId="32" fillId="0" borderId="293" applyNumberFormat="0" applyFill="0" applyAlignment="0" applyProtection="0"/>
    <xf numFmtId="175" fontId="5" fillId="0" borderId="296" applyFill="0">
      <alignment horizontal="center" vertical="center"/>
    </xf>
    <xf numFmtId="0" fontId="10" fillId="0" borderId="288" applyFill="0">
      <alignment horizontal="center" vertical="center"/>
    </xf>
    <xf numFmtId="0" fontId="25" fillId="21" borderId="280" applyNumberFormat="0" applyAlignment="0" applyProtection="0"/>
    <xf numFmtId="0" fontId="15" fillId="21" borderId="283" applyNumberFormat="0" applyAlignment="0" applyProtection="0"/>
    <xf numFmtId="0" fontId="25" fillId="21" borderId="292" applyNumberFormat="0" applyAlignment="0" applyProtection="0"/>
    <xf numFmtId="0" fontId="32" fillId="0" borderId="293" applyNumberFormat="0" applyFill="0" applyAlignment="0" applyProtection="0"/>
    <xf numFmtId="0" fontId="32" fillId="0" borderId="281" applyNumberFormat="0" applyFill="0" applyAlignment="0" applyProtection="0"/>
    <xf numFmtId="0" fontId="32" fillId="0" borderId="287" applyNumberFormat="0" applyFill="0" applyAlignment="0" applyProtection="0"/>
    <xf numFmtId="0" fontId="25" fillId="21" borderId="318" applyNumberFormat="0" applyAlignment="0" applyProtection="0"/>
    <xf numFmtId="0" fontId="25" fillId="21" borderId="292" applyNumberFormat="0" applyAlignment="0" applyProtection="0"/>
    <xf numFmtId="0" fontId="25" fillId="21" borderId="280" applyNumberFormat="0" applyAlignment="0" applyProtection="0"/>
    <xf numFmtId="0" fontId="32" fillId="0" borderId="293" applyNumberFormat="0" applyFill="0" applyAlignment="0" applyProtection="0"/>
    <xf numFmtId="0" fontId="32" fillId="0" borderId="287" applyNumberFormat="0" applyFill="0" applyAlignment="0" applyProtection="0"/>
    <xf numFmtId="0" fontId="12" fillId="24" borderId="285" applyNumberFormat="0" applyFont="0" applyAlignment="0" applyProtection="0"/>
    <xf numFmtId="0" fontId="15" fillId="21" borderId="283" applyNumberFormat="0" applyAlignment="0" applyProtection="0"/>
    <xf numFmtId="0" fontId="32" fillId="0" borderId="281" applyNumberFormat="0" applyFill="0" applyAlignment="0" applyProtection="0"/>
    <xf numFmtId="0" fontId="12" fillId="24" borderId="302" applyNumberFormat="0" applyFont="0" applyAlignment="0" applyProtection="0"/>
    <xf numFmtId="0" fontId="5" fillId="0" borderId="288" applyFill="0">
      <alignment horizontal="center" vertical="center"/>
    </xf>
    <xf numFmtId="0" fontId="25" fillId="21" borderId="292" applyNumberFormat="0" applyAlignment="0" applyProtection="0"/>
    <xf numFmtId="0" fontId="15" fillId="21" borderId="283" applyNumberFormat="0" applyAlignment="0" applyProtection="0"/>
    <xf numFmtId="0" fontId="10" fillId="0" borderId="282" applyFill="0">
      <alignment horizontal="center" vertical="center"/>
    </xf>
    <xf numFmtId="0" fontId="5" fillId="0" borderId="326" applyFill="0">
      <alignment horizontal="center" vertical="center"/>
    </xf>
    <xf numFmtId="0" fontId="10" fillId="0" borderId="301" applyFill="0">
      <alignment horizontal="center" vertical="center"/>
    </xf>
    <xf numFmtId="0" fontId="5" fillId="0" borderId="282" applyFill="0">
      <alignment horizontal="center" vertical="center"/>
    </xf>
    <xf numFmtId="0" fontId="15" fillId="21" borderId="283" applyNumberFormat="0" applyAlignment="0" applyProtection="0"/>
    <xf numFmtId="0" fontId="22" fillId="8" borderId="283" applyNumberFormat="0" applyAlignment="0" applyProtection="0"/>
    <xf numFmtId="0" fontId="15" fillId="21" borderId="283" applyNumberFormat="0" applyAlignment="0" applyProtection="0"/>
    <xf numFmtId="0" fontId="5" fillId="0" borderId="282" applyFill="0">
      <alignment horizontal="center" vertical="center"/>
    </xf>
    <xf numFmtId="175" fontId="5" fillId="0" borderId="282" applyFill="0">
      <alignment horizontal="center" vertical="center"/>
    </xf>
    <xf numFmtId="0" fontId="15" fillId="21" borderId="283" applyNumberFormat="0" applyAlignment="0" applyProtection="0"/>
    <xf numFmtId="0" fontId="15" fillId="21" borderId="283" applyNumberFormat="0" applyAlignment="0" applyProtection="0"/>
    <xf numFmtId="0" fontId="22" fillId="8" borderId="283" applyNumberFormat="0" applyAlignment="0" applyProtection="0"/>
    <xf numFmtId="0" fontId="22" fillId="8" borderId="283" applyNumberFormat="0" applyAlignment="0" applyProtection="0"/>
    <xf numFmtId="0" fontId="10"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0" fontId="5" fillId="0" borderId="288" applyFill="0">
      <alignment horizontal="center" vertical="center"/>
    </xf>
    <xf numFmtId="0" fontId="25" fillId="21" borderId="292" applyNumberFormat="0" applyAlignment="0" applyProtection="0"/>
    <xf numFmtId="0" fontId="32" fillId="0" borderId="287" applyNumberFormat="0" applyFill="0" applyAlignment="0" applyProtection="0"/>
    <xf numFmtId="0" fontId="25" fillId="21" borderId="286" applyNumberFormat="0" applyAlignment="0" applyProtection="0"/>
    <xf numFmtId="0" fontId="25" fillId="21" borderId="292" applyNumberFormat="0" applyAlignment="0" applyProtection="0"/>
    <xf numFmtId="175" fontId="5" fillId="0" borderId="301" applyFill="0">
      <alignment horizontal="center" vertical="center"/>
    </xf>
    <xf numFmtId="0" fontId="22" fillId="8" borderId="283" applyNumberFormat="0" applyAlignment="0" applyProtection="0"/>
    <xf numFmtId="0" fontId="5" fillId="0" borderId="282" applyFill="0">
      <alignment horizontal="center" vertical="center"/>
    </xf>
    <xf numFmtId="0" fontId="22" fillId="8" borderId="283" applyNumberFormat="0" applyAlignment="0" applyProtection="0"/>
    <xf numFmtId="0" fontId="10" fillId="0" borderId="282" applyFill="0">
      <alignment horizontal="center" vertical="center"/>
    </xf>
    <xf numFmtId="0" fontId="22" fillId="8" borderId="283" applyNumberFormat="0" applyAlignment="0" applyProtection="0"/>
    <xf numFmtId="0" fontId="15" fillId="21" borderId="283" applyNumberFormat="0" applyAlignment="0" applyProtection="0"/>
    <xf numFmtId="0" fontId="15" fillId="21" borderId="283" applyNumberFormat="0" applyAlignment="0" applyProtection="0"/>
    <xf numFmtId="0" fontId="22" fillId="8" borderId="283" applyNumberFormat="0" applyAlignment="0" applyProtection="0"/>
    <xf numFmtId="0" fontId="22" fillId="8" borderId="283" applyNumberFormat="0" applyAlignment="0" applyProtection="0"/>
    <xf numFmtId="0" fontId="10"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0" fontId="5" fillId="0" borderId="288" applyFill="0">
      <alignment horizontal="center" vertical="center"/>
    </xf>
    <xf numFmtId="0" fontId="25" fillId="21" borderId="292" applyNumberFormat="0" applyAlignment="0" applyProtection="0"/>
    <xf numFmtId="175" fontId="5" fillId="0" borderId="301" applyFill="0">
      <alignment horizontal="center" vertical="center"/>
    </xf>
    <xf numFmtId="0" fontId="12" fillId="24" borderId="285" applyNumberFormat="0" applyFont="0" applyAlignment="0" applyProtection="0"/>
    <xf numFmtId="0" fontId="12" fillId="24" borderId="291" applyNumberFormat="0" applyFont="0" applyAlignment="0" applyProtection="0"/>
    <xf numFmtId="175" fontId="5" fillId="0" borderId="301" applyFill="0">
      <alignment horizontal="center" vertical="center"/>
    </xf>
    <xf numFmtId="0" fontId="22" fillId="8" borderId="283" applyNumberFormat="0" applyAlignment="0" applyProtection="0"/>
    <xf numFmtId="0" fontId="5" fillId="0" borderId="288" applyFill="0">
      <alignment horizontal="center" vertical="center"/>
    </xf>
    <xf numFmtId="175" fontId="5" fillId="0" borderId="282" applyFill="0">
      <alignment horizontal="center" vertical="center"/>
    </xf>
    <xf numFmtId="0" fontId="15" fillId="21" borderId="283" applyNumberFormat="0" applyAlignment="0" applyProtection="0"/>
    <xf numFmtId="0" fontId="10" fillId="0" borderId="282" applyFill="0">
      <alignment horizontal="center" vertical="center"/>
    </xf>
    <xf numFmtId="175" fontId="5" fillId="0" borderId="282" applyFill="0">
      <alignment horizontal="center" vertical="center"/>
    </xf>
    <xf numFmtId="0" fontId="22" fillId="8" borderId="283" applyNumberFormat="0" applyAlignment="0" applyProtection="0"/>
    <xf numFmtId="0" fontId="10" fillId="0" borderId="282" applyFill="0">
      <alignment horizontal="center" vertical="center"/>
    </xf>
    <xf numFmtId="0" fontId="15" fillId="21" borderId="283" applyNumberFormat="0" applyAlignment="0" applyProtection="0"/>
    <xf numFmtId="0" fontId="15" fillId="21" borderId="283" applyNumberFormat="0" applyAlignment="0" applyProtection="0"/>
    <xf numFmtId="0" fontId="22" fillId="8" borderId="283" applyNumberFormat="0" applyAlignment="0" applyProtection="0"/>
    <xf numFmtId="0" fontId="22" fillId="8" borderId="283" applyNumberFormat="0" applyAlignment="0" applyProtection="0"/>
    <xf numFmtId="175" fontId="5" fillId="0" borderId="282" applyFill="0">
      <alignment horizontal="center" vertical="center"/>
    </xf>
    <xf numFmtId="175" fontId="5" fillId="0" borderId="282" applyFill="0">
      <alignment horizontal="center" vertical="center"/>
    </xf>
    <xf numFmtId="0" fontId="15" fillId="21" borderId="283" applyNumberFormat="0" applyAlignment="0" applyProtection="0"/>
    <xf numFmtId="175" fontId="5" fillId="0" borderId="288" applyFill="0">
      <alignment horizontal="center" vertical="center"/>
    </xf>
    <xf numFmtId="0" fontId="10" fillId="0" borderId="288" applyFill="0">
      <alignment horizontal="center" vertical="center"/>
    </xf>
    <xf numFmtId="0" fontId="25" fillId="21" borderId="292" applyNumberFormat="0" applyAlignment="0" applyProtection="0"/>
    <xf numFmtId="0" fontId="32" fillId="0" borderId="293" applyNumberFormat="0" applyFill="0" applyAlignment="0" applyProtection="0"/>
    <xf numFmtId="0" fontId="22" fillId="8" borderId="305" applyNumberFormat="0" applyAlignment="0" applyProtection="0"/>
    <xf numFmtId="0" fontId="12" fillId="24" borderId="302" applyNumberFormat="0" applyFont="0" applyAlignment="0" applyProtection="0"/>
    <xf numFmtId="0" fontId="10" fillId="0" borderId="282" applyFill="0">
      <alignment horizontal="center" vertical="center"/>
    </xf>
    <xf numFmtId="0" fontId="22" fillId="8" borderId="283" applyNumberFormat="0" applyAlignment="0" applyProtection="0"/>
    <xf numFmtId="0" fontId="32" fillId="0" borderId="293" applyNumberFormat="0" applyFill="0" applyAlignment="0" applyProtection="0"/>
    <xf numFmtId="175" fontId="5" fillId="0" borderId="288" applyFill="0">
      <alignment horizontal="center" vertical="center"/>
    </xf>
    <xf numFmtId="0" fontId="10" fillId="0" borderId="282" applyFill="0">
      <alignment horizontal="center" vertical="center"/>
    </xf>
    <xf numFmtId="0" fontId="22" fillId="8" borderId="283" applyNumberFormat="0" applyAlignment="0" applyProtection="0"/>
    <xf numFmtId="0" fontId="32" fillId="0" borderId="319" applyNumberFormat="0" applyFill="0" applyAlignment="0" applyProtection="0"/>
    <xf numFmtId="0" fontId="5" fillId="0" borderId="282" applyFill="0">
      <alignment horizontal="center" vertical="center"/>
    </xf>
    <xf numFmtId="0" fontId="15" fillId="21" borderId="283" applyNumberFormat="0" applyAlignment="0" applyProtection="0"/>
    <xf numFmtId="0" fontId="22" fillId="8" borderId="289" applyNumberFormat="0" applyAlignment="0" applyProtection="0"/>
    <xf numFmtId="0" fontId="25" fillId="21" borderId="292" applyNumberFormat="0" applyAlignment="0" applyProtection="0"/>
    <xf numFmtId="0" fontId="32" fillId="0" borderId="329" applyNumberFormat="0" applyFill="0" applyAlignment="0" applyProtection="0"/>
    <xf numFmtId="0" fontId="12" fillId="24" borderId="302" applyNumberFormat="0" applyFont="0" applyAlignment="0" applyProtection="0"/>
    <xf numFmtId="0" fontId="32" fillId="0" borderId="319" applyNumberFormat="0" applyFill="0" applyAlignment="0" applyProtection="0"/>
    <xf numFmtId="175" fontId="5" fillId="0" borderId="288" applyFill="0">
      <alignment horizontal="center" vertical="center"/>
    </xf>
    <xf numFmtId="0" fontId="22" fillId="8" borderId="283" applyNumberFormat="0" applyAlignment="0" applyProtection="0"/>
    <xf numFmtId="0" fontId="10" fillId="0" borderId="282" applyFill="0">
      <alignment horizontal="center" vertical="center"/>
    </xf>
    <xf numFmtId="0" fontId="22" fillId="8" borderId="283" applyNumberFormat="0" applyAlignment="0" applyProtection="0"/>
    <xf numFmtId="0" fontId="10" fillId="0" borderId="282" applyFill="0">
      <alignment horizontal="center" vertical="center"/>
    </xf>
    <xf numFmtId="0" fontId="15" fillId="21" borderId="283" applyNumberFormat="0" applyAlignment="0" applyProtection="0"/>
    <xf numFmtId="0" fontId="15" fillId="21" borderId="283" applyNumberFormat="0" applyAlignment="0" applyProtection="0"/>
    <xf numFmtId="0" fontId="10" fillId="0" borderId="282" applyFill="0">
      <alignment horizontal="center" vertical="center"/>
    </xf>
    <xf numFmtId="0" fontId="10" fillId="0" borderId="282" applyFill="0">
      <alignment horizontal="center" vertical="center"/>
    </xf>
    <xf numFmtId="175" fontId="5" fillId="0" borderId="288" applyFill="0">
      <alignment horizontal="center" vertical="center"/>
    </xf>
    <xf numFmtId="0" fontId="32" fillId="0" borderId="293" applyNumberFormat="0" applyFill="0" applyAlignment="0" applyProtection="0"/>
    <xf numFmtId="0" fontId="32" fillId="0" borderId="293" applyNumberFormat="0" applyFill="0" applyAlignment="0" applyProtection="0"/>
    <xf numFmtId="0" fontId="25" fillId="21" borderId="303" applyNumberFormat="0" applyAlignment="0" applyProtection="0"/>
    <xf numFmtId="0" fontId="15" fillId="21" borderId="300" applyNumberFormat="0" applyAlignment="0" applyProtection="0"/>
    <xf numFmtId="0" fontId="25" fillId="21" borderId="292" applyNumberFormat="0" applyAlignment="0" applyProtection="0"/>
    <xf numFmtId="0" fontId="10" fillId="0" borderId="288" applyFill="0">
      <alignment horizontal="center" vertical="center"/>
    </xf>
    <xf numFmtId="0" fontId="10"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0" fontId="22" fillId="8" borderId="300" applyNumberFormat="0" applyAlignment="0" applyProtection="0"/>
    <xf numFmtId="0" fontId="25" fillId="21" borderId="292" applyNumberFormat="0" applyAlignment="0" applyProtection="0"/>
    <xf numFmtId="0" fontId="25" fillId="21" borderId="286" applyNumberFormat="0" applyAlignment="0" applyProtection="0"/>
    <xf numFmtId="0" fontId="32" fillId="0" borderId="287" applyNumberFormat="0" applyFill="0" applyAlignment="0" applyProtection="0"/>
    <xf numFmtId="175" fontId="5" fillId="0" borderId="288" applyFill="0">
      <alignment horizontal="center" vertical="center"/>
    </xf>
    <xf numFmtId="0" fontId="25" fillId="21" borderId="292" applyNumberFormat="0" applyAlignment="0" applyProtection="0"/>
    <xf numFmtId="0" fontId="32" fillId="0" borderId="293" applyNumberFormat="0" applyFill="0" applyAlignment="0" applyProtection="0"/>
    <xf numFmtId="0" fontId="10"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0" fontId="32" fillId="0" borderId="293" applyNumberFormat="0" applyFill="0" applyAlignment="0" applyProtection="0"/>
    <xf numFmtId="0" fontId="10" fillId="0" borderId="288" applyFill="0">
      <alignment horizontal="center" vertical="center"/>
    </xf>
    <xf numFmtId="0" fontId="12" fillId="24" borderId="285" applyNumberFormat="0" applyFont="0" applyAlignment="0" applyProtection="0"/>
    <xf numFmtId="0" fontId="25" fillId="21" borderId="292" applyNumberFormat="0" applyAlignment="0" applyProtection="0"/>
    <xf numFmtId="0" fontId="25" fillId="21" borderId="292" applyNumberFormat="0" applyAlignment="0" applyProtection="0"/>
    <xf numFmtId="0" fontId="32" fillId="0" borderId="293" applyNumberFormat="0" applyFill="0" applyAlignment="0" applyProtection="0"/>
    <xf numFmtId="0" fontId="22" fillId="8" borderId="283" applyNumberFormat="0" applyAlignment="0" applyProtection="0"/>
    <xf numFmtId="0" fontId="15" fillId="21" borderId="283" applyNumberFormat="0" applyAlignment="0" applyProtection="0"/>
    <xf numFmtId="0" fontId="10" fillId="0" borderId="282" applyFill="0">
      <alignment horizontal="center" vertical="center"/>
    </xf>
    <xf numFmtId="0" fontId="10" fillId="0" borderId="282" applyFill="0">
      <alignment horizontal="center" vertical="center"/>
    </xf>
    <xf numFmtId="0" fontId="15" fillId="21" borderId="283" applyNumberFormat="0" applyAlignment="0" applyProtection="0"/>
    <xf numFmtId="0" fontId="15" fillId="21" borderId="283" applyNumberFormat="0" applyAlignment="0" applyProtection="0"/>
    <xf numFmtId="0" fontId="22" fillId="8" borderId="283" applyNumberFormat="0" applyAlignment="0" applyProtection="0"/>
    <xf numFmtId="0" fontId="22" fillId="8" borderId="283" applyNumberFormat="0" applyAlignment="0" applyProtection="0"/>
    <xf numFmtId="175" fontId="5" fillId="0" borderId="282" applyFill="0">
      <alignment horizontal="center" vertical="center"/>
    </xf>
    <xf numFmtId="0" fontId="5" fillId="0" borderId="282" applyFill="0">
      <alignment horizontal="center" vertical="center"/>
    </xf>
    <xf numFmtId="0" fontId="15" fillId="21" borderId="283" applyNumberFormat="0" applyAlignment="0" applyProtection="0"/>
    <xf numFmtId="0" fontId="10" fillId="0" borderId="288" applyFill="0">
      <alignment horizontal="center" vertical="center"/>
    </xf>
    <xf numFmtId="0" fontId="32" fillId="0" borderId="287" applyNumberFormat="0" applyFill="0" applyAlignment="0" applyProtection="0"/>
    <xf numFmtId="0" fontId="25" fillId="21" borderId="286" applyNumberFormat="0" applyAlignment="0" applyProtection="0"/>
    <xf numFmtId="0" fontId="15" fillId="21" borderId="300" applyNumberFormat="0" applyAlignment="0" applyProtection="0"/>
    <xf numFmtId="0" fontId="32" fillId="0" borderId="329" applyNumberFormat="0" applyFill="0" applyAlignment="0" applyProtection="0"/>
    <xf numFmtId="0" fontId="15" fillId="21" borderId="300" applyNumberFormat="0" applyAlignment="0" applyProtection="0"/>
    <xf numFmtId="0" fontId="22" fillId="8" borderId="283" applyNumberFormat="0" applyAlignment="0" applyProtection="0"/>
    <xf numFmtId="0" fontId="22" fillId="8" borderId="283" applyNumberFormat="0" applyAlignment="0" applyProtection="0"/>
    <xf numFmtId="0" fontId="15" fillId="21" borderId="283" applyNumberFormat="0" applyAlignment="0" applyProtection="0"/>
    <xf numFmtId="0" fontId="15" fillId="21" borderId="283" applyNumberFormat="0" applyAlignment="0" applyProtection="0"/>
    <xf numFmtId="0" fontId="22" fillId="8" borderId="283" applyNumberFormat="0" applyAlignment="0" applyProtection="0"/>
    <xf numFmtId="0" fontId="22" fillId="8" borderId="283" applyNumberFormat="0" applyAlignment="0" applyProtection="0"/>
    <xf numFmtId="0" fontId="12" fillId="24" borderId="285" applyNumberFormat="0" applyFont="0" applyAlignment="0" applyProtection="0"/>
    <xf numFmtId="0" fontId="32" fillId="0" borderId="287" applyNumberFormat="0" applyFill="0" applyAlignment="0" applyProtection="0"/>
    <xf numFmtId="0" fontId="25" fillId="21" borderId="292" applyNumberFormat="0" applyAlignment="0" applyProtection="0"/>
    <xf numFmtId="0" fontId="12" fillId="24" borderId="291" applyNumberFormat="0" applyFont="0" applyAlignment="0" applyProtection="0"/>
    <xf numFmtId="0" fontId="25" fillId="21" borderId="292" applyNumberFormat="0" applyAlignment="0" applyProtection="0"/>
    <xf numFmtId="0" fontId="32" fillId="0" borderId="293" applyNumberFormat="0" applyFill="0" applyAlignment="0" applyProtection="0"/>
    <xf numFmtId="0" fontId="5" fillId="0" borderId="282" applyFill="0">
      <alignment horizontal="center" vertical="center"/>
    </xf>
    <xf numFmtId="175" fontId="5" fillId="0" borderId="282" applyFill="0">
      <alignment horizontal="center" vertical="center"/>
    </xf>
    <xf numFmtId="0" fontId="5" fillId="0" borderId="288" applyFill="0">
      <alignment horizontal="center" vertical="center"/>
    </xf>
    <xf numFmtId="0" fontId="32" fillId="0" borderId="293" applyNumberFormat="0" applyFill="0" applyAlignment="0" applyProtection="0"/>
    <xf numFmtId="0" fontId="15" fillId="21" borderId="283" applyNumberFormat="0" applyAlignment="0" applyProtection="0"/>
    <xf numFmtId="175" fontId="5" fillId="0" borderId="288" applyFill="0">
      <alignment horizontal="center" vertical="center"/>
    </xf>
    <xf numFmtId="0" fontId="15" fillId="21" borderId="289" applyNumberFormat="0" applyAlignment="0" applyProtection="0"/>
    <xf numFmtId="0" fontId="32" fillId="0" borderId="304" applyNumberFormat="0" applyFill="0" applyAlignment="0" applyProtection="0"/>
    <xf numFmtId="0" fontId="32" fillId="0" borderId="293" applyNumberFormat="0" applyFill="0" applyAlignment="0" applyProtection="0"/>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32" fillId="0" borderId="293" applyNumberFormat="0" applyFill="0" applyAlignment="0" applyProtection="0"/>
    <xf numFmtId="0" fontId="5" fillId="0" borderId="301" applyFill="0">
      <alignment horizontal="center" vertical="center"/>
    </xf>
    <xf numFmtId="0" fontId="15" fillId="21" borderId="289" applyNumberFormat="0" applyAlignment="0" applyProtection="0"/>
    <xf numFmtId="0" fontId="5" fillId="0" borderId="326" applyFill="0">
      <alignment horizontal="center" vertical="center"/>
    </xf>
    <xf numFmtId="0" fontId="25" fillId="21" borderId="292" applyNumberFormat="0" applyAlignment="0" applyProtection="0"/>
    <xf numFmtId="0" fontId="10" fillId="0" borderId="288" applyFill="0">
      <alignment horizontal="center" vertical="center"/>
    </xf>
    <xf numFmtId="175" fontId="5" fillId="0" borderId="301" applyFill="0">
      <alignment horizontal="center" vertical="center"/>
    </xf>
    <xf numFmtId="0" fontId="32" fillId="0" borderId="293" applyNumberFormat="0" applyFill="0" applyAlignment="0" applyProtection="0"/>
    <xf numFmtId="0" fontId="32" fillId="0" borderId="304" applyNumberFormat="0" applyFill="0" applyAlignment="0" applyProtection="0"/>
    <xf numFmtId="0" fontId="15" fillId="21" borderId="289" applyNumberFormat="0" applyAlignment="0" applyProtection="0"/>
    <xf numFmtId="0" fontId="12" fillId="24" borderId="302" applyNumberFormat="0" applyFont="0" applyAlignment="0" applyProtection="0"/>
    <xf numFmtId="175" fontId="5" fillId="0" borderId="301" applyFill="0">
      <alignment horizontal="center" vertical="center"/>
    </xf>
    <xf numFmtId="0" fontId="12" fillId="24" borderId="302" applyNumberFormat="0" applyFont="0" applyAlignment="0" applyProtection="0"/>
    <xf numFmtId="0" fontId="22" fillId="8" borderId="289" applyNumberFormat="0" applyAlignment="0" applyProtection="0"/>
    <xf numFmtId="0" fontId="25" fillId="21" borderId="292" applyNumberFormat="0" applyAlignment="0" applyProtection="0"/>
    <xf numFmtId="0" fontId="10" fillId="0" borderId="301" applyFill="0">
      <alignment horizontal="center" vertical="center"/>
    </xf>
    <xf numFmtId="0" fontId="10" fillId="0" borderId="301" applyFill="0">
      <alignment horizontal="center" vertical="center"/>
    </xf>
    <xf numFmtId="0" fontId="32" fillId="0" borderId="293" applyNumberFormat="0" applyFill="0" applyAlignment="0" applyProtection="0"/>
    <xf numFmtId="0" fontId="5" fillId="0" borderId="288" applyFill="0">
      <alignment horizontal="center" vertical="center"/>
    </xf>
    <xf numFmtId="0" fontId="32" fillId="0" borderId="329" applyNumberFormat="0" applyFill="0" applyAlignment="0" applyProtection="0"/>
    <xf numFmtId="0" fontId="22" fillId="8" borderId="289" applyNumberFormat="0" applyAlignment="0" applyProtection="0"/>
    <xf numFmtId="0" fontId="15" fillId="21" borderId="289" applyNumberFormat="0" applyAlignment="0" applyProtection="0"/>
    <xf numFmtId="0" fontId="32" fillId="0" borderId="287" applyNumberFormat="0" applyFill="0" applyAlignment="0" applyProtection="0"/>
    <xf numFmtId="0" fontId="32" fillId="0" borderId="304" applyNumberFormat="0" applyFill="0" applyAlignment="0" applyProtection="0"/>
    <xf numFmtId="0" fontId="32" fillId="0" borderId="319" applyNumberFormat="0" applyFill="0" applyAlignment="0" applyProtection="0"/>
    <xf numFmtId="0" fontId="25" fillId="21" borderId="292" applyNumberFormat="0" applyAlignment="0" applyProtection="0"/>
    <xf numFmtId="175" fontId="5" fillId="0" borderId="288" applyFill="0">
      <alignment horizontal="center" vertical="center"/>
    </xf>
    <xf numFmtId="0" fontId="25" fillId="21" borderId="292" applyNumberFormat="0" applyAlignment="0" applyProtection="0"/>
    <xf numFmtId="0" fontId="10" fillId="0" borderId="288" applyFill="0">
      <alignment horizontal="center" vertical="center"/>
    </xf>
    <xf numFmtId="0" fontId="25" fillId="21" borderId="303" applyNumberFormat="0" applyAlignment="0" applyProtection="0"/>
    <xf numFmtId="0" fontId="32" fillId="0" borderId="293" applyNumberFormat="0" applyFill="0" applyAlignment="0" applyProtection="0"/>
    <xf numFmtId="0" fontId="12" fillId="24" borderId="285" applyNumberFormat="0" applyFont="0" applyAlignment="0" applyProtection="0"/>
    <xf numFmtId="0" fontId="5" fillId="0" borderId="288" applyFill="0">
      <alignment horizontal="center" vertical="center"/>
    </xf>
    <xf numFmtId="0" fontId="32" fillId="0" borderId="293" applyNumberFormat="0" applyFill="0" applyAlignment="0" applyProtection="0"/>
    <xf numFmtId="0" fontId="25" fillId="21" borderId="286" applyNumberFormat="0" applyAlignment="0" applyProtection="0"/>
    <xf numFmtId="0" fontId="25" fillId="21" borderId="292" applyNumberFormat="0" applyAlignment="0" applyProtection="0"/>
    <xf numFmtId="0" fontId="10"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10"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0"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175" fontId="5" fillId="0" borderId="282" applyFill="0">
      <alignment horizontal="center" vertical="center"/>
    </xf>
    <xf numFmtId="0" fontId="25" fillId="21" borderId="286" applyNumberFormat="0" applyAlignment="0" applyProtection="0"/>
    <xf numFmtId="0" fontId="32" fillId="0" borderId="293" applyNumberFormat="0" applyFill="0" applyAlignment="0" applyProtection="0"/>
    <xf numFmtId="175" fontId="5" fillId="0" borderId="343" applyFill="0">
      <alignment horizontal="center" vertical="center"/>
    </xf>
    <xf numFmtId="0" fontId="10" fillId="0" borderId="301" applyFill="0">
      <alignment horizontal="center" vertical="center"/>
    </xf>
    <xf numFmtId="175" fontId="5" fillId="0" borderId="288" applyFill="0">
      <alignment horizontal="center" vertical="center"/>
    </xf>
    <xf numFmtId="0" fontId="12" fillId="24" borderId="285" applyNumberFormat="0" applyFont="0" applyAlignment="0" applyProtection="0"/>
    <xf numFmtId="175" fontId="5" fillId="0" borderId="326" applyFill="0">
      <alignment horizontal="center" vertical="center"/>
    </xf>
    <xf numFmtId="0" fontId="15" fillId="21" borderId="325" applyNumberFormat="0" applyAlignment="0" applyProtection="0"/>
    <xf numFmtId="0" fontId="25" fillId="21" borderId="303" applyNumberFormat="0" applyAlignment="0" applyProtection="0"/>
    <xf numFmtId="0" fontId="12" fillId="24" borderId="285" applyNumberFormat="0" applyFont="0" applyAlignment="0" applyProtection="0"/>
    <xf numFmtId="0" fontId="10" fillId="0" borderId="288" applyFill="0">
      <alignment horizontal="center" vertical="center"/>
    </xf>
    <xf numFmtId="0" fontId="10" fillId="0" borderId="288" applyFill="0">
      <alignment horizontal="center" vertical="center"/>
    </xf>
    <xf numFmtId="0" fontId="10" fillId="0" borderId="301" applyFill="0">
      <alignment horizontal="center" vertical="center"/>
    </xf>
    <xf numFmtId="0" fontId="15" fillId="21" borderId="289" applyNumberFormat="0" applyAlignment="0" applyProtection="0"/>
    <xf numFmtId="0" fontId="22" fillId="8" borderId="289" applyNumberFormat="0" applyAlignment="0" applyProtection="0"/>
    <xf numFmtId="0" fontId="25" fillId="21" borderId="292" applyNumberFormat="0" applyAlignment="0" applyProtection="0"/>
    <xf numFmtId="0" fontId="25" fillId="21" borderId="303" applyNumberFormat="0" applyAlignment="0" applyProtection="0"/>
    <xf numFmtId="0" fontId="15" fillId="21" borderId="289" applyNumberFormat="0" applyAlignment="0" applyProtection="0"/>
    <xf numFmtId="175" fontId="5" fillId="0" borderId="288" applyFill="0">
      <alignment horizontal="center" vertical="center"/>
    </xf>
    <xf numFmtId="0" fontId="12" fillId="24" borderId="302" applyNumberFormat="0" applyFont="0" applyAlignment="0" applyProtection="0"/>
    <xf numFmtId="0" fontId="12" fillId="24" borderId="302" applyNumberFormat="0" applyFont="0" applyAlignment="0" applyProtection="0"/>
    <xf numFmtId="0" fontId="5" fillId="0" borderId="301" applyFill="0">
      <alignment horizontal="center" vertical="center"/>
    </xf>
    <xf numFmtId="0" fontId="12" fillId="24" borderId="302" applyNumberFormat="0" applyFont="0" applyAlignment="0" applyProtection="0"/>
    <xf numFmtId="0" fontId="22" fillId="8" borderId="289" applyNumberFormat="0" applyAlignment="0" applyProtection="0"/>
    <xf numFmtId="0" fontId="10" fillId="0" borderId="288" applyFill="0">
      <alignment horizontal="center" vertical="center"/>
    </xf>
    <xf numFmtId="0" fontId="25" fillId="21" borderId="292" applyNumberFormat="0" applyAlignment="0" applyProtection="0"/>
    <xf numFmtId="0" fontId="15" fillId="21" borderId="325" applyNumberFormat="0" applyAlignment="0" applyProtection="0"/>
    <xf numFmtId="0" fontId="5" fillId="0" borderId="288" applyFill="0">
      <alignment horizontal="center" vertical="center"/>
    </xf>
    <xf numFmtId="0" fontId="25" fillId="21" borderId="303" applyNumberFormat="0" applyAlignment="0" applyProtection="0"/>
    <xf numFmtId="0" fontId="12" fillId="24" borderId="302" applyNumberFormat="0" applyFont="0" applyAlignment="0" applyProtection="0"/>
    <xf numFmtId="0" fontId="10" fillId="0" borderId="301" applyFill="0">
      <alignment horizontal="center" vertical="center"/>
    </xf>
    <xf numFmtId="0" fontId="22" fillId="8" borderId="325" applyNumberFormat="0" applyAlignment="0" applyProtection="0"/>
    <xf numFmtId="0" fontId="32" fillId="0" borderId="293" applyNumberFormat="0" applyFill="0" applyAlignment="0" applyProtection="0"/>
    <xf numFmtId="0" fontId="32" fillId="0" borderId="293" applyNumberFormat="0" applyFill="0" applyAlignment="0" applyProtection="0"/>
    <xf numFmtId="175" fontId="5" fillId="0" borderId="343" applyFill="0">
      <alignment horizontal="center" vertical="center"/>
    </xf>
    <xf numFmtId="0" fontId="32" fillId="0" borderId="293" applyNumberFormat="0" applyFill="0" applyAlignment="0" applyProtection="0"/>
    <xf numFmtId="0" fontId="32" fillId="0" borderId="293" applyNumberFormat="0" applyFill="0" applyAlignment="0" applyProtection="0"/>
    <xf numFmtId="0" fontId="5" fillId="0" borderId="301" applyFill="0">
      <alignment horizontal="center" vertical="center"/>
    </xf>
    <xf numFmtId="0" fontId="25" fillId="21" borderId="292" applyNumberFormat="0" applyAlignment="0" applyProtection="0"/>
    <xf numFmtId="0" fontId="32" fillId="0" borderId="293" applyNumberFormat="0" applyFill="0" applyAlignment="0" applyProtection="0"/>
    <xf numFmtId="0" fontId="32" fillId="0" borderId="304" applyNumberFormat="0" applyFill="0" applyAlignment="0" applyProtection="0"/>
    <xf numFmtId="0" fontId="25" fillId="21" borderId="292" applyNumberFormat="0" applyAlignment="0" applyProtection="0"/>
    <xf numFmtId="0" fontId="15" fillId="21" borderId="300" applyNumberFormat="0" applyAlignment="0" applyProtection="0"/>
    <xf numFmtId="0" fontId="12" fillId="24" borderId="285" applyNumberFormat="0" applyFont="0" applyAlignment="0" applyProtection="0"/>
    <xf numFmtId="175" fontId="5" fillId="0" borderId="288" applyFill="0">
      <alignment horizontal="center" vertical="center"/>
    </xf>
    <xf numFmtId="0" fontId="32" fillId="0" borderId="287" applyNumberFormat="0" applyFill="0" applyAlignment="0" applyProtection="0"/>
    <xf numFmtId="0" fontId="5" fillId="0" borderId="288" applyFill="0">
      <alignment horizontal="center" vertical="center"/>
    </xf>
    <xf numFmtId="0" fontId="15" fillId="21" borderId="305" applyNumberFormat="0" applyAlignment="0" applyProtection="0"/>
    <xf numFmtId="0" fontId="32" fillId="0" borderId="304" applyNumberFormat="0" applyFill="0" applyAlignment="0" applyProtection="0"/>
    <xf numFmtId="0" fontId="10" fillId="0" borderId="301" applyFill="0">
      <alignment horizontal="center" vertical="center"/>
    </xf>
    <xf numFmtId="0" fontId="15" fillId="21" borderId="289" applyNumberFormat="0" applyAlignment="0" applyProtection="0"/>
    <xf numFmtId="0" fontId="10" fillId="0" borderId="301" applyFill="0">
      <alignment horizontal="center" vertical="center"/>
    </xf>
    <xf numFmtId="0" fontId="25" fillId="21" borderId="286" applyNumberFormat="0" applyAlignment="0" applyProtection="0"/>
    <xf numFmtId="0" fontId="5" fillId="0" borderId="288" applyFill="0">
      <alignment horizontal="center" vertical="center"/>
    </xf>
    <xf numFmtId="0" fontId="25" fillId="21" borderId="292" applyNumberFormat="0" applyAlignment="0" applyProtection="0"/>
    <xf numFmtId="0" fontId="12" fillId="24" borderId="285" applyNumberFormat="0" applyFont="0" applyAlignment="0" applyProtection="0"/>
    <xf numFmtId="0" fontId="32" fillId="0" borderId="293" applyNumberFormat="0" applyFill="0" applyAlignment="0" applyProtection="0"/>
    <xf numFmtId="0" fontId="25" fillId="21" borderId="292" applyNumberFormat="0" applyAlignment="0" applyProtection="0"/>
    <xf numFmtId="0" fontId="5" fillId="0" borderId="288" applyFill="0">
      <alignment horizontal="center" vertical="center"/>
    </xf>
    <xf numFmtId="0" fontId="5" fillId="0" borderId="343" applyFill="0">
      <alignment horizontal="center" vertical="center"/>
    </xf>
    <xf numFmtId="0" fontId="10" fillId="0" borderId="306" applyFill="0">
      <alignment horizontal="center" vertical="center"/>
    </xf>
    <xf numFmtId="0" fontId="32" fillId="0" borderId="287" applyNumberFormat="0" applyFill="0" applyAlignment="0" applyProtection="0"/>
    <xf numFmtId="0" fontId="32" fillId="0" borderId="293" applyNumberFormat="0" applyFill="0" applyAlignment="0" applyProtection="0"/>
    <xf numFmtId="0" fontId="15" fillId="21" borderId="289" applyNumberFormat="0" applyAlignment="0" applyProtection="0"/>
    <xf numFmtId="0" fontId="10" fillId="0" borderId="326" applyFill="0">
      <alignment horizontal="center" vertical="center"/>
    </xf>
    <xf numFmtId="0" fontId="10" fillId="0" borderId="288" applyFill="0">
      <alignment horizontal="center" vertical="center"/>
    </xf>
    <xf numFmtId="0" fontId="10" fillId="0" borderId="301" applyFill="0">
      <alignment horizontal="center" vertical="center"/>
    </xf>
    <xf numFmtId="0" fontId="32" fillId="0" borderId="346" applyNumberFormat="0" applyFill="0" applyAlignment="0" applyProtection="0"/>
    <xf numFmtId="0" fontId="12" fillId="24" borderId="285" applyNumberFormat="0" applyFont="0" applyAlignment="0" applyProtection="0"/>
    <xf numFmtId="0" fontId="5" fillId="0" borderId="288" applyFill="0">
      <alignment horizontal="center" vertical="center"/>
    </xf>
    <xf numFmtId="0" fontId="5" fillId="0" borderId="301" applyFill="0">
      <alignment horizontal="center" vertical="center"/>
    </xf>
    <xf numFmtId="0" fontId="5" fillId="0" borderId="306" applyFill="0">
      <alignment horizontal="center" vertical="center"/>
    </xf>
    <xf numFmtId="0" fontId="12" fillId="24" borderId="285" applyNumberFormat="0" applyFont="0" applyAlignment="0" applyProtection="0"/>
    <xf numFmtId="0" fontId="32" fillId="0" borderId="304" applyNumberFormat="0" applyFill="0" applyAlignment="0" applyProtection="0"/>
    <xf numFmtId="0" fontId="10" fillId="0" borderId="288" applyFill="0">
      <alignment horizontal="center" vertical="center"/>
    </xf>
    <xf numFmtId="0" fontId="25" fillId="21" borderId="292" applyNumberFormat="0" applyAlignment="0" applyProtection="0"/>
    <xf numFmtId="0" fontId="25" fillId="21" borderId="292" applyNumberFormat="0" applyAlignment="0" applyProtection="0"/>
    <xf numFmtId="0" fontId="22" fillId="8" borderId="325" applyNumberFormat="0" applyAlignment="0" applyProtection="0"/>
    <xf numFmtId="0" fontId="5" fillId="0" borderId="288" applyFill="0">
      <alignment horizontal="center" vertical="center"/>
    </xf>
    <xf numFmtId="175" fontId="5" fillId="0" borderId="288" applyFill="0">
      <alignment horizontal="center" vertical="center"/>
    </xf>
    <xf numFmtId="0" fontId="32" fillId="0" borderId="304" applyNumberFormat="0" applyFill="0" applyAlignment="0" applyProtection="0"/>
    <xf numFmtId="0" fontId="32" fillId="0" borderId="293" applyNumberFormat="0" applyFill="0" applyAlignment="0" applyProtection="0"/>
    <xf numFmtId="0" fontId="5" fillId="0" borderId="288" applyFill="0">
      <alignment horizontal="center" vertical="center"/>
    </xf>
    <xf numFmtId="0" fontId="15" fillId="21" borderId="300" applyNumberFormat="0" applyAlignment="0" applyProtection="0"/>
    <xf numFmtId="0" fontId="25" fillId="21" borderId="292" applyNumberFormat="0" applyAlignment="0" applyProtection="0"/>
    <xf numFmtId="175" fontId="5" fillId="0" borderId="288" applyFill="0">
      <alignment horizontal="center" vertical="center"/>
    </xf>
    <xf numFmtId="0" fontId="10" fillId="0" borderId="288" applyFill="0">
      <alignment horizontal="center" vertical="center"/>
    </xf>
    <xf numFmtId="0" fontId="32" fillId="0" borderId="293" applyNumberFormat="0" applyFill="0" applyAlignment="0" applyProtection="0"/>
    <xf numFmtId="0" fontId="12" fillId="24" borderId="291"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293" applyNumberFormat="0" applyFill="0" applyAlignment="0" applyProtection="0"/>
    <xf numFmtId="0" fontId="15" fillId="21" borderId="300" applyNumberFormat="0" applyAlignment="0" applyProtection="0"/>
    <xf numFmtId="0" fontId="15" fillId="21" borderId="342" applyNumberFormat="0" applyAlignment="0" applyProtection="0"/>
    <xf numFmtId="0" fontId="25" fillId="21" borderId="286" applyNumberFormat="0" applyAlignment="0" applyProtection="0"/>
    <xf numFmtId="0" fontId="15" fillId="21" borderId="289" applyNumberFormat="0" applyAlignment="0" applyProtection="0"/>
    <xf numFmtId="0" fontId="22" fillId="8" borderId="300" applyNumberFormat="0" applyAlignment="0" applyProtection="0"/>
    <xf numFmtId="0" fontId="32" fillId="0" borderId="293" applyNumberFormat="0" applyFill="0" applyAlignment="0" applyProtection="0"/>
    <xf numFmtId="0" fontId="32" fillId="0" borderId="287" applyNumberFormat="0" applyFill="0" applyAlignment="0" applyProtection="0"/>
    <xf numFmtId="0" fontId="16" fillId="22" borderId="295" applyNumberFormat="0" applyAlignment="0" applyProtection="0"/>
    <xf numFmtId="175" fontId="5" fillId="0" borderId="301" applyFill="0">
      <alignment horizontal="center" vertical="center"/>
    </xf>
    <xf numFmtId="0" fontId="12" fillId="24" borderId="302" applyNumberFormat="0" applyFont="0" applyAlignment="0" applyProtection="0"/>
    <xf numFmtId="0" fontId="25" fillId="21" borderId="286" applyNumberFormat="0" applyAlignment="0" applyProtection="0"/>
    <xf numFmtId="0" fontId="15" fillId="21" borderId="300" applyNumberFormat="0" applyAlignment="0" applyProtection="0"/>
    <xf numFmtId="0" fontId="10" fillId="0" borderId="306" applyFill="0">
      <alignment horizontal="center" vertical="center"/>
    </xf>
    <xf numFmtId="0" fontId="32" fillId="0" borderId="319" applyNumberFormat="0" applyFill="0" applyAlignment="0" applyProtection="0"/>
    <xf numFmtId="0" fontId="15" fillId="21" borderId="289" applyNumberFormat="0" applyAlignment="0" applyProtection="0"/>
    <xf numFmtId="0" fontId="32" fillId="0" borderId="287" applyNumberFormat="0" applyFill="0" applyAlignment="0" applyProtection="0"/>
    <xf numFmtId="175"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15" fillId="21" borderId="289" applyNumberFormat="0" applyAlignment="0" applyProtection="0"/>
    <xf numFmtId="0" fontId="10" fillId="0" borderId="288" applyFill="0">
      <alignment horizontal="center" vertical="center"/>
    </xf>
    <xf numFmtId="0" fontId="32" fillId="0" borderId="319" applyNumberFormat="0" applyFill="0" applyAlignment="0" applyProtection="0"/>
    <xf numFmtId="0" fontId="32" fillId="0" borderId="304" applyNumberFormat="0" applyFill="0" applyAlignment="0" applyProtection="0"/>
    <xf numFmtId="175" fontId="5" fillId="0" borderId="326" applyFill="0">
      <alignment horizontal="center" vertical="center"/>
    </xf>
    <xf numFmtId="0" fontId="25" fillId="21" borderId="286" applyNumberFormat="0" applyAlignment="0" applyProtection="0"/>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12" fillId="24" borderId="285" applyNumberFormat="0" applyFont="0" applyAlignment="0" applyProtection="0"/>
    <xf numFmtId="0" fontId="25" fillId="21" borderId="292" applyNumberFormat="0" applyAlignment="0" applyProtection="0"/>
    <xf numFmtId="0" fontId="5" fillId="0" borderId="288" applyFill="0">
      <alignment horizontal="center" vertical="center"/>
    </xf>
    <xf numFmtId="0" fontId="22" fillId="8" borderId="300" applyNumberFormat="0" applyAlignment="0" applyProtection="0"/>
    <xf numFmtId="0" fontId="25" fillId="21" borderId="303" applyNumberFormat="0" applyAlignment="0" applyProtection="0"/>
    <xf numFmtId="175" fontId="5" fillId="0" borderId="288" applyFill="0">
      <alignment horizontal="center" vertical="center"/>
    </xf>
    <xf numFmtId="0" fontId="32" fillId="0" borderId="304"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92" applyNumberFormat="0" applyAlignment="0" applyProtection="0"/>
    <xf numFmtId="0" fontId="25" fillId="21" borderId="303" applyNumberFormat="0" applyAlignment="0" applyProtection="0"/>
    <xf numFmtId="0" fontId="15" fillId="21" borderId="289"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12" fillId="24" borderId="285" applyNumberFormat="0" applyFont="0" applyAlignment="0" applyProtection="0"/>
    <xf numFmtId="0" fontId="25" fillId="21" borderId="286" applyNumberFormat="0" applyAlignment="0" applyProtection="0"/>
    <xf numFmtId="0" fontId="32" fillId="0" borderId="287" applyNumberFormat="0" applyFill="0" applyAlignment="0" applyProtection="0"/>
    <xf numFmtId="175" fontId="5" fillId="0" borderId="288" applyFill="0">
      <alignment horizontal="center" vertical="center"/>
    </xf>
    <xf numFmtId="175" fontId="5" fillId="0" borderId="288" applyFill="0">
      <alignment horizontal="center" vertical="center"/>
    </xf>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5" fillId="0" borderId="301" applyFill="0">
      <alignment horizontal="center" vertical="center"/>
    </xf>
    <xf numFmtId="0" fontId="25" fillId="21" borderId="292" applyNumberFormat="0" applyAlignment="0" applyProtection="0"/>
    <xf numFmtId="0" fontId="15" fillId="21" borderId="289" applyNumberFormat="0" applyAlignment="0" applyProtection="0"/>
    <xf numFmtId="0" fontId="12" fillId="24" borderId="285" applyNumberFormat="0" applyFont="0" applyAlignment="0" applyProtection="0"/>
    <xf numFmtId="0" fontId="32" fillId="0" borderId="293" applyNumberFormat="0" applyFill="0" applyAlignment="0" applyProtection="0"/>
    <xf numFmtId="0" fontId="25" fillId="21" borderId="292" applyNumberFormat="0" applyAlignment="0" applyProtection="0"/>
    <xf numFmtId="0" fontId="32" fillId="0" borderId="293" applyNumberFormat="0" applyFill="0" applyAlignment="0" applyProtection="0"/>
    <xf numFmtId="0" fontId="32" fillId="0" borderId="304" applyNumberFormat="0" applyFill="0" applyAlignment="0" applyProtection="0"/>
    <xf numFmtId="0" fontId="12" fillId="24" borderId="285" applyNumberFormat="0" applyFont="0" applyAlignment="0" applyProtection="0"/>
    <xf numFmtId="0" fontId="32" fillId="0" borderId="293" applyNumberFormat="0" applyFill="0" applyAlignment="0" applyProtection="0"/>
    <xf numFmtId="0" fontId="12" fillId="24" borderId="285" applyNumberFormat="0" applyFont="0" applyAlignment="0" applyProtection="0"/>
    <xf numFmtId="0" fontId="15" fillId="21" borderId="289" applyNumberFormat="0" applyAlignment="0" applyProtection="0"/>
    <xf numFmtId="0" fontId="22" fillId="8" borderId="300" applyNumberFormat="0" applyAlignment="0" applyProtection="0"/>
    <xf numFmtId="0" fontId="22" fillId="8" borderId="300" applyNumberFormat="0" applyAlignment="0" applyProtection="0"/>
    <xf numFmtId="0" fontId="32" fillId="0" borderId="287" applyNumberFormat="0" applyFill="0" applyAlignment="0" applyProtection="0"/>
    <xf numFmtId="0" fontId="5" fillId="0" borderId="288" applyFill="0">
      <alignment horizontal="center" vertical="center"/>
    </xf>
    <xf numFmtId="0" fontId="32" fillId="0" borderId="293" applyNumberFormat="0" applyFill="0" applyAlignment="0" applyProtection="0"/>
    <xf numFmtId="0" fontId="25" fillId="21" borderId="303" applyNumberFormat="0" applyAlignment="0" applyProtection="0"/>
    <xf numFmtId="0" fontId="10" fillId="0" borderId="288" applyFill="0">
      <alignment horizontal="center" vertical="center"/>
    </xf>
    <xf numFmtId="0" fontId="25" fillId="21" borderId="286" applyNumberFormat="0" applyAlignment="0" applyProtection="0"/>
    <xf numFmtId="0" fontId="25" fillId="21" borderId="286" applyNumberFormat="0" applyAlignment="0" applyProtection="0"/>
    <xf numFmtId="0" fontId="12" fillId="24" borderId="302" applyNumberFormat="0" applyFont="0" applyAlignment="0" applyProtection="0"/>
    <xf numFmtId="0" fontId="25" fillId="21" borderId="292" applyNumberFormat="0" applyAlignment="0" applyProtection="0"/>
    <xf numFmtId="0" fontId="5" fillId="0" borderId="288" applyFill="0">
      <alignment horizontal="center" vertical="center"/>
    </xf>
    <xf numFmtId="0" fontId="25" fillId="21" borderId="286" applyNumberFormat="0" applyAlignment="0" applyProtection="0"/>
    <xf numFmtId="0" fontId="22" fillId="8" borderId="289" applyNumberFormat="0" applyAlignment="0" applyProtection="0"/>
    <xf numFmtId="0" fontId="5" fillId="0" borderId="306" applyFill="0">
      <alignment horizontal="center" vertical="center"/>
    </xf>
    <xf numFmtId="0" fontId="25" fillId="21" borderId="292" applyNumberFormat="0" applyAlignment="0" applyProtection="0"/>
    <xf numFmtId="0" fontId="32" fillId="0" borderId="287" applyNumberFormat="0" applyFill="0" applyAlignment="0" applyProtection="0"/>
    <xf numFmtId="0" fontId="25" fillId="21" borderId="292" applyNumberFormat="0" applyAlignment="0" applyProtection="0"/>
    <xf numFmtId="0" fontId="15" fillId="21" borderId="300" applyNumberFormat="0" applyAlignment="0" applyProtection="0"/>
    <xf numFmtId="0" fontId="32" fillId="0" borderId="287" applyNumberFormat="0" applyFill="0" applyAlignment="0" applyProtection="0"/>
    <xf numFmtId="0" fontId="25" fillId="21" borderId="286" applyNumberFormat="0" applyAlignment="0" applyProtection="0"/>
    <xf numFmtId="0" fontId="22" fillId="8" borderId="289" applyNumberFormat="0" applyAlignment="0" applyProtection="0"/>
    <xf numFmtId="0" fontId="25" fillId="21" borderId="292" applyNumberFormat="0" applyAlignment="0" applyProtection="0"/>
    <xf numFmtId="0" fontId="10" fillId="0" borderId="301" applyFill="0">
      <alignment horizontal="center" vertical="center"/>
    </xf>
    <xf numFmtId="0" fontId="12" fillId="24" borderId="302" applyNumberFormat="0" applyFont="0" applyAlignment="0" applyProtection="0"/>
    <xf numFmtId="175" fontId="5" fillId="0" borderId="301" applyFill="0">
      <alignment horizontal="center" vertical="center"/>
    </xf>
    <xf numFmtId="0" fontId="12" fillId="24" borderId="302" applyNumberFormat="0" applyFont="0" applyAlignment="0" applyProtection="0"/>
    <xf numFmtId="0" fontId="32" fillId="0" borderId="293" applyNumberFormat="0" applyFill="0" applyAlignment="0" applyProtection="0"/>
    <xf numFmtId="175" fontId="5" fillId="0" borderId="301" applyFill="0">
      <alignment horizontal="center" vertical="center"/>
    </xf>
    <xf numFmtId="0" fontId="5" fillId="0" borderId="288" applyFill="0">
      <alignment horizontal="center" vertical="center"/>
    </xf>
    <xf numFmtId="0" fontId="10" fillId="0" borderId="288" applyFill="0">
      <alignment horizontal="center" vertical="center"/>
    </xf>
    <xf numFmtId="0" fontId="22" fillId="8" borderId="289" applyNumberFormat="0" applyAlignment="0" applyProtection="0"/>
    <xf numFmtId="175" fontId="5" fillId="0" borderId="288" applyFill="0">
      <alignment horizontal="center" vertical="center"/>
    </xf>
    <xf numFmtId="0" fontId="5" fillId="0" borderId="301" applyFill="0">
      <alignment horizontal="center" vertical="center"/>
    </xf>
    <xf numFmtId="0" fontId="12" fillId="24" borderId="302" applyNumberFormat="0" applyFont="0" applyAlignment="0" applyProtection="0"/>
    <xf numFmtId="0" fontId="10" fillId="0" borderId="288" applyFill="0">
      <alignment horizontal="center" vertical="center"/>
    </xf>
    <xf numFmtId="0" fontId="22" fillId="8" borderId="289" applyNumberFormat="0" applyAlignment="0" applyProtection="0"/>
    <xf numFmtId="0" fontId="15" fillId="21" borderId="289" applyNumberFormat="0" applyAlignment="0" applyProtection="0"/>
    <xf numFmtId="0" fontId="25" fillId="21" borderId="318" applyNumberFormat="0" applyAlignment="0" applyProtection="0"/>
    <xf numFmtId="0" fontId="12" fillId="24" borderId="291" applyNumberFormat="0" applyFont="0" applyAlignment="0" applyProtection="0"/>
    <xf numFmtId="0" fontId="12" fillId="24" borderId="291" applyNumberFormat="0" applyFont="0" applyAlignment="0" applyProtection="0"/>
    <xf numFmtId="0" fontId="10" fillId="0" borderId="301" applyFill="0">
      <alignment horizontal="center" vertical="center"/>
    </xf>
    <xf numFmtId="175" fontId="5" fillId="0" borderId="288" applyFill="0">
      <alignment horizontal="center" vertical="center"/>
    </xf>
    <xf numFmtId="0" fontId="32" fillId="0" borderId="293" applyNumberFormat="0" applyFill="0" applyAlignment="0" applyProtection="0"/>
    <xf numFmtId="0" fontId="32" fillId="0" borderId="293" applyNumberFormat="0" applyFill="0" applyAlignment="0" applyProtection="0"/>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175" fontId="5" fillId="0" borderId="288" applyFill="0">
      <alignment horizontal="center" vertical="center"/>
    </xf>
    <xf numFmtId="0" fontId="5" fillId="0" borderId="306" applyFill="0">
      <alignment horizontal="center" vertical="center"/>
    </xf>
    <xf numFmtId="0" fontId="22" fillId="8" borderId="289" applyNumberFormat="0" applyAlignment="0" applyProtection="0"/>
    <xf numFmtId="0" fontId="10" fillId="0" borderId="288" applyFill="0">
      <alignment horizontal="center" vertical="center"/>
    </xf>
    <xf numFmtId="0" fontId="15" fillId="21" borderId="289" applyNumberFormat="0" applyAlignment="0" applyProtection="0"/>
    <xf numFmtId="0" fontId="10" fillId="0" borderId="288" applyFill="0">
      <alignment horizontal="center" vertical="center"/>
    </xf>
    <xf numFmtId="0" fontId="22" fillId="8" borderId="289" applyNumberFormat="0" applyAlignment="0" applyProtection="0"/>
    <xf numFmtId="0" fontId="15" fillId="21" borderId="325" applyNumberFormat="0" applyAlignment="0" applyProtection="0"/>
    <xf numFmtId="0" fontId="15" fillId="21" borderId="289" applyNumberFormat="0" applyAlignment="0" applyProtection="0"/>
    <xf numFmtId="0" fontId="5" fillId="0" borderId="288" applyFill="0">
      <alignment horizontal="center" vertical="center"/>
    </xf>
    <xf numFmtId="0" fontId="15" fillId="21" borderId="289" applyNumberFormat="0" applyAlignment="0" applyProtection="0"/>
    <xf numFmtId="0" fontId="5" fillId="0" borderId="288" applyFill="0">
      <alignment horizontal="center" vertical="center"/>
    </xf>
    <xf numFmtId="0" fontId="25" fillId="21" borderId="292" applyNumberFormat="0" applyAlignment="0" applyProtection="0"/>
    <xf numFmtId="0" fontId="15" fillId="21" borderId="289" applyNumberFormat="0" applyAlignment="0" applyProtection="0"/>
    <xf numFmtId="0" fontId="12" fillId="24" borderId="291" applyNumberFormat="0" applyFont="0" applyAlignment="0" applyProtection="0"/>
    <xf numFmtId="0" fontId="5" fillId="0" borderId="301" applyFill="0">
      <alignment horizontal="center" vertical="center"/>
    </xf>
    <xf numFmtId="0" fontId="25" fillId="21" borderId="292" applyNumberFormat="0" applyAlignment="0" applyProtection="0"/>
    <xf numFmtId="0" fontId="32" fillId="0" borderId="319" applyNumberFormat="0" applyFill="0" applyAlignment="0" applyProtection="0"/>
    <xf numFmtId="0" fontId="10" fillId="0" borderId="301" applyFill="0">
      <alignment horizontal="center" vertical="center"/>
    </xf>
    <xf numFmtId="0" fontId="25" fillId="21" borderId="292" applyNumberFormat="0" applyAlignment="0" applyProtection="0"/>
    <xf numFmtId="0" fontId="25" fillId="21" borderId="292" applyNumberFormat="0" applyAlignment="0" applyProtection="0"/>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5" fillId="0" borderId="288" applyFill="0">
      <alignment horizontal="center" vertical="center"/>
    </xf>
    <xf numFmtId="0" fontId="12" fillId="24" borderId="285" applyNumberFormat="0" applyFont="0" applyAlignment="0" applyProtection="0"/>
    <xf numFmtId="175" fontId="5" fillId="0" borderId="288" applyFill="0">
      <alignment horizontal="center" vertical="center"/>
    </xf>
    <xf numFmtId="0" fontId="10" fillId="0" borderId="288" applyFill="0">
      <alignment horizontal="center" vertical="center"/>
    </xf>
    <xf numFmtId="0" fontId="22" fillId="8" borderId="289" applyNumberFormat="0" applyAlignment="0" applyProtection="0"/>
    <xf numFmtId="0" fontId="32" fillId="0" borderId="293" applyNumberFormat="0" applyFill="0" applyAlignment="0" applyProtection="0"/>
    <xf numFmtId="0" fontId="22" fillId="8" borderId="289" applyNumberFormat="0" applyAlignment="0" applyProtection="0"/>
    <xf numFmtId="0" fontId="22" fillId="8" borderId="300" applyNumberFormat="0" applyAlignment="0" applyProtection="0"/>
    <xf numFmtId="0" fontId="22" fillId="8" borderId="289" applyNumberFormat="0" applyAlignment="0" applyProtection="0"/>
    <xf numFmtId="0" fontId="5" fillId="0" borderId="301" applyFill="0">
      <alignment horizontal="center" vertical="center"/>
    </xf>
    <xf numFmtId="0" fontId="25" fillId="21" borderId="303" applyNumberFormat="0" applyAlignment="0" applyProtection="0"/>
    <xf numFmtId="0" fontId="5" fillId="0" borderId="288" applyFill="0">
      <alignment horizontal="center" vertical="center"/>
    </xf>
    <xf numFmtId="0" fontId="32" fillId="0" borderId="293" applyNumberFormat="0" applyFill="0" applyAlignment="0" applyProtection="0"/>
    <xf numFmtId="0" fontId="25" fillId="21" borderId="292" applyNumberFormat="0" applyAlignment="0" applyProtection="0"/>
    <xf numFmtId="0" fontId="5" fillId="0" borderId="288" applyFill="0">
      <alignment horizontal="center" vertical="center"/>
    </xf>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5" fillId="0" borderId="288" applyFill="0">
      <alignment horizontal="center" vertical="center"/>
    </xf>
    <xf numFmtId="0" fontId="5" fillId="0" borderId="288" applyFill="0">
      <alignment horizontal="center" vertical="center"/>
    </xf>
    <xf numFmtId="0" fontId="25" fillId="21" borderId="286" applyNumberFormat="0" applyAlignment="0" applyProtection="0"/>
    <xf numFmtId="0" fontId="12" fillId="24" borderId="285" applyNumberFormat="0" applyFont="0" applyAlignment="0" applyProtection="0"/>
    <xf numFmtId="0" fontId="5" fillId="0" borderId="288" applyFill="0">
      <alignment horizontal="center" vertical="center"/>
    </xf>
    <xf numFmtId="0" fontId="15" fillId="21" borderId="289" applyNumberFormat="0" applyAlignment="0" applyProtection="0"/>
    <xf numFmtId="0" fontId="32" fillId="0" borderId="287" applyNumberFormat="0" applyFill="0" applyAlignment="0" applyProtection="0"/>
    <xf numFmtId="0" fontId="25" fillId="21" borderId="292" applyNumberFormat="0" applyAlignment="0" applyProtection="0"/>
    <xf numFmtId="0" fontId="15" fillId="21" borderId="289" applyNumberFormat="0" applyAlignment="0" applyProtection="0"/>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15" fillId="21" borderId="289" applyNumberFormat="0" applyAlignment="0" applyProtection="0"/>
    <xf numFmtId="0" fontId="5" fillId="0" borderId="288" applyFill="0">
      <alignment horizontal="center" vertical="center"/>
    </xf>
    <xf numFmtId="0" fontId="25" fillId="21" borderId="292" applyNumberFormat="0" applyAlignment="0" applyProtection="0"/>
    <xf numFmtId="175" fontId="5" fillId="0" borderId="288" applyFill="0">
      <alignment horizontal="center" vertical="center"/>
    </xf>
    <xf numFmtId="0" fontId="15" fillId="21" borderId="289" applyNumberFormat="0" applyAlignment="0" applyProtection="0"/>
    <xf numFmtId="0" fontId="32" fillId="0" borderId="293" applyNumberFormat="0" applyFill="0" applyAlignment="0" applyProtection="0"/>
    <xf numFmtId="175" fontId="5" fillId="0" borderId="288" applyFill="0">
      <alignment horizontal="center" vertical="center"/>
    </xf>
    <xf numFmtId="175" fontId="5" fillId="0" borderId="288" applyFill="0">
      <alignment horizontal="center" vertical="center"/>
    </xf>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12" fillId="24" borderId="285" applyNumberFormat="0" applyFont="0" applyAlignment="0" applyProtection="0"/>
    <xf numFmtId="0" fontId="10" fillId="0" borderId="288" applyFill="0">
      <alignment horizontal="center" vertical="center"/>
    </xf>
    <xf numFmtId="175" fontId="5" fillId="0" borderId="288" applyFill="0">
      <alignment horizontal="center" vertical="center"/>
    </xf>
    <xf numFmtId="0" fontId="22" fillId="8" borderId="289" applyNumberFormat="0" applyAlignment="0" applyProtection="0"/>
    <xf numFmtId="175" fontId="5" fillId="0" borderId="288" applyFill="0">
      <alignment horizontal="center" vertical="center"/>
    </xf>
    <xf numFmtId="175" fontId="5" fillId="0" borderId="288" applyFill="0">
      <alignment horizontal="center" vertical="center"/>
    </xf>
    <xf numFmtId="0" fontId="22" fillId="8" borderId="289" applyNumberFormat="0" applyAlignment="0" applyProtection="0"/>
    <xf numFmtId="0" fontId="12" fillId="24" borderId="291" applyNumberFormat="0" applyFont="0" applyAlignment="0" applyProtection="0"/>
    <xf numFmtId="0" fontId="12" fillId="24" borderId="302" applyNumberFormat="0" applyFont="0" applyAlignment="0" applyProtection="0"/>
    <xf numFmtId="0" fontId="25" fillId="21" borderId="292" applyNumberFormat="0" applyAlignment="0" applyProtection="0"/>
    <xf numFmtId="0" fontId="10" fillId="0" borderId="288" applyFill="0">
      <alignment horizontal="center" vertical="center"/>
    </xf>
    <xf numFmtId="0" fontId="25" fillId="21" borderId="292" applyNumberFormat="0" applyAlignment="0" applyProtection="0"/>
    <xf numFmtId="0" fontId="32" fillId="0" borderId="293" applyNumberFormat="0" applyFill="0" applyAlignment="0" applyProtection="0"/>
    <xf numFmtId="0" fontId="32" fillId="0" borderId="287" applyNumberFormat="0" applyFill="0" applyAlignment="0" applyProtection="0"/>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2" fillId="8" borderId="289" applyNumberFormat="0" applyAlignment="0" applyProtection="0"/>
    <xf numFmtId="0" fontId="10" fillId="0" borderId="288" applyFill="0">
      <alignment horizontal="center" vertical="center"/>
    </xf>
    <xf numFmtId="0" fontId="22" fillId="8" borderId="289" applyNumberFormat="0" applyAlignment="0" applyProtection="0"/>
    <xf numFmtId="175" fontId="5" fillId="0" borderId="288" applyFill="0">
      <alignment horizontal="center" vertical="center"/>
    </xf>
    <xf numFmtId="175" fontId="5" fillId="0" borderId="288" applyFill="0">
      <alignment horizontal="center" vertical="center"/>
    </xf>
    <xf numFmtId="0" fontId="15" fillId="21" borderId="300" applyNumberFormat="0" applyAlignment="0" applyProtection="0"/>
    <xf numFmtId="0" fontId="32" fillId="0" borderId="319" applyNumberFormat="0" applyFill="0" applyAlignment="0" applyProtection="0"/>
    <xf numFmtId="0" fontId="5" fillId="0" borderId="301" applyFill="0">
      <alignment horizontal="center" vertical="center"/>
    </xf>
    <xf numFmtId="0" fontId="25" fillId="21" borderId="292" applyNumberFormat="0" applyAlignment="0" applyProtection="0"/>
    <xf numFmtId="0" fontId="10" fillId="0" borderId="288" applyFill="0">
      <alignment horizontal="center" vertical="center"/>
    </xf>
    <xf numFmtId="175" fontId="5" fillId="0" borderId="306" applyFill="0">
      <alignment horizontal="center" vertical="center"/>
    </xf>
    <xf numFmtId="175" fontId="5" fillId="0" borderId="306" applyFill="0">
      <alignment horizontal="center" vertical="center"/>
    </xf>
    <xf numFmtId="0" fontId="22" fillId="8" borderId="300" applyNumberFormat="0" applyAlignment="0" applyProtection="0"/>
    <xf numFmtId="0" fontId="22" fillId="8" borderId="289" applyNumberFormat="0" applyAlignment="0" applyProtection="0"/>
    <xf numFmtId="0" fontId="5" fillId="0" borderId="301" applyFill="0">
      <alignment horizontal="center" vertical="center"/>
    </xf>
    <xf numFmtId="0" fontId="12" fillId="24" borderId="302" applyNumberFormat="0" applyFont="0" applyAlignment="0" applyProtection="0"/>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15" fillId="21" borderId="289" applyNumberFormat="0" applyAlignment="0" applyProtection="0"/>
    <xf numFmtId="0" fontId="5" fillId="0" borderId="288" applyFill="0">
      <alignment horizontal="center" vertical="center"/>
    </xf>
    <xf numFmtId="0" fontId="22" fillId="8" borderId="289" applyNumberFormat="0" applyAlignment="0" applyProtection="0"/>
    <xf numFmtId="175" fontId="5" fillId="0" borderId="288" applyFill="0">
      <alignment horizontal="center" vertical="center"/>
    </xf>
    <xf numFmtId="175" fontId="5" fillId="0" borderId="288" applyFill="0">
      <alignment horizontal="center" vertical="center"/>
    </xf>
    <xf numFmtId="0" fontId="12" fillId="24" borderId="302" applyNumberFormat="0" applyFont="0" applyAlignment="0" applyProtection="0"/>
    <xf numFmtId="175" fontId="5" fillId="0" borderId="288" applyFill="0">
      <alignment horizontal="center" vertical="center"/>
    </xf>
    <xf numFmtId="0" fontId="5" fillId="0" borderId="301" applyFill="0">
      <alignment horizontal="center" vertical="center"/>
    </xf>
    <xf numFmtId="0" fontId="5" fillId="0" borderId="288" applyFill="0">
      <alignment horizontal="center" vertical="center"/>
    </xf>
    <xf numFmtId="175" fontId="5" fillId="0" borderId="288" applyFill="0">
      <alignment horizontal="center" vertical="center"/>
    </xf>
    <xf numFmtId="0" fontId="5" fillId="0" borderId="288" applyFill="0">
      <alignment horizontal="center" vertical="center"/>
    </xf>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10" fillId="0" borderId="288" applyFill="0">
      <alignment horizontal="center" vertical="center"/>
    </xf>
    <xf numFmtId="0" fontId="25" fillId="21" borderId="292" applyNumberFormat="0" applyAlignment="0" applyProtection="0"/>
    <xf numFmtId="0" fontId="12" fillId="24" borderId="302" applyNumberFormat="0" applyFont="0" applyAlignment="0" applyProtection="0"/>
    <xf numFmtId="0" fontId="15" fillId="21" borderId="289" applyNumberFormat="0" applyAlignment="0" applyProtection="0"/>
    <xf numFmtId="0" fontId="5" fillId="0" borderId="288" applyFill="0">
      <alignment horizontal="center" vertical="center"/>
    </xf>
    <xf numFmtId="0" fontId="32" fillId="0" borderId="293" applyNumberFormat="0" applyFill="0" applyAlignment="0" applyProtection="0"/>
    <xf numFmtId="0" fontId="12" fillId="24" borderId="285" applyNumberFormat="0" applyFont="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93" applyNumberFormat="0" applyFill="0" applyAlignment="0" applyProtection="0"/>
    <xf numFmtId="0" fontId="32" fillId="0" borderId="293" applyNumberFormat="0" applyFill="0" applyAlignment="0" applyProtection="0"/>
    <xf numFmtId="0" fontId="12" fillId="24" borderId="285" applyNumberFormat="0" applyFont="0" applyAlignment="0" applyProtection="0"/>
    <xf numFmtId="0" fontId="25" fillId="21" borderId="286" applyNumberFormat="0" applyAlignment="0" applyProtection="0"/>
    <xf numFmtId="0" fontId="5" fillId="0" borderId="288" applyFill="0">
      <alignment horizontal="center" vertical="center"/>
    </xf>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12" fillId="24" borderId="285"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32" fillId="0" borderId="287" applyNumberFormat="0" applyFill="0" applyAlignment="0" applyProtection="0"/>
    <xf numFmtId="0" fontId="12" fillId="24" borderId="302"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12" fillId="24" borderId="307" applyNumberFormat="0" applyFont="0" applyAlignment="0" applyProtection="0"/>
    <xf numFmtId="0" fontId="22" fillId="8" borderId="289" applyNumberFormat="0" applyAlignment="0" applyProtection="0"/>
    <xf numFmtId="0" fontId="32" fillId="0" borderId="293" applyNumberFormat="0" applyFill="0" applyAlignment="0" applyProtection="0"/>
    <xf numFmtId="0" fontId="5" fillId="0" borderId="288" applyFill="0">
      <alignment horizontal="center" vertical="center"/>
    </xf>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175" fontId="5" fillId="0" borderId="301" applyFill="0">
      <alignment horizontal="center" vertical="center"/>
    </xf>
    <xf numFmtId="0" fontId="12" fillId="24" borderId="302" applyNumberFormat="0" applyFont="0" applyAlignment="0" applyProtection="0"/>
    <xf numFmtId="0" fontId="15" fillId="21" borderId="300" applyNumberFormat="0" applyAlignment="0" applyProtection="0"/>
    <xf numFmtId="0" fontId="10" fillId="0" borderId="288" applyFill="0">
      <alignment horizontal="center" vertical="center"/>
    </xf>
    <xf numFmtId="0" fontId="15" fillId="21" borderId="289" applyNumberFormat="0" applyAlignment="0" applyProtection="0"/>
    <xf numFmtId="0" fontId="10" fillId="0" borderId="288" applyFill="0">
      <alignment horizontal="center" vertical="center"/>
    </xf>
    <xf numFmtId="175" fontId="5" fillId="0" borderId="301" applyFill="0">
      <alignment horizontal="center" vertical="center"/>
    </xf>
    <xf numFmtId="0" fontId="25" fillId="21" borderId="308" applyNumberFormat="0" applyAlignment="0" applyProtection="0"/>
    <xf numFmtId="0" fontId="32" fillId="0" borderId="293" applyNumberFormat="0" applyFill="0" applyAlignment="0" applyProtection="0"/>
    <xf numFmtId="0" fontId="10" fillId="0" borderId="301" applyFill="0">
      <alignment horizontal="center" vertical="center"/>
    </xf>
    <xf numFmtId="0" fontId="22" fillId="8" borderId="289" applyNumberFormat="0" applyAlignment="0" applyProtection="0"/>
    <xf numFmtId="0" fontId="12" fillId="24" borderId="291" applyNumberFormat="0" applyFont="0" applyAlignment="0" applyProtection="0"/>
    <xf numFmtId="0" fontId="12" fillId="24" borderId="302" applyNumberFormat="0" applyFon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25" fillId="21" borderId="286" applyNumberFormat="0" applyAlignment="0" applyProtection="0"/>
    <xf numFmtId="0" fontId="25" fillId="21" borderId="286" applyNumberFormat="0" applyAlignment="0" applyProtection="0"/>
    <xf numFmtId="0" fontId="32" fillId="0" borderId="287" applyNumberFormat="0" applyFill="0" applyAlignment="0" applyProtection="0"/>
    <xf numFmtId="0" fontId="32" fillId="0" borderId="287" applyNumberFormat="0" applyFill="0" applyAlignment="0" applyProtection="0"/>
    <xf numFmtId="0" fontId="5" fillId="0" borderId="288" applyFill="0">
      <alignment horizontal="center" vertical="center"/>
    </xf>
    <xf numFmtId="0" fontId="15" fillId="21" borderId="289" applyNumberFormat="0" applyAlignment="0" applyProtection="0"/>
    <xf numFmtId="0" fontId="22" fillId="8" borderId="289" applyNumberFormat="0" applyAlignment="0" applyProtection="0"/>
    <xf numFmtId="0" fontId="15" fillId="21" borderId="289" applyNumberFormat="0" applyAlignment="0" applyProtection="0"/>
    <xf numFmtId="0" fontId="5" fillId="0" borderId="288" applyFill="0">
      <alignment horizontal="center" vertical="center"/>
    </xf>
    <xf numFmtId="175" fontId="5" fillId="0" borderId="288" applyFill="0">
      <alignment horizontal="center" vertical="center"/>
    </xf>
    <xf numFmtId="0" fontId="15" fillId="21" borderId="289" applyNumberFormat="0" applyAlignment="0" applyProtection="0"/>
    <xf numFmtId="0" fontId="15" fillId="21" borderId="289" applyNumberFormat="0" applyAlignment="0" applyProtection="0"/>
    <xf numFmtId="0" fontId="22" fillId="8" borderId="289" applyNumberFormat="0" applyAlignment="0" applyProtection="0"/>
    <xf numFmtId="0" fontId="22" fillId="8" borderId="289" applyNumberFormat="0" applyAlignment="0" applyProtection="0"/>
    <xf numFmtId="0" fontId="10" fillId="0" borderId="288" applyFill="0">
      <alignment horizontal="center" vertical="center"/>
    </xf>
    <xf numFmtId="0" fontId="10" fillId="0" borderId="288" applyFill="0">
      <alignment horizontal="center" vertical="center"/>
    </xf>
    <xf numFmtId="0" fontId="10" fillId="0" borderId="288" applyFill="0">
      <alignment horizontal="center" vertical="center"/>
    </xf>
    <xf numFmtId="0" fontId="10"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0" fontId="32" fillId="0" borderId="304" applyNumberFormat="0" applyFill="0" applyAlignment="0" applyProtection="0"/>
    <xf numFmtId="0" fontId="32" fillId="0" borderId="293" applyNumberFormat="0" applyFill="0" applyAlignment="0" applyProtection="0"/>
    <xf numFmtId="0" fontId="10" fillId="0" borderId="296" applyFill="0">
      <alignment horizontal="center" vertical="center"/>
    </xf>
    <xf numFmtId="0" fontId="32" fillId="0" borderId="304" applyNumberFormat="0" applyFill="0" applyAlignment="0" applyProtection="0"/>
    <xf numFmtId="0" fontId="32" fillId="0" borderId="319" applyNumberFormat="0" applyFill="0" applyAlignment="0" applyProtection="0"/>
    <xf numFmtId="0" fontId="12" fillId="24" borderId="302" applyNumberFormat="0" applyFont="0" applyAlignment="0" applyProtection="0"/>
    <xf numFmtId="0" fontId="22" fillId="8" borderId="289" applyNumberFormat="0" applyAlignment="0" applyProtection="0"/>
    <xf numFmtId="0" fontId="5" fillId="0" borderId="288" applyFill="0">
      <alignment horizontal="center" vertical="center"/>
    </xf>
    <xf numFmtId="0" fontId="22" fillId="8" borderId="289" applyNumberFormat="0" applyAlignment="0" applyProtection="0"/>
    <xf numFmtId="0" fontId="10" fillId="0" borderId="288" applyFill="0">
      <alignment horizontal="center" vertical="center"/>
    </xf>
    <xf numFmtId="0" fontId="22" fillId="8" borderId="289" applyNumberFormat="0" applyAlignment="0" applyProtection="0"/>
    <xf numFmtId="0" fontId="15" fillId="21" borderId="289" applyNumberFormat="0" applyAlignment="0" applyProtection="0"/>
    <xf numFmtId="0" fontId="15" fillId="21" borderId="289" applyNumberFormat="0" applyAlignment="0" applyProtection="0"/>
    <xf numFmtId="0" fontId="22" fillId="8" borderId="289" applyNumberFormat="0" applyAlignment="0" applyProtection="0"/>
    <xf numFmtId="0" fontId="22" fillId="8" borderId="289" applyNumberFormat="0" applyAlignment="0" applyProtection="0"/>
    <xf numFmtId="0" fontId="10" fillId="0" borderId="288" applyFill="0">
      <alignment horizontal="center" vertical="center"/>
    </xf>
    <xf numFmtId="0" fontId="10" fillId="0" borderId="288" applyFill="0">
      <alignment horizontal="center" vertical="center"/>
    </xf>
    <xf numFmtId="0" fontId="10" fillId="0" borderId="288" applyFill="0">
      <alignment horizontal="center" vertical="center"/>
    </xf>
    <xf numFmtId="0" fontId="10"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0" fontId="32" fillId="0" borderId="293" applyNumberFormat="0" applyFill="0" applyAlignment="0" applyProtection="0"/>
    <xf numFmtId="0" fontId="25" fillId="21" borderId="292" applyNumberFormat="0" applyAlignment="0" applyProtection="0"/>
    <xf numFmtId="0" fontId="32" fillId="0" borderId="293" applyNumberFormat="0" applyFill="0" applyAlignment="0" applyProtection="0"/>
    <xf numFmtId="175" fontId="5" fillId="0" borderId="301" applyFill="0">
      <alignment horizontal="center" vertical="center"/>
    </xf>
    <xf numFmtId="0" fontId="12" fillId="24" borderId="291" applyNumberFormat="0" applyFont="0" applyAlignment="0" applyProtection="0"/>
    <xf numFmtId="0" fontId="12" fillId="24" borderId="302" applyNumberFormat="0" applyFont="0" applyAlignment="0" applyProtection="0"/>
    <xf numFmtId="0" fontId="22" fillId="8" borderId="289" applyNumberFormat="0" applyAlignment="0" applyProtection="0"/>
    <xf numFmtId="0" fontId="25" fillId="21" borderId="292" applyNumberFormat="0" applyAlignment="0" applyProtection="0"/>
    <xf numFmtId="175" fontId="5" fillId="0" borderId="288" applyFill="0">
      <alignment horizontal="center" vertical="center"/>
    </xf>
    <xf numFmtId="0" fontId="15" fillId="21" borderId="289" applyNumberFormat="0" applyAlignment="0" applyProtection="0"/>
    <xf numFmtId="0" fontId="10" fillId="0" borderId="288" applyFill="0">
      <alignment horizontal="center" vertical="center"/>
    </xf>
    <xf numFmtId="175" fontId="5" fillId="0" borderId="288" applyFill="0">
      <alignment horizontal="center" vertical="center"/>
    </xf>
    <xf numFmtId="0" fontId="22" fillId="8" borderId="289" applyNumberFormat="0" applyAlignment="0" applyProtection="0"/>
    <xf numFmtId="0" fontId="10" fillId="0" borderId="288" applyFill="0">
      <alignment horizontal="center" vertical="center"/>
    </xf>
    <xf numFmtId="0" fontId="15" fillId="21" borderId="289" applyNumberFormat="0" applyAlignment="0" applyProtection="0"/>
    <xf numFmtId="0" fontId="15" fillId="21" borderId="289" applyNumberFormat="0" applyAlignment="0" applyProtection="0"/>
    <xf numFmtId="0" fontId="22" fillId="8" borderId="289" applyNumberFormat="0" applyAlignment="0" applyProtection="0"/>
    <xf numFmtId="0" fontId="22" fillId="8" borderId="289" applyNumberFormat="0" applyAlignment="0" applyProtection="0"/>
    <xf numFmtId="175" fontId="5" fillId="0" borderId="288" applyFill="0">
      <alignment horizontal="center" vertical="center"/>
    </xf>
    <xf numFmtId="175" fontId="5" fillId="0" borderId="288" applyFill="0">
      <alignment horizontal="center" vertical="center"/>
    </xf>
    <xf numFmtId="0" fontId="15" fillId="21" borderId="289" applyNumberFormat="0" applyAlignment="0" applyProtection="0"/>
    <xf numFmtId="0" fontId="32" fillId="0" borderId="293" applyNumberFormat="0" applyFill="0" applyAlignment="0" applyProtection="0"/>
    <xf numFmtId="0" fontId="12" fillId="24" borderId="302" applyNumberFormat="0" applyFont="0" applyAlignment="0" applyProtection="0"/>
    <xf numFmtId="0" fontId="12" fillId="24" borderId="302" applyNumberFormat="0" applyFont="0" applyAlignment="0" applyProtection="0"/>
    <xf numFmtId="0" fontId="25" fillId="21" borderId="292" applyNumberFormat="0" applyAlignment="0" applyProtection="0"/>
    <xf numFmtId="0" fontId="32" fillId="0" borderId="304" applyNumberFormat="0" applyFill="0" applyAlignment="0" applyProtection="0"/>
    <xf numFmtId="0" fontId="5" fillId="0" borderId="301" applyFill="0">
      <alignment horizontal="center" vertical="center"/>
    </xf>
    <xf numFmtId="0" fontId="10" fillId="0" borderId="288" applyFill="0">
      <alignment horizontal="center" vertical="center"/>
    </xf>
    <xf numFmtId="0" fontId="22" fillId="8" borderId="289" applyNumberFormat="0" applyAlignment="0" applyProtection="0"/>
    <xf numFmtId="0" fontId="12" fillId="24" borderId="291" applyNumberFormat="0" applyFont="0" applyAlignment="0" applyProtection="0"/>
    <xf numFmtId="0" fontId="12" fillId="24" borderId="302" applyNumberFormat="0" applyFont="0" applyAlignment="0" applyProtection="0"/>
    <xf numFmtId="0" fontId="10" fillId="0" borderId="288" applyFill="0">
      <alignment horizontal="center" vertical="center"/>
    </xf>
    <xf numFmtId="0" fontId="22" fillId="8" borderId="289" applyNumberFormat="0" applyAlignment="0" applyProtection="0"/>
    <xf numFmtId="0" fontId="32" fillId="0" borderId="304" applyNumberFormat="0" applyFill="0" applyAlignment="0" applyProtection="0"/>
    <xf numFmtId="0" fontId="5" fillId="0" borderId="288" applyFill="0">
      <alignment horizontal="center" vertical="center"/>
    </xf>
    <xf numFmtId="0" fontId="15" fillId="21" borderId="289" applyNumberFormat="0" applyAlignment="0" applyProtection="0"/>
    <xf numFmtId="0" fontId="5" fillId="0" borderId="343" applyFill="0">
      <alignment horizontal="center" vertical="center"/>
    </xf>
    <xf numFmtId="0" fontId="25" fillId="21" borderId="292" applyNumberFormat="0" applyAlignment="0" applyProtection="0"/>
    <xf numFmtId="0" fontId="12" fillId="24" borderId="327" applyNumberFormat="0" applyFont="0" applyAlignment="0" applyProtection="0"/>
    <xf numFmtId="0" fontId="32" fillId="0" borderId="293" applyNumberFormat="0" applyFill="0" applyAlignment="0" applyProtection="0"/>
    <xf numFmtId="0" fontId="10" fillId="0" borderId="301" applyFill="0">
      <alignment horizontal="center" vertical="center"/>
    </xf>
    <xf numFmtId="0" fontId="12" fillId="24" borderId="291" applyNumberFormat="0" applyFont="0" applyAlignment="0" applyProtection="0"/>
    <xf numFmtId="0" fontId="22" fillId="8" borderId="289" applyNumberFormat="0" applyAlignment="0" applyProtection="0"/>
    <xf numFmtId="0" fontId="10" fillId="0" borderId="288" applyFill="0">
      <alignment horizontal="center" vertical="center"/>
    </xf>
    <xf numFmtId="0" fontId="22" fillId="8" borderId="289" applyNumberFormat="0" applyAlignment="0" applyProtection="0"/>
    <xf numFmtId="0" fontId="10" fillId="0" borderId="288" applyFill="0">
      <alignment horizontal="center" vertical="center"/>
    </xf>
    <xf numFmtId="0" fontId="15" fillId="21" borderId="289" applyNumberFormat="0" applyAlignment="0" applyProtection="0"/>
    <xf numFmtId="0" fontId="15" fillId="21" borderId="289" applyNumberFormat="0" applyAlignment="0" applyProtection="0"/>
    <xf numFmtId="0" fontId="10" fillId="0" borderId="288" applyFill="0">
      <alignment horizontal="center" vertical="center"/>
    </xf>
    <xf numFmtId="0" fontId="10" fillId="0" borderId="288" applyFill="0">
      <alignment horizontal="center" vertical="center"/>
    </xf>
    <xf numFmtId="0" fontId="22" fillId="8" borderId="342" applyNumberFormat="0" applyAlignment="0" applyProtection="0"/>
    <xf numFmtId="0" fontId="25" fillId="21" borderId="345" applyNumberFormat="0" applyAlignment="0" applyProtection="0"/>
    <xf numFmtId="0" fontId="32" fillId="0" borderId="293" applyNumberFormat="0" applyFill="0" applyAlignment="0" applyProtection="0"/>
    <xf numFmtId="175" fontId="5" fillId="0" borderId="301" applyFill="0">
      <alignment horizontal="center" vertical="center"/>
    </xf>
    <xf numFmtId="0" fontId="12" fillId="24" borderId="302" applyNumberFormat="0" applyFont="0" applyAlignment="0" applyProtection="0"/>
    <xf numFmtId="0" fontId="25" fillId="21" borderId="318" applyNumberFormat="0" applyAlignment="0" applyProtection="0"/>
    <xf numFmtId="0" fontId="25" fillId="21" borderId="292" applyNumberFormat="0" applyAlignment="0" applyProtection="0"/>
    <xf numFmtId="0" fontId="10" fillId="0" borderId="288" applyFill="0">
      <alignment horizontal="center" vertical="center"/>
    </xf>
    <xf numFmtId="0" fontId="10" fillId="0" borderId="288" applyFill="0">
      <alignment horizontal="center" vertical="center"/>
    </xf>
    <xf numFmtId="0" fontId="10" fillId="0" borderId="288" applyFill="0">
      <alignment horizontal="center" vertical="center"/>
    </xf>
    <xf numFmtId="0" fontId="10"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301" applyFill="0">
      <alignment horizontal="center" vertical="center"/>
    </xf>
    <xf numFmtId="0" fontId="32" fillId="0" borderId="293" applyNumberFormat="0" applyFill="0" applyAlignment="0" applyProtection="0"/>
    <xf numFmtId="0" fontId="25" fillId="21" borderId="292" applyNumberFormat="0" applyAlignment="0" applyProtection="0"/>
    <xf numFmtId="0" fontId="12" fillId="24" borderId="302" applyNumberFormat="0" applyFont="0" applyAlignment="0" applyProtection="0"/>
    <xf numFmtId="0" fontId="12" fillId="24" borderId="291" applyNumberFormat="0" applyFont="0" applyAlignment="0" applyProtection="0"/>
    <xf numFmtId="0" fontId="10" fillId="0" borderId="301" applyFill="0">
      <alignment horizontal="center" vertical="center"/>
    </xf>
    <xf numFmtId="0" fontId="32" fillId="0" borderId="319" applyNumberFormat="0" applyFill="0" applyAlignment="0" applyProtection="0"/>
    <xf numFmtId="0" fontId="10" fillId="0" borderId="288" applyFill="0">
      <alignment horizontal="center" vertical="center"/>
    </xf>
    <xf numFmtId="0" fontId="10" fillId="0" borderId="288" applyFill="0">
      <alignment horizontal="center" vertical="center"/>
    </xf>
    <xf numFmtId="0" fontId="10" fillId="0" borderId="288" applyFill="0">
      <alignment horizontal="center" vertical="center"/>
    </xf>
    <xf numFmtId="0" fontId="10"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0" fontId="32" fillId="0" borderId="293" applyNumberFormat="0" applyFill="0" applyAlignment="0" applyProtection="0"/>
    <xf numFmtId="0" fontId="25" fillId="21" borderId="292" applyNumberFormat="0" applyAlignment="0" applyProtection="0"/>
    <xf numFmtId="0" fontId="25" fillId="21" borderId="328" applyNumberFormat="0" applyAlignment="0" applyProtection="0"/>
    <xf numFmtId="0" fontId="25" fillId="21" borderId="303" applyNumberFormat="0" applyAlignment="0" applyProtection="0"/>
    <xf numFmtId="0" fontId="12" fillId="24" borderId="302" applyNumberFormat="0" applyFont="0" applyAlignment="0" applyProtection="0"/>
    <xf numFmtId="0" fontId="32" fillId="0" borderId="309" applyNumberFormat="0" applyFill="0" applyAlignment="0" applyProtection="0"/>
    <xf numFmtId="0" fontId="22" fillId="8" borderId="289" applyNumberFormat="0" applyAlignment="0" applyProtection="0"/>
    <xf numFmtId="0" fontId="15" fillId="21" borderId="289" applyNumberFormat="0" applyAlignment="0" applyProtection="0"/>
    <xf numFmtId="0" fontId="10" fillId="0" borderId="288" applyFill="0">
      <alignment horizontal="center" vertical="center"/>
    </xf>
    <xf numFmtId="0" fontId="10" fillId="0" borderId="288" applyFill="0">
      <alignment horizontal="center" vertical="center"/>
    </xf>
    <xf numFmtId="0" fontId="15" fillId="21" borderId="289" applyNumberFormat="0" applyAlignment="0" applyProtection="0"/>
    <xf numFmtId="0" fontId="15" fillId="21" borderId="289" applyNumberFormat="0" applyAlignment="0" applyProtection="0"/>
    <xf numFmtId="0" fontId="22" fillId="8" borderId="289" applyNumberFormat="0" applyAlignment="0" applyProtection="0"/>
    <xf numFmtId="0" fontId="22" fillId="8" borderId="289" applyNumberFormat="0" applyAlignment="0" applyProtection="0"/>
    <xf numFmtId="175" fontId="5" fillId="0" borderId="288" applyFill="0">
      <alignment horizontal="center" vertical="center"/>
    </xf>
    <xf numFmtId="0" fontId="5" fillId="0" borderId="288" applyFill="0">
      <alignment horizontal="center" vertical="center"/>
    </xf>
    <xf numFmtId="0" fontId="15" fillId="21" borderId="289" applyNumberFormat="0" applyAlignment="0" applyProtection="0"/>
    <xf numFmtId="0" fontId="25" fillId="21" borderId="292" applyNumberFormat="0" applyAlignment="0" applyProtection="0"/>
    <xf numFmtId="0" fontId="10" fillId="0" borderId="326" applyFill="0">
      <alignment horizontal="center" vertical="center"/>
    </xf>
    <xf numFmtId="175" fontId="5" fillId="0" borderId="301" applyFill="0">
      <alignment horizontal="center" vertical="center"/>
    </xf>
    <xf numFmtId="0" fontId="15" fillId="21" borderId="300" applyNumberFormat="0" applyAlignment="0" applyProtection="0"/>
    <xf numFmtId="0" fontId="25" fillId="21" borderId="318" applyNumberFormat="0" applyAlignment="0" applyProtection="0"/>
    <xf numFmtId="0" fontId="22" fillId="8" borderId="289" applyNumberFormat="0" applyAlignment="0" applyProtection="0"/>
    <xf numFmtId="0" fontId="22" fillId="8" borderId="289" applyNumberFormat="0" applyAlignment="0" applyProtection="0"/>
    <xf numFmtId="0" fontId="15" fillId="21" borderId="289" applyNumberFormat="0" applyAlignment="0" applyProtection="0"/>
    <xf numFmtId="0" fontId="15" fillId="21" borderId="289" applyNumberFormat="0" applyAlignment="0" applyProtection="0"/>
    <xf numFmtId="0" fontId="22" fillId="8" borderId="289" applyNumberFormat="0" applyAlignment="0" applyProtection="0"/>
    <xf numFmtId="0" fontId="22" fillId="8" borderId="289" applyNumberFormat="0" applyAlignment="0" applyProtection="0"/>
    <xf numFmtId="175" fontId="5" fillId="0" borderId="301" applyFill="0">
      <alignment horizontal="center" vertical="center"/>
    </xf>
    <xf numFmtId="175" fontId="5" fillId="0" borderId="301" applyFill="0">
      <alignment horizontal="center" vertical="center"/>
    </xf>
    <xf numFmtId="0" fontId="25" fillId="21" borderId="318" applyNumberFormat="0" applyAlignment="0" applyProtection="0"/>
    <xf numFmtId="0" fontId="12" fillId="24" borderId="302" applyNumberFormat="0" applyFont="0" applyAlignment="0" applyProtection="0"/>
    <xf numFmtId="0" fontId="15" fillId="21" borderId="300" applyNumberFormat="0" applyAlignment="0" applyProtection="0"/>
    <xf numFmtId="0" fontId="22" fillId="8" borderId="325" applyNumberFormat="0" applyAlignment="0" applyProtection="0"/>
    <xf numFmtId="0" fontId="5" fillId="0" borderId="288" applyFill="0">
      <alignment horizontal="center" vertical="center"/>
    </xf>
    <xf numFmtId="175" fontId="5" fillId="0" borderId="288" applyFill="0">
      <alignment horizontal="center" vertical="center"/>
    </xf>
    <xf numFmtId="0" fontId="32" fillId="0" borderId="319" applyNumberFormat="0" applyFill="0" applyAlignment="0" applyProtection="0"/>
    <xf numFmtId="0" fontId="32" fillId="0" borderId="304" applyNumberFormat="0" applyFill="0" applyAlignment="0" applyProtection="0"/>
    <xf numFmtId="0" fontId="15" fillId="21" borderId="289" applyNumberFormat="0" applyAlignment="0" applyProtection="0"/>
    <xf numFmtId="0" fontId="12" fillId="24" borderId="302" applyNumberFormat="0" applyFont="0" applyAlignment="0" applyProtection="0"/>
    <xf numFmtId="0" fontId="32" fillId="0" borderId="304" applyNumberFormat="0" applyFill="0" applyAlignment="0" applyProtection="0"/>
    <xf numFmtId="0" fontId="5" fillId="0" borderId="301" applyFill="0">
      <alignment horizontal="center" vertical="center"/>
    </xf>
    <xf numFmtId="0" fontId="32" fillId="0" borderId="329" applyNumberFormat="0" applyFill="0" applyAlignment="0" applyProtection="0"/>
    <xf numFmtId="0" fontId="32" fillId="0" borderId="293" applyNumberFormat="0" applyFill="0" applyAlignment="0" applyProtection="0"/>
    <xf numFmtId="0" fontId="12" fillId="24" borderId="317" applyNumberFormat="0" applyFont="0" applyAlignment="0" applyProtection="0"/>
    <xf numFmtId="0" fontId="32" fillId="0" borderId="304" applyNumberFormat="0" applyFill="0" applyAlignment="0" applyProtection="0"/>
    <xf numFmtId="0" fontId="22" fillId="8" borderId="325" applyNumberFormat="0" applyAlignment="0" applyProtection="0"/>
    <xf numFmtId="175" fontId="5" fillId="0" borderId="301" applyFill="0">
      <alignment horizontal="center" vertical="center"/>
    </xf>
    <xf numFmtId="0" fontId="22" fillId="8" borderId="300" applyNumberFormat="0" applyAlignment="0" applyProtection="0"/>
    <xf numFmtId="0" fontId="32" fillId="0" borderId="293" applyNumberFormat="0" applyFill="0" applyAlignment="0" applyProtection="0"/>
    <xf numFmtId="0" fontId="32" fillId="0" borderId="293" applyNumberFormat="0" applyFill="0" applyAlignment="0" applyProtection="0"/>
    <xf numFmtId="175" fontId="5" fillId="0" borderId="326" applyFill="0">
      <alignment horizontal="center" vertical="center"/>
    </xf>
    <xf numFmtId="175" fontId="5" fillId="0" borderId="301" applyFill="0">
      <alignment horizontal="center" vertical="center"/>
    </xf>
    <xf numFmtId="0" fontId="25" fillId="21" borderId="318" applyNumberFormat="0" applyAlignment="0" applyProtection="0"/>
    <xf numFmtId="0" fontId="25" fillId="21" borderId="292" applyNumberFormat="0" applyAlignment="0" applyProtection="0"/>
    <xf numFmtId="175" fontId="5" fillId="0" borderId="301" applyFill="0">
      <alignment horizontal="center" vertical="center"/>
    </xf>
    <xf numFmtId="0" fontId="25" fillId="21" borderId="292" applyNumberFormat="0" applyAlignment="0" applyProtection="0"/>
    <xf numFmtId="0" fontId="22" fillId="8" borderId="300" applyNumberFormat="0" applyAlignment="0" applyProtection="0"/>
    <xf numFmtId="0" fontId="25" fillId="21" borderId="292" applyNumberFormat="0" applyAlignment="0" applyProtection="0"/>
    <xf numFmtId="0" fontId="32" fillId="0" borderId="293" applyNumberFormat="0" applyFill="0" applyAlignment="0" applyProtection="0"/>
    <xf numFmtId="0" fontId="32" fillId="0" borderId="319" applyNumberFormat="0" applyFill="0" applyAlignment="0" applyProtection="0"/>
    <xf numFmtId="0" fontId="10" fillId="0" borderId="301" applyFill="0">
      <alignment horizontal="center" vertical="center"/>
    </xf>
    <xf numFmtId="0" fontId="15" fillId="21" borderId="300" applyNumberFormat="0" applyAlignment="0" applyProtection="0"/>
    <xf numFmtId="0" fontId="5" fillId="0" borderId="301" applyFill="0">
      <alignment horizontal="center" vertical="center"/>
    </xf>
    <xf numFmtId="0" fontId="25" fillId="21" borderId="292" applyNumberFormat="0" applyAlignment="0" applyProtection="0"/>
    <xf numFmtId="0" fontId="12" fillId="24" borderId="291" applyNumberFormat="0" applyFont="0" applyAlignment="0" applyProtection="0"/>
    <xf numFmtId="0" fontId="12" fillId="24" borderId="291" applyNumberFormat="0" applyFont="0" applyAlignment="0" applyProtection="0"/>
    <xf numFmtId="0" fontId="15" fillId="21" borderId="294" applyNumberFormat="0" applyAlignment="0" applyProtection="0"/>
    <xf numFmtId="0" fontId="25" fillId="21" borderId="292" applyNumberFormat="0" applyAlignment="0" applyProtection="0"/>
    <xf numFmtId="0" fontId="15" fillId="21" borderId="300" applyNumberFormat="0" applyAlignment="0" applyProtection="0"/>
    <xf numFmtId="0" fontId="22" fillId="8" borderId="300" applyNumberFormat="0" applyAlignment="0" applyProtection="0"/>
    <xf numFmtId="0" fontId="32" fillId="0" borderId="293" applyNumberFormat="0" applyFill="0" applyAlignment="0" applyProtection="0"/>
    <xf numFmtId="0" fontId="5" fillId="0" borderId="301" applyFill="0">
      <alignment horizontal="center" vertical="center"/>
    </xf>
    <xf numFmtId="0" fontId="12" fillId="24" borderId="291" applyNumberFormat="0" applyFont="0" applyAlignment="0" applyProtection="0"/>
    <xf numFmtId="0" fontId="10" fillId="0" borderId="301" applyFill="0">
      <alignment horizontal="center" vertical="center"/>
    </xf>
    <xf numFmtId="0" fontId="25" fillId="21" borderId="303" applyNumberFormat="0" applyAlignment="0" applyProtection="0"/>
    <xf numFmtId="0" fontId="25" fillId="21" borderId="303" applyNumberFormat="0" applyAlignment="0" applyProtection="0"/>
    <xf numFmtId="0" fontId="12" fillId="24" borderId="291" applyNumberFormat="0" applyFont="0" applyAlignment="0" applyProtection="0"/>
    <xf numFmtId="175" fontId="5" fillId="0" borderId="321" applyFill="0">
      <alignment horizontal="center" vertical="center"/>
    </xf>
    <xf numFmtId="0" fontId="32" fillId="0" borderId="346" applyNumberFormat="0" applyFill="0" applyAlignment="0" applyProtection="0"/>
    <xf numFmtId="0" fontId="10" fillId="0" borderId="301" applyFill="0">
      <alignment horizontal="center" vertical="center"/>
    </xf>
    <xf numFmtId="0" fontId="10" fillId="0" borderId="288" applyFill="0">
      <alignment horizontal="center" vertical="center"/>
    </xf>
    <xf numFmtId="0" fontId="10" fillId="0" borderId="288" applyFill="0">
      <alignment horizontal="center" vertical="center"/>
    </xf>
    <xf numFmtId="0" fontId="10" fillId="0" borderId="288" applyFill="0">
      <alignment horizontal="center" vertical="center"/>
    </xf>
    <xf numFmtId="0" fontId="10"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0"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288" applyFill="0">
      <alignment horizontal="center" vertical="center"/>
    </xf>
    <xf numFmtId="175" fontId="5" fillId="0" borderId="301" applyFill="0">
      <alignment horizontal="center" vertical="center"/>
    </xf>
    <xf numFmtId="0" fontId="25" fillId="21" borderId="292" applyNumberFormat="0" applyAlignment="0" applyProtection="0"/>
    <xf numFmtId="0" fontId="25" fillId="21" borderId="303" applyNumberFormat="0" applyAlignment="0" applyProtection="0"/>
    <xf numFmtId="0" fontId="22" fillId="8" borderId="300" applyNumberFormat="0" applyAlignment="0" applyProtection="0"/>
    <xf numFmtId="0" fontId="32" fillId="0" borderId="293" applyNumberFormat="0" applyFill="0" applyAlignment="0" applyProtection="0"/>
    <xf numFmtId="0" fontId="5" fillId="0" borderId="301" applyFill="0">
      <alignment horizontal="center" vertical="center"/>
    </xf>
    <xf numFmtId="0" fontId="10" fillId="0" borderId="301" applyFill="0">
      <alignment horizontal="center" vertical="center"/>
    </xf>
    <xf numFmtId="0" fontId="25" fillId="21" borderId="303" applyNumberFormat="0" applyAlignment="0" applyProtection="0"/>
    <xf numFmtId="0" fontId="25" fillId="21" borderId="345" applyNumberFormat="0" applyAlignment="0" applyProtection="0"/>
    <xf numFmtId="0" fontId="32" fillId="0" borderId="293" applyNumberFormat="0" applyFill="0" applyAlignment="0" applyProtection="0"/>
    <xf numFmtId="0" fontId="5" fillId="0" borderId="301" applyFill="0">
      <alignment horizontal="center" vertical="center"/>
    </xf>
    <xf numFmtId="0" fontId="32" fillId="0" borderId="293" applyNumberFormat="0" applyFill="0" applyAlignment="0" applyProtection="0"/>
    <xf numFmtId="175" fontId="5" fillId="0" borderId="301" applyFill="0">
      <alignment horizontal="center" vertical="center"/>
    </xf>
    <xf numFmtId="0" fontId="32" fillId="0" borderId="293" applyNumberFormat="0" applyFill="0" applyAlignment="0" applyProtection="0"/>
    <xf numFmtId="0" fontId="22" fillId="8" borderId="300" applyNumberFormat="0" applyAlignment="0" applyProtection="0"/>
    <xf numFmtId="0" fontId="5" fillId="0" borderId="301" applyFill="0">
      <alignment horizontal="center" vertical="center"/>
    </xf>
    <xf numFmtId="175" fontId="5" fillId="0" borderId="301" applyFill="0">
      <alignment horizontal="center" vertical="center"/>
    </xf>
    <xf numFmtId="0" fontId="22" fillId="8" borderId="325" applyNumberFormat="0" applyAlignment="0" applyProtection="0"/>
    <xf numFmtId="0" fontId="25" fillId="21" borderId="292" applyNumberFormat="0" applyAlignment="0" applyProtection="0"/>
    <xf numFmtId="175" fontId="5" fillId="0" borderId="301" applyFill="0">
      <alignment horizontal="center" vertical="center"/>
    </xf>
    <xf numFmtId="0" fontId="32" fillId="0" borderId="293" applyNumberFormat="0" applyFill="0" applyAlignment="0" applyProtection="0"/>
    <xf numFmtId="175" fontId="5" fillId="0" borderId="301" applyFill="0">
      <alignment horizontal="center" vertical="center"/>
    </xf>
    <xf numFmtId="0" fontId="10" fillId="0" borderId="326" applyFill="0">
      <alignment horizontal="center" vertical="center"/>
    </xf>
    <xf numFmtId="0" fontId="25" fillId="21" borderId="292" applyNumberFormat="0" applyAlignment="0" applyProtection="0"/>
    <xf numFmtId="0" fontId="22" fillId="8" borderId="342" applyNumberFormat="0" applyAlignment="0" applyProtection="0"/>
    <xf numFmtId="0" fontId="32" fillId="0" borderId="293" applyNumberFormat="0" applyFill="0" applyAlignment="0" applyProtection="0"/>
    <xf numFmtId="0" fontId="25" fillId="21" borderId="292" applyNumberFormat="0" applyAlignment="0" applyProtection="0"/>
    <xf numFmtId="0" fontId="15" fillId="21" borderId="300" applyNumberFormat="0" applyAlignment="0" applyProtection="0"/>
    <xf numFmtId="0" fontId="32" fillId="0" borderId="293" applyNumberFormat="0" applyFill="0" applyAlignment="0" applyProtection="0"/>
    <xf numFmtId="0" fontId="10" fillId="0" borderId="301" applyFill="0">
      <alignment horizontal="center" vertical="center"/>
    </xf>
    <xf numFmtId="0" fontId="15" fillId="21" borderId="325" applyNumberFormat="0" applyAlignment="0" applyProtection="0"/>
    <xf numFmtId="0" fontId="25" fillId="21" borderId="303" applyNumberFormat="0" applyAlignment="0" applyProtection="0"/>
    <xf numFmtId="0" fontId="5" fillId="0" borderId="301" applyFill="0">
      <alignment horizontal="center" vertical="center"/>
    </xf>
    <xf numFmtId="0" fontId="25" fillId="21" borderId="292" applyNumberFormat="0" applyAlignment="0" applyProtection="0"/>
    <xf numFmtId="0" fontId="10" fillId="0" borderId="301" applyFill="0">
      <alignment horizontal="center" vertical="center"/>
    </xf>
    <xf numFmtId="0" fontId="5" fillId="0" borderId="301" applyFill="0">
      <alignment horizontal="center" vertical="center"/>
    </xf>
    <xf numFmtId="0" fontId="15" fillId="21" borderId="342" applyNumberFormat="0" applyAlignment="0" applyProtection="0"/>
    <xf numFmtId="0" fontId="22" fillId="8" borderId="300" applyNumberFormat="0" applyAlignment="0" applyProtection="0"/>
    <xf numFmtId="175" fontId="5" fillId="0" borderId="301" applyFill="0">
      <alignment horizontal="center" vertical="center"/>
    </xf>
    <xf numFmtId="0" fontId="25" fillId="21" borderId="292" applyNumberFormat="0" applyAlignment="0" applyProtection="0"/>
    <xf numFmtId="0" fontId="25" fillId="21" borderId="292" applyNumberFormat="0" applyAlignment="0" applyProtection="0"/>
    <xf numFmtId="0" fontId="32" fillId="0" borderId="293" applyNumberFormat="0" applyFill="0" applyAlignment="0" applyProtection="0"/>
    <xf numFmtId="0" fontId="5" fillId="0" borderId="301" applyFill="0">
      <alignment horizontal="center" vertical="center"/>
    </xf>
    <xf numFmtId="0" fontId="22" fillId="8" borderId="300" applyNumberFormat="0" applyAlignment="0" applyProtection="0"/>
    <xf numFmtId="0" fontId="22" fillId="8" borderId="300" applyNumberFormat="0" applyAlignment="0" applyProtection="0"/>
    <xf numFmtId="0" fontId="12" fillId="24" borderId="291" applyNumberFormat="0" applyFont="0" applyAlignment="0" applyProtection="0"/>
    <xf numFmtId="0" fontId="5" fillId="0" borderId="326" applyFill="0">
      <alignment horizontal="center" vertical="center"/>
    </xf>
    <xf numFmtId="0" fontId="10" fillId="0" borderId="321" applyFill="0">
      <alignment horizontal="center" vertical="center"/>
    </xf>
    <xf numFmtId="175" fontId="5" fillId="0" borderId="301" applyFill="0">
      <alignment horizontal="center" vertical="center"/>
    </xf>
    <xf numFmtId="0" fontId="32" fillId="0" borderId="304" applyNumberFormat="0" applyFill="0" applyAlignment="0" applyProtection="0"/>
    <xf numFmtId="0" fontId="5" fillId="0" borderId="301" applyFill="0">
      <alignment horizontal="center" vertical="center"/>
    </xf>
    <xf numFmtId="0" fontId="32" fillId="0" borderId="293" applyNumberFormat="0" applyFill="0" applyAlignment="0" applyProtection="0"/>
    <xf numFmtId="175" fontId="5" fillId="0" borderId="301" applyFill="0">
      <alignment horizontal="center" vertical="center"/>
    </xf>
    <xf numFmtId="0" fontId="25" fillId="21" borderId="303" applyNumberFormat="0" applyAlignment="0" applyProtection="0"/>
    <xf numFmtId="0" fontId="25" fillId="21" borderId="292" applyNumberFormat="0" applyAlignment="0" applyProtection="0"/>
    <xf numFmtId="0" fontId="5" fillId="0" borderId="301" applyFill="0">
      <alignment horizontal="center" vertical="center"/>
    </xf>
    <xf numFmtId="0" fontId="25" fillId="21" borderId="318" applyNumberFormat="0" applyAlignment="0" applyProtection="0"/>
    <xf numFmtId="0" fontId="15" fillId="21" borderId="300" applyNumberFormat="0" applyAlignment="0" applyProtection="0"/>
    <xf numFmtId="0" fontId="12" fillId="24" borderId="317" applyNumberFormat="0" applyFont="0" applyAlignment="0" applyProtection="0"/>
    <xf numFmtId="0" fontId="25" fillId="21" borderId="292" applyNumberFormat="0" applyAlignment="0" applyProtection="0"/>
    <xf numFmtId="0" fontId="32" fillId="0" borderId="304" applyNumberFormat="0" applyFill="0" applyAlignment="0" applyProtection="0"/>
    <xf numFmtId="0" fontId="25" fillId="21" borderId="303" applyNumberFormat="0" applyAlignment="0" applyProtection="0"/>
    <xf numFmtId="0" fontId="5" fillId="0" borderId="326" applyFill="0">
      <alignment horizontal="center" vertical="center"/>
    </xf>
    <xf numFmtId="0" fontId="25" fillId="21" borderId="292" applyNumberFormat="0" applyAlignment="0" applyProtection="0"/>
    <xf numFmtId="0" fontId="32" fillId="0" borderId="319" applyNumberFormat="0" applyFill="0" applyAlignment="0" applyProtection="0"/>
    <xf numFmtId="0" fontId="15" fillId="21" borderId="300" applyNumberFormat="0" applyAlignment="0" applyProtection="0"/>
    <xf numFmtId="0" fontId="32" fillId="0" borderId="293" applyNumberFormat="0" applyFill="0" applyAlignment="0" applyProtection="0"/>
    <xf numFmtId="0" fontId="5" fillId="0" borderId="301" applyFill="0">
      <alignment horizontal="center" vertical="center"/>
    </xf>
    <xf numFmtId="0" fontId="5" fillId="0" borderId="301" applyFill="0">
      <alignment horizontal="center" vertical="center"/>
    </xf>
    <xf numFmtId="0" fontId="32" fillId="0" borderId="346" applyNumberFormat="0" applyFill="0" applyAlignment="0" applyProtection="0"/>
    <xf numFmtId="175" fontId="5" fillId="0" borderId="301" applyFill="0">
      <alignment horizontal="center" vertical="center"/>
    </xf>
    <xf numFmtId="0" fontId="5" fillId="0" borderId="301" applyFill="0">
      <alignment horizontal="center" vertical="center"/>
    </xf>
    <xf numFmtId="0" fontId="25" fillId="21" borderId="303" applyNumberFormat="0" applyAlignment="0" applyProtection="0"/>
    <xf numFmtId="175" fontId="5" fillId="0" borderId="343" applyFill="0">
      <alignment horizontal="center" vertical="center"/>
    </xf>
    <xf numFmtId="0" fontId="10" fillId="0" borderId="301" applyFill="0">
      <alignment horizontal="center" vertical="center"/>
    </xf>
    <xf numFmtId="0" fontId="5" fillId="0" borderId="326" applyFill="0">
      <alignment horizontal="center" vertical="center"/>
    </xf>
    <xf numFmtId="0" fontId="12" fillId="24" borderId="291" applyNumberFormat="0" applyFont="0" applyAlignment="0" applyProtection="0"/>
    <xf numFmtId="0" fontId="12" fillId="24" borderId="291" applyNumberFormat="0" applyFont="0" applyAlignment="0" applyProtection="0"/>
    <xf numFmtId="0" fontId="5" fillId="0" borderId="301" applyFill="0">
      <alignment horizontal="center" vertical="center"/>
    </xf>
    <xf numFmtId="0" fontId="32" fillId="0" borderId="293" applyNumberFormat="0" applyFill="0" applyAlignment="0" applyProtection="0"/>
    <xf numFmtId="0" fontId="12" fillId="24" borderId="291" applyNumberFormat="0" applyFont="0" applyAlignment="0" applyProtection="0"/>
    <xf numFmtId="0" fontId="16" fillId="22" borderId="316" applyNumberFormat="0" applyAlignment="0" applyProtection="0"/>
    <xf numFmtId="0" fontId="25" fillId="21" borderId="303" applyNumberFormat="0" applyAlignment="0" applyProtection="0"/>
    <xf numFmtId="0" fontId="25" fillId="21" borderId="292" applyNumberFormat="0" applyAlignment="0" applyProtection="0"/>
    <xf numFmtId="175" fontId="5" fillId="0" borderId="326" applyFill="0">
      <alignment horizontal="center" vertical="center"/>
    </xf>
    <xf numFmtId="0" fontId="10" fillId="0" borderId="301" applyFill="0">
      <alignment horizontal="center" vertical="center"/>
    </xf>
    <xf numFmtId="0" fontId="12" fillId="24" borderId="291" applyNumberFormat="0" applyFont="0" applyAlignment="0" applyProtection="0"/>
    <xf numFmtId="0" fontId="25" fillId="21" borderId="318" applyNumberFormat="0" applyAlignment="0" applyProtection="0"/>
    <xf numFmtId="0" fontId="25" fillId="21" borderId="318" applyNumberFormat="0" applyAlignment="0" applyProtection="0"/>
    <xf numFmtId="0" fontId="32" fillId="0" borderId="319" applyNumberFormat="0" applyFill="0" applyAlignment="0" applyProtection="0"/>
    <xf numFmtId="0" fontId="10" fillId="0" borderId="301" applyFill="0">
      <alignment horizontal="center" vertical="center"/>
    </xf>
    <xf numFmtId="0" fontId="25" fillId="21" borderId="318" applyNumberFormat="0" applyAlignment="0" applyProtection="0"/>
    <xf numFmtId="0" fontId="25" fillId="21" borderId="318" applyNumberFormat="0" applyAlignment="0" applyProtection="0"/>
    <xf numFmtId="0" fontId="25" fillId="21" borderId="303" applyNumberFormat="0" applyAlignment="0" applyProtection="0"/>
    <xf numFmtId="0" fontId="32" fillId="0" borderId="319" applyNumberFormat="0" applyFill="0" applyAlignment="0" applyProtection="0"/>
    <xf numFmtId="0" fontId="32" fillId="0" borderId="293" applyNumberFormat="0" applyFill="0" applyAlignment="0" applyProtection="0"/>
    <xf numFmtId="0" fontId="25" fillId="21" borderId="345" applyNumberFormat="0" applyAlignment="0" applyProtection="0"/>
    <xf numFmtId="0" fontId="32" fillId="0" borderId="319" applyNumberFormat="0" applyFill="0" applyAlignment="0" applyProtection="0"/>
    <xf numFmtId="0" fontId="22" fillId="8" borderId="342" applyNumberFormat="0" applyAlignment="0" applyProtection="0"/>
    <xf numFmtId="0" fontId="15" fillId="21" borderId="300" applyNumberFormat="0" applyAlignment="0" applyProtection="0"/>
    <xf numFmtId="0" fontId="12" fillId="24" borderId="291" applyNumberFormat="0" applyFont="0" applyAlignment="0" applyProtection="0"/>
    <xf numFmtId="0" fontId="32" fillId="0" borderId="319" applyNumberFormat="0" applyFill="0" applyAlignment="0" applyProtection="0"/>
    <xf numFmtId="0" fontId="10" fillId="0" borderId="326" applyFill="0">
      <alignment horizontal="center" vertical="center"/>
    </xf>
    <xf numFmtId="0" fontId="10" fillId="0" borderId="301" applyFill="0">
      <alignment horizontal="center" vertical="center"/>
    </xf>
    <xf numFmtId="0" fontId="25" fillId="21" borderId="345" applyNumberFormat="0" applyAlignment="0" applyProtection="0"/>
    <xf numFmtId="0" fontId="10" fillId="0" borderId="301" applyFill="0">
      <alignment horizontal="center" vertical="center"/>
    </xf>
    <xf numFmtId="0" fontId="12" fillId="24" borderId="317" applyNumberFormat="0" applyFont="0" applyAlignment="0" applyProtection="0"/>
    <xf numFmtId="0" fontId="25" fillId="21" borderId="303" applyNumberFormat="0" applyAlignment="0" applyProtection="0"/>
    <xf numFmtId="0" fontId="15" fillId="21" borderId="300" applyNumberFormat="0" applyAlignment="0" applyProtection="0"/>
    <xf numFmtId="0" fontId="5" fillId="0" borderId="301" applyFill="0">
      <alignment horizontal="center" vertical="center"/>
    </xf>
    <xf numFmtId="0" fontId="5" fillId="0" borderId="301" applyFill="0">
      <alignment horizontal="center" vertical="center"/>
    </xf>
    <xf numFmtId="0" fontId="5" fillId="0" borderId="321" applyFill="0">
      <alignment horizontal="center" vertical="center"/>
    </xf>
    <xf numFmtId="0" fontId="25" fillId="21" borderId="318" applyNumberFormat="0" applyAlignment="0" applyProtection="0"/>
    <xf numFmtId="0" fontId="12" fillId="24" borderId="291" applyNumberFormat="0" applyFont="0" applyAlignment="0" applyProtection="0"/>
    <xf numFmtId="0" fontId="32" fillId="0" borderId="319" applyNumberFormat="0" applyFill="0" applyAlignment="0" applyProtection="0"/>
    <xf numFmtId="0" fontId="12" fillId="24" borderId="317" applyNumberFormat="0" applyFont="0" applyAlignment="0" applyProtection="0"/>
    <xf numFmtId="0" fontId="5" fillId="0" borderId="301" applyFill="0">
      <alignment horizontal="center" vertical="center"/>
    </xf>
    <xf numFmtId="0" fontId="22" fillId="8" borderId="300" applyNumberFormat="0" applyAlignment="0" applyProtection="0"/>
    <xf numFmtId="0" fontId="15" fillId="21" borderId="342" applyNumberFormat="0" applyAlignment="0" applyProtection="0"/>
    <xf numFmtId="0" fontId="32" fillId="0" borderId="304" applyNumberFormat="0" applyFill="0" applyAlignment="0" applyProtection="0"/>
    <xf numFmtId="0" fontId="12" fillId="24" borderId="291" applyNumberFormat="0" applyFont="0" applyAlignment="0" applyProtection="0"/>
    <xf numFmtId="0" fontId="10" fillId="0" borderId="301" applyFill="0">
      <alignment horizontal="center" vertical="center"/>
    </xf>
    <xf numFmtId="0" fontId="25" fillId="21" borderId="303" applyNumberFormat="0" applyAlignment="0" applyProtection="0"/>
    <xf numFmtId="0" fontId="16" fillId="22" borderId="330" applyNumberFormat="0" applyAlignment="0" applyProtection="0"/>
    <xf numFmtId="0" fontId="25" fillId="21" borderId="303" applyNumberFormat="0" applyAlignment="0" applyProtection="0"/>
    <xf numFmtId="0" fontId="15" fillId="21" borderId="342" applyNumberFormat="0" applyAlignment="0" applyProtection="0"/>
    <xf numFmtId="0" fontId="32" fillId="0" borderId="293" applyNumberFormat="0" applyFill="0" applyAlignment="0" applyProtection="0"/>
    <xf numFmtId="0" fontId="25" fillId="21" borderId="318" applyNumberFormat="0" applyAlignment="0" applyProtection="0"/>
    <xf numFmtId="0" fontId="15" fillId="21" borderId="300" applyNumberFormat="0" applyAlignment="0" applyProtection="0"/>
    <xf numFmtId="0" fontId="12" fillId="24" borderId="291" applyNumberFormat="0" applyFont="0" applyAlignment="0" applyProtection="0"/>
    <xf numFmtId="0" fontId="12" fillId="24" borderId="291" applyNumberFormat="0" applyFont="0" applyAlignment="0" applyProtection="0"/>
    <xf numFmtId="0" fontId="32" fillId="0" borderId="309" applyNumberFormat="0" applyFill="0" applyAlignment="0" applyProtection="0"/>
    <xf numFmtId="0" fontId="5" fillId="0" borderId="343" applyFill="0">
      <alignment horizontal="center" vertical="center"/>
    </xf>
    <xf numFmtId="0" fontId="15" fillId="21" borderId="325" applyNumberFormat="0" applyAlignment="0" applyProtection="0"/>
    <xf numFmtId="175" fontId="5" fillId="0" borderId="301" applyFill="0">
      <alignment horizontal="center" vertical="center"/>
    </xf>
    <xf numFmtId="175" fontId="5" fillId="0" borderId="301" applyFill="0">
      <alignment horizontal="center" vertical="center"/>
    </xf>
    <xf numFmtId="0" fontId="22" fillId="8" borderId="300" applyNumberFormat="0" applyAlignment="0" applyProtection="0"/>
    <xf numFmtId="0" fontId="12" fillId="24" borderId="344" applyNumberFormat="0" applyFont="0" applyAlignment="0" applyProtection="0"/>
    <xf numFmtId="0" fontId="25" fillId="21" borderId="292" applyNumberFormat="0" applyAlignment="0" applyProtection="0"/>
    <xf numFmtId="0" fontId="12" fillId="24" borderId="291" applyNumberFormat="0" applyFont="0" applyAlignment="0" applyProtection="0"/>
    <xf numFmtId="0" fontId="32" fillId="0" borderId="293" applyNumberFormat="0" applyFill="0" applyAlignment="0" applyProtection="0"/>
    <xf numFmtId="0" fontId="32" fillId="0" borderId="304" applyNumberFormat="0" applyFill="0" applyAlignment="0" applyProtection="0"/>
    <xf numFmtId="0" fontId="15" fillId="21" borderId="300" applyNumberFormat="0" applyAlignment="0" applyProtection="0"/>
    <xf numFmtId="0" fontId="5" fillId="0" borderId="301" applyFill="0">
      <alignment horizontal="center" vertical="center"/>
    </xf>
    <xf numFmtId="0" fontId="25" fillId="21" borderId="303" applyNumberFormat="0" applyAlignment="0" applyProtection="0"/>
    <xf numFmtId="0" fontId="12" fillId="24" borderId="291" applyNumberFormat="0" applyFont="0" applyAlignment="0" applyProtection="0"/>
    <xf numFmtId="0" fontId="32" fillId="0" borderId="319" applyNumberFormat="0" applyFill="0" applyAlignment="0" applyProtection="0"/>
    <xf numFmtId="0" fontId="22" fillId="8" borderId="300" applyNumberFormat="0" applyAlignment="0" applyProtection="0"/>
    <xf numFmtId="0" fontId="25" fillId="21" borderId="303" applyNumberFormat="0" applyAlignment="0" applyProtection="0"/>
    <xf numFmtId="0" fontId="15" fillId="21" borderId="300" applyNumberFormat="0" applyAlignment="0" applyProtection="0"/>
    <xf numFmtId="0" fontId="5" fillId="0" borderId="301" applyFill="0">
      <alignment horizontal="center" vertical="center"/>
    </xf>
    <xf numFmtId="175" fontId="5" fillId="0" borderId="326" applyFill="0">
      <alignment horizontal="center" vertical="center"/>
    </xf>
    <xf numFmtId="0" fontId="5" fillId="0" borderId="301" applyFill="0">
      <alignment horizontal="center" vertical="center"/>
    </xf>
    <xf numFmtId="0" fontId="12" fillId="24" borderId="302" applyNumberFormat="0" applyFont="0" applyAlignment="0" applyProtection="0"/>
    <xf numFmtId="0" fontId="32" fillId="0" borderId="293" applyNumberFormat="0" applyFill="0" applyAlignment="0" applyProtection="0"/>
    <xf numFmtId="0" fontId="12" fillId="24" borderId="291" applyNumberFormat="0" applyFont="0" applyAlignment="0" applyProtection="0"/>
    <xf numFmtId="0" fontId="10" fillId="0" borderId="301" applyFill="0">
      <alignment horizontal="center" vertical="center"/>
    </xf>
    <xf numFmtId="0" fontId="10" fillId="0" borderId="343" applyFill="0">
      <alignment horizontal="center" vertical="center"/>
    </xf>
    <xf numFmtId="0" fontId="12" fillId="24" borderId="291" applyNumberFormat="0" applyFont="0" applyAlignment="0" applyProtection="0"/>
    <xf numFmtId="0" fontId="12" fillId="24" borderId="291" applyNumberFormat="0" applyFont="0" applyAlignment="0" applyProtection="0"/>
    <xf numFmtId="0" fontId="10" fillId="0" borderId="343" applyFill="0">
      <alignment horizontal="center" vertical="center"/>
    </xf>
    <xf numFmtId="0" fontId="5" fillId="0" borderId="343" applyFill="0">
      <alignment horizontal="center" vertical="center"/>
    </xf>
    <xf numFmtId="0" fontId="25" fillId="21" borderId="292" applyNumberFormat="0" applyAlignment="0" applyProtection="0"/>
    <xf numFmtId="0" fontId="25" fillId="21" borderId="292" applyNumberFormat="0" applyAlignment="0" applyProtection="0"/>
    <xf numFmtId="0" fontId="5" fillId="0" borderId="301" applyFill="0">
      <alignment horizontal="center" vertical="center"/>
    </xf>
    <xf numFmtId="0" fontId="25" fillId="21" borderId="345" applyNumberFormat="0" applyAlignment="0" applyProtection="0"/>
    <xf numFmtId="0" fontId="25" fillId="21" borderId="292" applyNumberFormat="0" applyAlignment="0" applyProtection="0"/>
    <xf numFmtId="0" fontId="10" fillId="0" borderId="301" applyFill="0">
      <alignment horizontal="center" vertical="center"/>
    </xf>
    <xf numFmtId="0" fontId="12" fillId="24" borderId="291" applyNumberFormat="0" applyFont="0" applyAlignment="0" applyProtection="0"/>
    <xf numFmtId="0" fontId="25" fillId="21" borderId="292" applyNumberFormat="0" applyAlignment="0" applyProtection="0"/>
    <xf numFmtId="0" fontId="5" fillId="0" borderId="326" applyFill="0">
      <alignment horizontal="center" vertical="center"/>
    </xf>
    <xf numFmtId="175" fontId="5" fillId="0" borderId="343" applyFill="0">
      <alignment horizontal="center" vertical="center"/>
    </xf>
    <xf numFmtId="0" fontId="32" fillId="0" borderId="293" applyNumberFormat="0" applyFill="0" applyAlignment="0" applyProtection="0"/>
    <xf numFmtId="0" fontId="25" fillId="21" borderId="303" applyNumberFormat="0" applyAlignment="0" applyProtection="0"/>
    <xf numFmtId="0" fontId="12" fillId="24" borderId="291" applyNumberFormat="0" applyFont="0" applyAlignment="0" applyProtection="0"/>
    <xf numFmtId="0" fontId="12" fillId="24" borderId="302" applyNumberFormat="0" applyFont="0" applyAlignment="0" applyProtection="0"/>
    <xf numFmtId="0" fontId="25" fillId="21" borderId="292" applyNumberFormat="0" applyAlignment="0" applyProtection="0"/>
    <xf numFmtId="0" fontId="25" fillId="21" borderId="292" applyNumberFormat="0" applyAlignment="0" applyProtection="0"/>
    <xf numFmtId="0" fontId="25" fillId="21" borderId="318" applyNumberFormat="0" applyAlignment="0" applyProtection="0"/>
    <xf numFmtId="0" fontId="22" fillId="8" borderId="300" applyNumberFormat="0" applyAlignment="0" applyProtection="0"/>
    <xf numFmtId="0" fontId="15" fillId="21" borderId="320" applyNumberFormat="0" applyAlignment="0" applyProtection="0"/>
    <xf numFmtId="175" fontId="5" fillId="0" borderId="326" applyFill="0">
      <alignment horizontal="center" vertical="center"/>
    </xf>
    <xf numFmtId="0" fontId="12" fillId="24" borderId="291" applyNumberFormat="0" applyFont="0" applyAlignment="0" applyProtection="0"/>
    <xf numFmtId="0" fontId="25" fillId="21" borderId="292" applyNumberFormat="0" applyAlignment="0" applyProtection="0"/>
    <xf numFmtId="0" fontId="15" fillId="21" borderId="300" applyNumberFormat="0" applyAlignment="0" applyProtection="0"/>
    <xf numFmtId="0" fontId="32" fillId="0" borderId="293" applyNumberFormat="0" applyFill="0" applyAlignment="0" applyProtection="0"/>
    <xf numFmtId="0" fontId="10" fillId="0" borderId="326" applyFill="0">
      <alignment horizontal="center" vertical="center"/>
    </xf>
    <xf numFmtId="0" fontId="32" fillId="0" borderId="293" applyNumberFormat="0" applyFill="0" applyAlignment="0" applyProtection="0"/>
    <xf numFmtId="0" fontId="25" fillId="21" borderId="292" applyNumberFormat="0" applyAlignment="0" applyProtection="0"/>
    <xf numFmtId="0" fontId="32" fillId="0" borderId="293" applyNumberFormat="0" applyFill="0" applyAlignment="0" applyProtection="0"/>
    <xf numFmtId="0" fontId="22" fillId="8" borderId="300" applyNumberFormat="0" applyAlignment="0" applyProtection="0"/>
    <xf numFmtId="0" fontId="25" fillId="21" borderId="292" applyNumberFormat="0" applyAlignment="0" applyProtection="0"/>
    <xf numFmtId="0" fontId="22" fillId="8" borderId="325" applyNumberFormat="0" applyAlignment="0" applyProtection="0"/>
    <xf numFmtId="0" fontId="22" fillId="8" borderId="300" applyNumberFormat="0" applyAlignment="0" applyProtection="0"/>
    <xf numFmtId="0" fontId="25" fillId="21" borderId="303" applyNumberFormat="0" applyAlignment="0" applyProtection="0"/>
    <xf numFmtId="0" fontId="32" fillId="0" borderId="304" applyNumberFormat="0" applyFill="0" applyAlignment="0" applyProtection="0"/>
    <xf numFmtId="0" fontId="15" fillId="21" borderId="300" applyNumberFormat="0" applyAlignment="0" applyProtection="0"/>
    <xf numFmtId="175" fontId="5" fillId="0" borderId="343" applyFill="0">
      <alignment horizontal="center" vertical="center"/>
    </xf>
    <xf numFmtId="0" fontId="12" fillId="24" borderId="302" applyNumberFormat="0" applyFont="0" applyAlignment="0" applyProtection="0"/>
    <xf numFmtId="0" fontId="12" fillId="24" borderId="291" applyNumberFormat="0" applyFont="0" applyAlignment="0" applyProtection="0"/>
    <xf numFmtId="0" fontId="12" fillId="24" borderId="302" applyNumberFormat="0" applyFont="0" applyAlignment="0" applyProtection="0"/>
    <xf numFmtId="0" fontId="32" fillId="0" borderId="329" applyNumberFormat="0" applyFill="0" applyAlignment="0" applyProtection="0"/>
    <xf numFmtId="0" fontId="32" fillId="0" borderId="293" applyNumberFormat="0" applyFill="0" applyAlignment="0" applyProtection="0"/>
    <xf numFmtId="0" fontId="32" fillId="0" borderId="304" applyNumberFormat="0" applyFill="0" applyAlignment="0" applyProtection="0"/>
    <xf numFmtId="0" fontId="5" fillId="0" borderId="301" applyFill="0">
      <alignment horizontal="center" vertical="center"/>
    </xf>
    <xf numFmtId="0" fontId="12" fillId="24" borderId="291" applyNumberFormat="0" applyFont="0" applyAlignment="0" applyProtection="0"/>
    <xf numFmtId="175" fontId="5" fillId="0" borderId="343" applyFill="0">
      <alignment horizontal="center" vertical="center"/>
    </xf>
    <xf numFmtId="0" fontId="5" fillId="0" borderId="301" applyFill="0">
      <alignment horizontal="center" vertical="center"/>
    </xf>
    <xf numFmtId="0" fontId="25" fillId="21" borderId="303" applyNumberFormat="0" applyAlignment="0" applyProtection="0"/>
    <xf numFmtId="0" fontId="32" fillId="0" borderId="293" applyNumberFormat="0" applyFill="0" applyAlignment="0" applyProtection="0"/>
    <xf numFmtId="0" fontId="25" fillId="21" borderId="292" applyNumberFormat="0" applyAlignment="0" applyProtection="0"/>
    <xf numFmtId="0" fontId="15" fillId="21" borderId="342" applyNumberFormat="0" applyAlignment="0" applyProtection="0"/>
    <xf numFmtId="0" fontId="10" fillId="0" borderId="326" applyFill="0">
      <alignment horizontal="center" vertical="center"/>
    </xf>
    <xf numFmtId="0" fontId="15" fillId="21" borderId="342" applyNumberFormat="0" applyAlignment="0" applyProtection="0"/>
    <xf numFmtId="0" fontId="25" fillId="21" borderId="292" applyNumberFormat="0" applyAlignment="0" applyProtection="0"/>
    <xf numFmtId="0" fontId="12" fillId="24" borderId="327" applyNumberFormat="0" applyFont="0" applyAlignment="0" applyProtection="0"/>
    <xf numFmtId="0" fontId="25" fillId="21" borderId="328" applyNumberFormat="0" applyAlignment="0" applyProtection="0"/>
    <xf numFmtId="0" fontId="15" fillId="21" borderId="300" applyNumberFormat="0" applyAlignment="0" applyProtection="0"/>
    <xf numFmtId="0" fontId="25" fillId="21" borderId="292" applyNumberFormat="0" applyAlignment="0" applyProtection="0"/>
    <xf numFmtId="0" fontId="16" fillId="22" borderId="336" applyNumberFormat="0" applyAlignment="0" applyProtection="0"/>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22" fillId="8" borderId="300" applyNumberFormat="0" applyAlignment="0" applyProtection="0"/>
    <xf numFmtId="0" fontId="25" fillId="21" borderId="292" applyNumberFormat="0" applyAlignment="0" applyProtection="0"/>
    <xf numFmtId="0" fontId="25" fillId="21" borderId="345" applyNumberFormat="0" applyAlignment="0" applyProtection="0"/>
    <xf numFmtId="0" fontId="12" fillId="24" borderId="291" applyNumberFormat="0" applyFont="0" applyAlignment="0" applyProtection="0"/>
    <xf numFmtId="0" fontId="5" fillId="0" borderId="326" applyFill="0">
      <alignment horizontal="center" vertical="center"/>
    </xf>
    <xf numFmtId="0" fontId="32" fillId="0" borderId="319" applyNumberFormat="0" applyFill="0" applyAlignment="0" applyProtection="0"/>
    <xf numFmtId="0" fontId="25" fillId="21" borderId="292" applyNumberFormat="0" applyAlignment="0" applyProtection="0"/>
    <xf numFmtId="0" fontId="32" fillId="0" borderId="304" applyNumberFormat="0" applyFill="0" applyAlignment="0" applyProtection="0"/>
    <xf numFmtId="0" fontId="12" fillId="24" borderId="302" applyNumberFormat="0" applyFont="0" applyAlignment="0" applyProtection="0"/>
    <xf numFmtId="0" fontId="12" fillId="24" borderId="291" applyNumberFormat="0" applyFont="0" applyAlignment="0" applyProtection="0"/>
    <xf numFmtId="0" fontId="25" fillId="21" borderId="308" applyNumberFormat="0" applyAlignment="0" applyProtection="0"/>
    <xf numFmtId="0" fontId="5" fillId="0" borderId="301" applyFill="0">
      <alignment horizontal="center" vertical="center"/>
    </xf>
    <xf numFmtId="0" fontId="22" fillId="8" borderId="305" applyNumberFormat="0" applyAlignment="0" applyProtection="0"/>
    <xf numFmtId="0" fontId="12" fillId="24" borderId="291" applyNumberFormat="0" applyFont="0" applyAlignment="0" applyProtection="0"/>
    <xf numFmtId="0" fontId="12" fillId="24" borderId="344" applyNumberFormat="0" applyFont="0" applyAlignment="0" applyProtection="0"/>
    <xf numFmtId="0" fontId="25" fillId="21" borderId="318" applyNumberFormat="0" applyAlignment="0" applyProtection="0"/>
    <xf numFmtId="0" fontId="10" fillId="0" borderId="301" applyFill="0">
      <alignment horizontal="center" vertical="center"/>
    </xf>
    <xf numFmtId="0" fontId="25" fillId="21" borderId="303" applyNumberFormat="0" applyAlignment="0" applyProtection="0"/>
    <xf numFmtId="0" fontId="10" fillId="0" borderId="301" applyFill="0">
      <alignment horizontal="center" vertical="center"/>
    </xf>
    <xf numFmtId="0" fontId="25" fillId="21" borderId="345" applyNumberFormat="0" applyAlignment="0" applyProtection="0"/>
    <xf numFmtId="0" fontId="22" fillId="8" borderId="300" applyNumberFormat="0" applyAlignment="0" applyProtection="0"/>
    <xf numFmtId="0" fontId="32" fillId="0" borderId="293" applyNumberFormat="0" applyFill="0" applyAlignment="0" applyProtection="0"/>
    <xf numFmtId="0" fontId="22" fillId="8" borderId="300" applyNumberFormat="0" applyAlignment="0" applyProtection="0"/>
    <xf numFmtId="0" fontId="5" fillId="0" borderId="301" applyFill="0">
      <alignment horizontal="center" vertical="center"/>
    </xf>
    <xf numFmtId="0" fontId="32" fillId="0" borderId="293" applyNumberFormat="0" applyFill="0" applyAlignment="0" applyProtection="0"/>
    <xf numFmtId="0" fontId="25" fillId="21" borderId="292" applyNumberFormat="0" applyAlignment="0" applyProtection="0"/>
    <xf numFmtId="0" fontId="22" fillId="8" borderId="300" applyNumberFormat="0" applyAlignment="0" applyProtection="0"/>
    <xf numFmtId="175" fontId="5" fillId="0" borderId="301" applyFill="0">
      <alignment horizontal="center" vertical="center"/>
    </xf>
    <xf numFmtId="0" fontId="32" fillId="0" borderId="346" applyNumberFormat="0" applyFill="0" applyAlignment="0" applyProtection="0"/>
    <xf numFmtId="0" fontId="25" fillId="21" borderId="292" applyNumberFormat="0" applyAlignment="0" applyProtection="0"/>
    <xf numFmtId="0" fontId="25" fillId="21" borderId="292" applyNumberFormat="0" applyAlignment="0" applyProtection="0"/>
    <xf numFmtId="175" fontId="5" fillId="0" borderId="301" applyFill="0">
      <alignment horizontal="center" vertical="center"/>
    </xf>
    <xf numFmtId="0" fontId="10" fillId="0" borderId="301" applyFill="0">
      <alignment horizontal="center" vertical="center"/>
    </xf>
    <xf numFmtId="0" fontId="25" fillId="21" borderId="303" applyNumberFormat="0" applyAlignment="0" applyProtection="0"/>
    <xf numFmtId="0" fontId="5" fillId="0" borderId="326" applyFill="0">
      <alignment horizontal="center" vertical="center"/>
    </xf>
    <xf numFmtId="0" fontId="25" fillId="21" borderId="328" applyNumberFormat="0" applyAlignment="0" applyProtection="0"/>
    <xf numFmtId="0" fontId="32" fillId="0" borderId="319" applyNumberFormat="0" applyFill="0" applyAlignment="0" applyProtection="0"/>
    <xf numFmtId="0" fontId="32" fillId="0" borderId="346" applyNumberFormat="0" applyFill="0" applyAlignment="0" applyProtection="0"/>
    <xf numFmtId="0" fontId="25" fillId="21" borderId="303" applyNumberFormat="0" applyAlignment="0" applyProtection="0"/>
    <xf numFmtId="0" fontId="32" fillId="0" borderId="319" applyNumberFormat="0" applyFill="0" applyAlignment="0" applyProtection="0"/>
    <xf numFmtId="175" fontId="5"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15" fillId="21" borderId="325" applyNumberFormat="0" applyAlignment="0" applyProtection="0"/>
    <xf numFmtId="0" fontId="32" fillId="0" borderId="293" applyNumberFormat="0" applyFill="0" applyAlignment="0" applyProtection="0"/>
    <xf numFmtId="0" fontId="25" fillId="21" borderId="292" applyNumberFormat="0" applyAlignment="0" applyProtection="0"/>
    <xf numFmtId="0" fontId="22" fillId="8" borderId="300" applyNumberFormat="0" applyAlignment="0" applyProtection="0"/>
    <xf numFmtId="0" fontId="32" fillId="0" borderId="319" applyNumberFormat="0" applyFill="0" applyAlignment="0" applyProtection="0"/>
    <xf numFmtId="0" fontId="32" fillId="0" borderId="346" applyNumberFormat="0" applyFill="0" applyAlignment="0" applyProtection="0"/>
    <xf numFmtId="0" fontId="5" fillId="0" borderId="326" applyFill="0">
      <alignment horizontal="center" vertical="center"/>
    </xf>
    <xf numFmtId="175" fontId="5" fillId="0" borderId="301" applyFill="0">
      <alignment horizontal="center" vertical="center"/>
    </xf>
    <xf numFmtId="0" fontId="5" fillId="0" borderId="301" applyFill="0">
      <alignment horizontal="center" vertical="center"/>
    </xf>
    <xf numFmtId="0" fontId="32" fillId="0" borderId="293" applyNumberFormat="0" applyFill="0" applyAlignment="0" applyProtection="0"/>
    <xf numFmtId="0" fontId="32" fillId="0" borderId="293" applyNumberFormat="0" applyFill="0" applyAlignment="0" applyProtection="0"/>
    <xf numFmtId="0" fontId="32" fillId="0" borderId="304" applyNumberFormat="0" applyFill="0" applyAlignment="0" applyProtection="0"/>
    <xf numFmtId="0" fontId="32" fillId="0" borderId="293" applyNumberFormat="0" applyFill="0" applyAlignment="0" applyProtection="0"/>
    <xf numFmtId="0" fontId="32" fillId="0" borderId="293" applyNumberFormat="0" applyFill="0" applyAlignment="0" applyProtection="0"/>
    <xf numFmtId="0" fontId="25" fillId="21" borderId="318" applyNumberFormat="0" applyAlignment="0" applyProtection="0"/>
    <xf numFmtId="0" fontId="12" fillId="24" borderId="291" applyNumberFormat="0" applyFont="0" applyAlignment="0" applyProtection="0"/>
    <xf numFmtId="175" fontId="5" fillId="0" borderId="301" applyFill="0">
      <alignment horizontal="center" vertical="center"/>
    </xf>
    <xf numFmtId="0" fontId="25" fillId="21" borderId="345" applyNumberFormat="0" applyAlignment="0" applyProtection="0"/>
    <xf numFmtId="0" fontId="32" fillId="0" borderId="319" applyNumberFormat="0" applyFill="0" applyAlignment="0" applyProtection="0"/>
    <xf numFmtId="0" fontId="25" fillId="21" borderId="318" applyNumberFormat="0" applyAlignment="0" applyProtection="0"/>
    <xf numFmtId="0" fontId="10" fillId="0" borderId="321" applyFill="0">
      <alignment horizontal="center" vertical="center"/>
    </xf>
    <xf numFmtId="0" fontId="10" fillId="0" borderId="296" applyFill="0">
      <alignment horizontal="center" vertical="center"/>
    </xf>
    <xf numFmtId="0" fontId="15" fillId="21" borderId="300" applyNumberFormat="0" applyAlignment="0" applyProtection="0"/>
    <xf numFmtId="0" fontId="12" fillId="24" borderId="302" applyNumberFormat="0" applyFont="0" applyAlignment="0" applyProtection="0"/>
    <xf numFmtId="0" fontId="25" fillId="21" borderId="292" applyNumberFormat="0" applyAlignment="0" applyProtection="0"/>
    <xf numFmtId="0" fontId="25" fillId="21" borderId="292" applyNumberFormat="0" applyAlignment="0" applyProtection="0"/>
    <xf numFmtId="0" fontId="10" fillId="0" borderId="301" applyFill="0">
      <alignment horizontal="center" vertical="center"/>
    </xf>
    <xf numFmtId="0" fontId="32" fillId="0" borderId="304" applyNumberFormat="0" applyFill="0" applyAlignment="0" applyProtection="0"/>
    <xf numFmtId="0" fontId="25" fillId="21" borderId="292" applyNumberFormat="0" applyAlignment="0" applyProtection="0"/>
    <xf numFmtId="0" fontId="32" fillId="0" borderId="293" applyNumberFormat="0" applyFill="0" applyAlignment="0" applyProtection="0"/>
    <xf numFmtId="0" fontId="25" fillId="21" borderId="303" applyNumberFormat="0" applyAlignment="0" applyProtection="0"/>
    <xf numFmtId="0" fontId="12" fillId="24" borderId="291" applyNumberFormat="0" applyFont="0" applyAlignment="0" applyProtection="0"/>
    <xf numFmtId="0" fontId="15" fillId="21" borderId="325" applyNumberFormat="0" applyAlignment="0" applyProtection="0"/>
    <xf numFmtId="0" fontId="25" fillId="21" borderId="318" applyNumberFormat="0" applyAlignment="0" applyProtection="0"/>
    <xf numFmtId="0" fontId="32" fillId="0" borderId="293" applyNumberFormat="0" applyFill="0" applyAlignment="0" applyProtection="0"/>
    <xf numFmtId="0" fontId="12" fillId="24" borderId="307" applyNumberFormat="0" applyFont="0" applyAlignment="0" applyProtection="0"/>
    <xf numFmtId="0" fontId="25" fillId="21" borderId="292" applyNumberFormat="0" applyAlignment="0" applyProtection="0"/>
    <xf numFmtId="0" fontId="32" fillId="0" borderId="293" applyNumberFormat="0" applyFill="0" applyAlignment="0" applyProtection="0"/>
    <xf numFmtId="175" fontId="5" fillId="0" borderId="301" applyFill="0">
      <alignment horizontal="center" vertical="center"/>
    </xf>
    <xf numFmtId="0" fontId="5" fillId="0" borderId="296" applyFill="0">
      <alignment horizontal="center" vertical="center"/>
    </xf>
    <xf numFmtId="0" fontId="32" fillId="0" borderId="346" applyNumberFormat="0" applyFill="0" applyAlignment="0" applyProtection="0"/>
    <xf numFmtId="0" fontId="25" fillId="21" borderId="292" applyNumberFormat="0" applyAlignment="0" applyProtection="0"/>
    <xf numFmtId="0" fontId="32" fillId="0" borderId="293" applyNumberFormat="0" applyFill="0" applyAlignment="0" applyProtection="0"/>
    <xf numFmtId="0" fontId="32" fillId="0" borderId="304" applyNumberFormat="0" applyFill="0" applyAlignment="0" applyProtection="0"/>
    <xf numFmtId="175" fontId="5" fillId="0" borderId="301" applyFill="0">
      <alignment horizontal="center" vertical="center"/>
    </xf>
    <xf numFmtId="0" fontId="10" fillId="0" borderId="301" applyFill="0">
      <alignment horizontal="center" vertical="center"/>
    </xf>
    <xf numFmtId="0" fontId="25" fillId="21" borderId="292" applyNumberFormat="0" applyAlignment="0" applyProtection="0"/>
    <xf numFmtId="0" fontId="10" fillId="0" borderId="301" applyFill="0">
      <alignment horizontal="center" vertical="center"/>
    </xf>
    <xf numFmtId="0" fontId="12" fillId="24" borderId="291" applyNumberFormat="0" applyFont="0" applyAlignment="0" applyProtection="0"/>
    <xf numFmtId="0" fontId="22" fillId="8" borderId="300" applyNumberFormat="0" applyAlignment="0" applyProtection="0"/>
    <xf numFmtId="0" fontId="5" fillId="0" borderId="301" applyFill="0">
      <alignment horizontal="center" vertical="center"/>
    </xf>
    <xf numFmtId="0" fontId="32" fillId="0" borderId="293" applyNumberFormat="0" applyFill="0" applyAlignment="0" applyProtection="0"/>
    <xf numFmtId="175" fontId="5" fillId="0" borderId="338" applyFill="0">
      <alignment horizontal="center" vertical="center"/>
    </xf>
    <xf numFmtId="0" fontId="15" fillId="21" borderId="300" applyNumberFormat="0" applyAlignment="0" applyProtection="0"/>
    <xf numFmtId="0" fontId="12" fillId="24" borderId="302" applyNumberFormat="0" applyFont="0" applyAlignment="0" applyProtection="0"/>
    <xf numFmtId="0" fontId="25" fillId="21" borderId="292" applyNumberFormat="0" applyAlignment="0" applyProtection="0"/>
    <xf numFmtId="0" fontId="32" fillId="0" borderId="304" applyNumberFormat="0" applyFill="0" applyAlignment="0" applyProtection="0"/>
    <xf numFmtId="0" fontId="10" fillId="0" borderId="301" applyFill="0">
      <alignment horizontal="center" vertical="center"/>
    </xf>
    <xf numFmtId="0" fontId="12" fillId="24" borderId="291" applyNumberFormat="0" applyFont="0" applyAlignment="0" applyProtection="0"/>
    <xf numFmtId="0" fontId="5" fillId="0" borderId="326" applyFill="0">
      <alignment horizontal="center" vertical="center"/>
    </xf>
    <xf numFmtId="0" fontId="12" fillId="24" borderId="327" applyNumberFormat="0" applyFont="0" applyAlignment="0" applyProtection="0"/>
    <xf numFmtId="0" fontId="12" fillId="24" borderId="291" applyNumberFormat="0" applyFont="0" applyAlignment="0" applyProtection="0"/>
    <xf numFmtId="0" fontId="25" fillId="21" borderId="292" applyNumberFormat="0" applyAlignment="0" applyProtection="0"/>
    <xf numFmtId="0" fontId="12" fillId="24" borderId="302" applyNumberFormat="0" applyFont="0" applyAlignment="0" applyProtection="0"/>
    <xf numFmtId="175" fontId="5" fillId="0" borderId="301" applyFill="0">
      <alignment horizontal="center" vertical="center"/>
    </xf>
    <xf numFmtId="0" fontId="32" fillId="0" borderId="293" applyNumberFormat="0" applyFill="0" applyAlignment="0" applyProtection="0"/>
    <xf numFmtId="0" fontId="25" fillId="21" borderId="292" applyNumberFormat="0" applyAlignment="0" applyProtection="0"/>
    <xf numFmtId="0" fontId="12" fillId="24" borderId="291" applyNumberFormat="0" applyFont="0" applyAlignment="0" applyProtection="0"/>
    <xf numFmtId="0" fontId="25" fillId="21" borderId="292" applyNumberFormat="0" applyAlignment="0" applyProtection="0"/>
    <xf numFmtId="175" fontId="5" fillId="0" borderId="326" applyFill="0">
      <alignment horizontal="center" vertical="center"/>
    </xf>
    <xf numFmtId="0" fontId="32" fillId="0" borderId="293" applyNumberFormat="0" applyFill="0" applyAlignment="0" applyProtection="0"/>
    <xf numFmtId="175" fontId="5" fillId="0" borderId="343" applyFill="0">
      <alignment horizontal="center" vertical="center"/>
    </xf>
    <xf numFmtId="0" fontId="15" fillId="21" borderId="300" applyNumberFormat="0" applyAlignment="0" applyProtection="0"/>
    <xf numFmtId="0" fontId="32" fillId="0" borderId="293" applyNumberFormat="0" applyFill="0" applyAlignment="0" applyProtection="0"/>
    <xf numFmtId="0" fontId="25" fillId="21" borderId="292" applyNumberFormat="0" applyAlignment="0" applyProtection="0"/>
    <xf numFmtId="0" fontId="15" fillId="21" borderId="325"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32" fillId="0" borderId="293" applyNumberFormat="0" applyFill="0" applyAlignment="0" applyProtection="0"/>
    <xf numFmtId="0" fontId="25" fillId="21" borderId="292" applyNumberFormat="0" applyAlignment="0" applyProtection="0"/>
    <xf numFmtId="0" fontId="32" fillId="0" borderId="293" applyNumberFormat="0" applyFill="0" applyAlignment="0" applyProtection="0"/>
    <xf numFmtId="0" fontId="32" fillId="0" borderId="293" applyNumberFormat="0" applyFill="0" applyAlignment="0" applyProtection="0"/>
    <xf numFmtId="0" fontId="25" fillId="21" borderId="318" applyNumberFormat="0" applyAlignment="0" applyProtection="0"/>
    <xf numFmtId="0" fontId="12" fillId="24" borderId="291" applyNumberFormat="0" applyFont="0" applyAlignment="0" applyProtection="0"/>
    <xf numFmtId="0" fontId="12" fillId="24" borderId="291" applyNumberFormat="0" applyFont="0" applyAlignment="0" applyProtection="0"/>
    <xf numFmtId="0" fontId="32" fillId="0" borderId="293" applyNumberFormat="0" applyFill="0" applyAlignment="0" applyProtection="0"/>
    <xf numFmtId="0" fontId="32" fillId="0" borderId="304" applyNumberFormat="0" applyFill="0" applyAlignment="0" applyProtection="0"/>
    <xf numFmtId="0" fontId="32" fillId="0" borderId="329" applyNumberFormat="0" applyFill="0" applyAlignment="0" applyProtection="0"/>
    <xf numFmtId="0" fontId="25" fillId="21" borderId="318" applyNumberFormat="0" applyAlignment="0" applyProtection="0"/>
    <xf numFmtId="0" fontId="12" fillId="24" borderId="297" applyNumberFormat="0" applyFont="0" applyAlignment="0" applyProtection="0"/>
    <xf numFmtId="0" fontId="25" fillId="21" borderId="345" applyNumberFormat="0" applyAlignment="0" applyProtection="0"/>
    <xf numFmtId="0" fontId="15" fillId="21" borderId="300" applyNumberFormat="0" applyAlignment="0" applyProtection="0"/>
    <xf numFmtId="0" fontId="5" fillId="0" borderId="301" applyFill="0">
      <alignment horizontal="center" vertical="center"/>
    </xf>
    <xf numFmtId="0" fontId="25" fillId="21" borderId="318" applyNumberFormat="0" applyAlignment="0" applyProtection="0"/>
    <xf numFmtId="0" fontId="25" fillId="21" borderId="345" applyNumberFormat="0" applyAlignment="0" applyProtection="0"/>
    <xf numFmtId="0" fontId="22" fillId="8" borderId="300" applyNumberFormat="0" applyAlignment="0" applyProtection="0"/>
    <xf numFmtId="0" fontId="15" fillId="21" borderId="300" applyNumberFormat="0" applyAlignment="0" applyProtection="0"/>
    <xf numFmtId="0" fontId="32" fillId="0" borderId="319" applyNumberFormat="0" applyFill="0" applyAlignment="0" applyProtection="0"/>
    <xf numFmtId="0" fontId="5" fillId="0" borderId="301" applyFill="0">
      <alignment horizontal="center" vertical="center"/>
    </xf>
    <xf numFmtId="0" fontId="10" fillId="0" borderId="301" applyFill="0">
      <alignment horizontal="center" vertical="center"/>
    </xf>
    <xf numFmtId="0" fontId="5" fillId="0" borderId="301" applyFill="0">
      <alignment horizontal="center" vertical="center"/>
    </xf>
    <xf numFmtId="0" fontId="32" fillId="0" borderId="319" applyNumberFormat="0" applyFill="0" applyAlignment="0" applyProtection="0"/>
    <xf numFmtId="175" fontId="5" fillId="0" borderId="326" applyFill="0">
      <alignment horizontal="center" vertical="center"/>
    </xf>
    <xf numFmtId="0" fontId="15" fillId="21" borderId="300" applyNumberFormat="0" applyAlignment="0" applyProtection="0"/>
    <xf numFmtId="0" fontId="32" fillId="0" borderId="319" applyNumberFormat="0" applyFill="0" applyAlignment="0" applyProtection="0"/>
    <xf numFmtId="0" fontId="25" fillId="21" borderId="345" applyNumberFormat="0" applyAlignment="0" applyProtection="0"/>
    <xf numFmtId="0" fontId="5" fillId="0" borderId="301" applyFill="0">
      <alignment horizontal="center" vertical="center"/>
    </xf>
    <xf numFmtId="0" fontId="32" fillId="0" borderId="319" applyNumberFormat="0" applyFill="0" applyAlignment="0" applyProtection="0"/>
    <xf numFmtId="0" fontId="12" fillId="24" borderId="327" applyNumberFormat="0" applyFont="0" applyAlignment="0" applyProtection="0"/>
    <xf numFmtId="0" fontId="15" fillId="21" borderId="300" applyNumberFormat="0" applyAlignment="0" applyProtection="0"/>
    <xf numFmtId="0" fontId="32" fillId="0" borderId="293" applyNumberFormat="0" applyFill="0" applyAlignment="0" applyProtection="0"/>
    <xf numFmtId="0" fontId="22" fillId="8" borderId="300" applyNumberFormat="0" applyAlignment="0" applyProtection="0"/>
    <xf numFmtId="0" fontId="10" fillId="0" borderId="301" applyFill="0">
      <alignment horizontal="center" vertical="center"/>
    </xf>
    <xf numFmtId="0" fontId="32" fillId="0" borderId="304" applyNumberFormat="0" applyFill="0" applyAlignment="0" applyProtection="0"/>
    <xf numFmtId="0" fontId="25" fillId="21" borderId="303" applyNumberFormat="0" applyAlignment="0" applyProtection="0"/>
    <xf numFmtId="0" fontId="12" fillId="24" borderId="327" applyNumberFormat="0" applyFont="0" applyAlignment="0" applyProtection="0"/>
    <xf numFmtId="0" fontId="32" fillId="0" borderId="319" applyNumberFormat="0" applyFill="0" applyAlignment="0" applyProtection="0"/>
    <xf numFmtId="0" fontId="5" fillId="0" borderId="326" applyFill="0">
      <alignment horizontal="center" vertical="center"/>
    </xf>
    <xf numFmtId="0" fontId="5" fillId="0" borderId="301" applyFill="0">
      <alignment horizontal="center" vertical="center"/>
    </xf>
    <xf numFmtId="0" fontId="32" fillId="0" borderId="304" applyNumberFormat="0" applyFill="0" applyAlignment="0" applyProtection="0"/>
    <xf numFmtId="0" fontId="22" fillId="8" borderId="300" applyNumberFormat="0" applyAlignment="0" applyProtection="0"/>
    <xf numFmtId="0" fontId="15" fillId="21" borderId="300" applyNumberFormat="0" applyAlignment="0" applyProtection="0"/>
    <xf numFmtId="0" fontId="32" fillId="0" borderId="293" applyNumberFormat="0" applyFill="0" applyAlignment="0" applyProtection="0"/>
    <xf numFmtId="0" fontId="32" fillId="0" borderId="304" applyNumberFormat="0" applyFill="0" applyAlignment="0" applyProtection="0"/>
    <xf numFmtId="0" fontId="12" fillId="24" borderId="302" applyNumberFormat="0" applyFont="0" applyAlignment="0" applyProtection="0"/>
    <xf numFmtId="0" fontId="32" fillId="0" borderId="319" applyNumberFormat="0" applyFill="0" applyAlignment="0" applyProtection="0"/>
    <xf numFmtId="0" fontId="10" fillId="0" borderId="301" applyFill="0">
      <alignment horizontal="center" vertical="center"/>
    </xf>
    <xf numFmtId="0" fontId="15" fillId="21" borderId="325" applyNumberFormat="0" applyAlignment="0" applyProtection="0"/>
    <xf numFmtId="0" fontId="10" fillId="0" borderId="301" applyFill="0">
      <alignment horizontal="center" vertical="center"/>
    </xf>
    <xf numFmtId="0" fontId="25" fillId="21" borderId="318" applyNumberFormat="0" applyAlignment="0" applyProtection="0"/>
    <xf numFmtId="0" fontId="22" fillId="8" borderId="325" applyNumberFormat="0" applyAlignment="0" applyProtection="0"/>
    <xf numFmtId="0" fontId="12" fillId="24" borderId="291" applyNumberFormat="0" applyFont="0" applyAlignment="0" applyProtection="0"/>
    <xf numFmtId="0" fontId="5" fillId="0" borderId="301" applyFill="0">
      <alignment horizontal="center" vertical="center"/>
    </xf>
    <xf numFmtId="0" fontId="32" fillId="0" borderId="319" applyNumberFormat="0" applyFill="0" applyAlignment="0" applyProtection="0"/>
    <xf numFmtId="0" fontId="25" fillId="21" borderId="292" applyNumberFormat="0" applyAlignment="0" applyProtection="0"/>
    <xf numFmtId="0" fontId="10" fillId="0" borderId="326" applyFill="0">
      <alignment horizontal="center" vertical="center"/>
    </xf>
    <xf numFmtId="0" fontId="15" fillId="21" borderId="300" applyNumberFormat="0" applyAlignment="0" applyProtection="0"/>
    <xf numFmtId="175" fontId="5" fillId="0" borderId="326" applyFill="0">
      <alignment horizontal="center" vertical="center"/>
    </xf>
    <xf numFmtId="0" fontId="15" fillId="21" borderId="325" applyNumberFormat="0" applyAlignment="0" applyProtection="0"/>
    <xf numFmtId="0" fontId="12" fillId="24" borderId="302" applyNumberFormat="0" applyFont="0" applyAlignment="0" applyProtection="0"/>
    <xf numFmtId="0" fontId="12" fillId="24" borderId="317" applyNumberFormat="0" applyFont="0" applyAlignment="0" applyProtection="0"/>
    <xf numFmtId="0" fontId="22" fillId="8" borderId="300" applyNumberFormat="0" applyAlignment="0" applyProtection="0"/>
    <xf numFmtId="0" fontId="32" fillId="0" borderId="346" applyNumberFormat="0" applyFill="0" applyAlignment="0" applyProtection="0"/>
    <xf numFmtId="0" fontId="10" fillId="0" borderId="326" applyFill="0">
      <alignment horizontal="center" vertical="center"/>
    </xf>
    <xf numFmtId="0" fontId="22" fillId="8" borderId="300" applyNumberFormat="0" applyAlignment="0" applyProtection="0"/>
    <xf numFmtId="0" fontId="32" fillId="0" borderId="319" applyNumberFormat="0" applyFill="0" applyAlignment="0" applyProtection="0"/>
    <xf numFmtId="0" fontId="12" fillId="24" borderId="291" applyNumberFormat="0" applyFont="0" applyAlignment="0" applyProtection="0"/>
    <xf numFmtId="0" fontId="25" fillId="21" borderId="292" applyNumberFormat="0" applyAlignment="0" applyProtection="0"/>
    <xf numFmtId="175" fontId="5" fillId="0" borderId="326" applyFill="0">
      <alignment horizontal="center" vertical="center"/>
    </xf>
    <xf numFmtId="0" fontId="25" fillId="21" borderId="318" applyNumberFormat="0" applyAlignment="0" applyProtection="0"/>
    <xf numFmtId="0" fontId="32" fillId="0" borderId="346" applyNumberFormat="0" applyFill="0" applyAlignment="0" applyProtection="0"/>
    <xf numFmtId="0" fontId="5" fillId="0" borderId="301" applyFill="0">
      <alignment horizontal="center" vertical="center"/>
    </xf>
    <xf numFmtId="0" fontId="12" fillId="24" borderId="291" applyNumberFormat="0" applyFont="0" applyAlignment="0" applyProtection="0"/>
    <xf numFmtId="0" fontId="25" fillId="21" borderId="303" applyNumberFormat="0" applyAlignment="0" applyProtection="0"/>
    <xf numFmtId="0" fontId="25" fillId="21" borderId="318" applyNumberFormat="0" applyAlignment="0" applyProtection="0"/>
    <xf numFmtId="0" fontId="25" fillId="21" borderId="328" applyNumberFormat="0" applyAlignment="0" applyProtection="0"/>
    <xf numFmtId="0" fontId="5" fillId="0" borderId="301" applyFill="0">
      <alignment horizontal="center" vertical="center"/>
    </xf>
    <xf numFmtId="0" fontId="12" fillId="24" borderId="291" applyNumberFormat="0" applyFont="0" applyAlignment="0" applyProtection="0"/>
    <xf numFmtId="0" fontId="10" fillId="0" borderId="301" applyFill="0">
      <alignment horizontal="center" vertical="center"/>
    </xf>
    <xf numFmtId="0" fontId="10" fillId="0" borderId="301" applyFill="0">
      <alignment horizontal="center" vertical="center"/>
    </xf>
    <xf numFmtId="0" fontId="25" fillId="21" borderId="303" applyNumberFormat="0" applyAlignment="0" applyProtection="0"/>
    <xf numFmtId="0" fontId="15" fillId="21" borderId="300" applyNumberFormat="0" applyAlignment="0" applyProtection="0"/>
    <xf numFmtId="0" fontId="22" fillId="8" borderId="300" applyNumberFormat="0" applyAlignment="0" applyProtection="0"/>
    <xf numFmtId="0" fontId="25" fillId="21" borderId="318" applyNumberFormat="0" applyAlignment="0" applyProtection="0"/>
    <xf numFmtId="0" fontId="25" fillId="21" borderId="328" applyNumberFormat="0" applyAlignment="0" applyProtection="0"/>
    <xf numFmtId="0" fontId="32" fillId="0" borderId="304" applyNumberFormat="0" applyFill="0" applyAlignment="0" applyProtection="0"/>
    <xf numFmtId="175" fontId="5" fillId="0" borderId="301" applyFill="0">
      <alignment horizontal="center" vertical="center"/>
    </xf>
    <xf numFmtId="0" fontId="32" fillId="0" borderId="304" applyNumberFormat="0" applyFill="0" applyAlignment="0" applyProtection="0"/>
    <xf numFmtId="0" fontId="32" fillId="0" borderId="319" applyNumberFormat="0" applyFill="0" applyAlignment="0" applyProtection="0"/>
    <xf numFmtId="0" fontId="25" fillId="21" borderId="318" applyNumberFormat="0" applyAlignment="0" applyProtection="0"/>
    <xf numFmtId="0" fontId="22" fillId="8" borderId="300" applyNumberFormat="0" applyAlignment="0" applyProtection="0"/>
    <xf numFmtId="0" fontId="10" fillId="0" borderId="301" applyFill="0">
      <alignment horizontal="center" vertical="center"/>
    </xf>
    <xf numFmtId="0" fontId="5" fillId="0" borderId="343" applyFill="0">
      <alignment horizontal="center" vertical="center"/>
    </xf>
    <xf numFmtId="0" fontId="10" fillId="0" borderId="306" applyFill="0">
      <alignment horizontal="center" vertical="center"/>
    </xf>
    <xf numFmtId="0" fontId="5" fillId="0" borderId="301" applyFill="0">
      <alignment horizontal="center" vertical="center"/>
    </xf>
    <xf numFmtId="0" fontId="32" fillId="0" borderId="346" applyNumberFormat="0" applyFill="0" applyAlignment="0" applyProtection="0"/>
    <xf numFmtId="0" fontId="25" fillId="21" borderId="318" applyNumberFormat="0" applyAlignment="0" applyProtection="0"/>
    <xf numFmtId="0" fontId="15" fillId="21" borderId="325" applyNumberFormat="0" applyAlignment="0" applyProtection="0"/>
    <xf numFmtId="0" fontId="32" fillId="0" borderId="304" applyNumberFormat="0" applyFill="0" applyAlignment="0" applyProtection="0"/>
    <xf numFmtId="0" fontId="25" fillId="21" borderId="303" applyNumberFormat="0" applyAlignment="0" applyProtection="0"/>
    <xf numFmtId="0" fontId="12" fillId="24" borderId="327" applyNumberFormat="0" applyFont="0" applyAlignment="0" applyProtection="0"/>
    <xf numFmtId="0" fontId="25" fillId="21" borderId="31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03" applyNumberFormat="0" applyAlignment="0" applyProtection="0"/>
    <xf numFmtId="0" fontId="22" fillId="8" borderId="325" applyNumberFormat="0" applyAlignment="0" applyProtection="0"/>
    <xf numFmtId="0" fontId="15" fillId="21" borderId="300" applyNumberFormat="0" applyAlignment="0" applyProtection="0"/>
    <xf numFmtId="0" fontId="12" fillId="24" borderId="302" applyNumberFormat="0" applyFont="0" applyAlignment="0" applyProtection="0"/>
    <xf numFmtId="0" fontId="5" fillId="0" borderId="326" applyFill="0">
      <alignment horizontal="center" vertical="center"/>
    </xf>
    <xf numFmtId="0" fontId="5" fillId="0" borderId="306" applyFill="0">
      <alignment horizontal="center" vertical="center"/>
    </xf>
    <xf numFmtId="0" fontId="12" fillId="24" borderId="291" applyNumberFormat="0" applyFont="0" applyAlignment="0" applyProtection="0"/>
    <xf numFmtId="175" fontId="5" fillId="0" borderId="301" applyFill="0">
      <alignment horizontal="center" vertical="center"/>
    </xf>
    <xf numFmtId="0" fontId="32" fillId="0" borderId="293" applyNumberFormat="0" applyFill="0" applyAlignment="0" applyProtection="0"/>
    <xf numFmtId="0" fontId="5" fillId="0" borderId="301" applyFill="0">
      <alignment horizontal="center" vertical="center"/>
    </xf>
    <xf numFmtId="0" fontId="10" fillId="0" borderId="326" applyFill="0">
      <alignment horizontal="center" vertical="center"/>
    </xf>
    <xf numFmtId="0" fontId="32" fillId="0" borderId="319" applyNumberFormat="0" applyFill="0" applyAlignment="0" applyProtection="0"/>
    <xf numFmtId="0" fontId="32" fillId="0" borderId="319" applyNumberFormat="0" applyFill="0" applyAlignment="0" applyProtection="0"/>
    <xf numFmtId="0" fontId="15" fillId="21" borderId="300" applyNumberFormat="0" applyAlignment="0" applyProtection="0"/>
    <xf numFmtId="0" fontId="32" fillId="0" borderId="319" applyNumberFormat="0" applyFill="0" applyAlignment="0" applyProtection="0"/>
    <xf numFmtId="0" fontId="25" fillId="21" borderId="292" applyNumberFormat="0" applyAlignment="0" applyProtection="0"/>
    <xf numFmtId="0" fontId="5" fillId="0" borderId="301" applyFill="0">
      <alignment horizontal="center" vertical="center"/>
    </xf>
    <xf numFmtId="0" fontId="25" fillId="21" borderId="318" applyNumberFormat="0" applyAlignment="0" applyProtection="0"/>
    <xf numFmtId="0" fontId="12" fillId="24" borderId="291" applyNumberFormat="0" applyFont="0" applyAlignment="0" applyProtection="0"/>
    <xf numFmtId="0" fontId="25" fillId="21" borderId="318" applyNumberFormat="0" applyAlignment="0" applyProtection="0"/>
    <xf numFmtId="0" fontId="25" fillId="21" borderId="303" applyNumberFormat="0" applyAlignment="0" applyProtection="0"/>
    <xf numFmtId="0" fontId="5" fillId="0" borderId="301" applyFill="0">
      <alignment horizontal="center" vertical="center"/>
    </xf>
    <xf numFmtId="0" fontId="32" fillId="0" borderId="319" applyNumberFormat="0" applyFill="0" applyAlignment="0" applyProtection="0"/>
    <xf numFmtId="0" fontId="32" fillId="0" borderId="319" applyNumberFormat="0" applyFill="0" applyAlignment="0" applyProtection="0"/>
    <xf numFmtId="0" fontId="32" fillId="0" borderId="293" applyNumberFormat="0" applyFill="0" applyAlignment="0" applyProtection="0"/>
    <xf numFmtId="0" fontId="25" fillId="21" borderId="318" applyNumberFormat="0" applyAlignment="0" applyProtection="0"/>
    <xf numFmtId="0" fontId="15" fillId="21" borderId="300" applyNumberFormat="0" applyAlignment="0" applyProtection="0"/>
    <xf numFmtId="0" fontId="25" fillId="21" borderId="318" applyNumberFormat="0" applyAlignment="0" applyProtection="0"/>
    <xf numFmtId="0" fontId="10" fillId="0" borderId="301" applyFill="0">
      <alignment horizontal="center" vertical="center"/>
    </xf>
    <xf numFmtId="0" fontId="5" fillId="0" borderId="326" applyFill="0">
      <alignment horizontal="center" vertical="center"/>
    </xf>
    <xf numFmtId="175" fontId="5" fillId="0" borderId="326" applyFill="0">
      <alignment horizontal="center" vertical="center"/>
    </xf>
    <xf numFmtId="0" fontId="12" fillId="24" borderId="291" applyNumberFormat="0" applyFont="0" applyAlignment="0" applyProtection="0"/>
    <xf numFmtId="0" fontId="5" fillId="0" borderId="301" applyFill="0">
      <alignment horizontal="center" vertical="center"/>
    </xf>
    <xf numFmtId="0" fontId="32" fillId="0" borderId="319" applyNumberFormat="0" applyFill="0" applyAlignment="0" applyProtection="0"/>
    <xf numFmtId="0" fontId="32" fillId="0" borderId="304" applyNumberFormat="0" applyFill="0" applyAlignment="0" applyProtection="0"/>
    <xf numFmtId="0" fontId="12" fillId="24" borderId="291" applyNumberFormat="0" applyFont="0" applyAlignment="0" applyProtection="0"/>
    <xf numFmtId="0" fontId="32" fillId="0" borderId="299" applyNumberFormat="0" applyFill="0" applyAlignment="0" applyProtection="0"/>
    <xf numFmtId="0" fontId="10" fillId="0" borderId="301" applyFill="0">
      <alignment horizontal="center" vertical="center"/>
    </xf>
    <xf numFmtId="0" fontId="32" fillId="0" borderId="319" applyNumberFormat="0" applyFill="0" applyAlignment="0" applyProtection="0"/>
    <xf numFmtId="0" fontId="25" fillId="21" borderId="318" applyNumberFormat="0" applyAlignment="0" applyProtection="0"/>
    <xf numFmtId="0" fontId="5" fillId="0" borderId="301" applyFill="0">
      <alignment horizontal="center" vertical="center"/>
    </xf>
    <xf numFmtId="175" fontId="5" fillId="0" borderId="301" applyFill="0">
      <alignment horizontal="center" vertical="center"/>
    </xf>
    <xf numFmtId="0" fontId="25" fillId="21" borderId="318" applyNumberFormat="0" applyAlignment="0" applyProtection="0"/>
    <xf numFmtId="0" fontId="5" fillId="0" borderId="301" applyFill="0">
      <alignment horizontal="center" vertical="center"/>
    </xf>
    <xf numFmtId="0" fontId="5" fillId="0" borderId="326" applyFill="0">
      <alignment horizontal="center" vertical="center"/>
    </xf>
    <xf numFmtId="0" fontId="22" fillId="8" borderId="294" applyNumberFormat="0" applyAlignment="0" applyProtection="0"/>
    <xf numFmtId="175" fontId="5" fillId="0" borderId="301" applyFill="0">
      <alignment horizontal="center" vertical="center"/>
    </xf>
    <xf numFmtId="0" fontId="10" fillId="0" borderId="301" applyFill="0">
      <alignment horizontal="center" vertical="center"/>
    </xf>
    <xf numFmtId="0" fontId="32" fillId="0" borderId="319" applyNumberFormat="0" applyFill="0" applyAlignment="0" applyProtection="0"/>
    <xf numFmtId="0" fontId="5" fillId="0" borderId="296" applyFill="0">
      <alignment horizontal="center" vertical="center"/>
    </xf>
    <xf numFmtId="0" fontId="32" fillId="0" borderId="319" applyNumberFormat="0" applyFill="0" applyAlignment="0" applyProtection="0"/>
    <xf numFmtId="0" fontId="25" fillId="21" borderId="318" applyNumberFormat="0" applyAlignment="0" applyProtection="0"/>
    <xf numFmtId="0" fontId="32" fillId="0" borderId="319" applyNumberFormat="0" applyFill="0" applyAlignment="0" applyProtection="0"/>
    <xf numFmtId="0" fontId="15" fillId="21" borderId="342" applyNumberFormat="0" applyAlignment="0" applyProtection="0"/>
    <xf numFmtId="175" fontId="5" fillId="0" borderId="296" applyFill="0">
      <alignment horizontal="center" vertical="center"/>
    </xf>
    <xf numFmtId="0" fontId="25" fillId="21" borderId="292" applyNumberFormat="0" applyAlignment="0" applyProtection="0"/>
    <xf numFmtId="0" fontId="15" fillId="21" borderId="300" applyNumberFormat="0" applyAlignment="0" applyProtection="0"/>
    <xf numFmtId="0" fontId="15" fillId="21" borderId="325" applyNumberFormat="0" applyAlignment="0" applyProtection="0"/>
    <xf numFmtId="0" fontId="32" fillId="0" borderId="329" applyNumberFormat="0" applyFill="0" applyAlignment="0" applyProtection="0"/>
    <xf numFmtId="0" fontId="32" fillId="0" borderId="293" applyNumberFormat="0" applyFill="0" applyAlignment="0" applyProtection="0"/>
    <xf numFmtId="0" fontId="5" fillId="0" borderId="326" applyFill="0">
      <alignment horizontal="center" vertical="center"/>
    </xf>
    <xf numFmtId="0" fontId="32" fillId="0" borderId="329" applyNumberFormat="0" applyFill="0" applyAlignment="0" applyProtection="0"/>
    <xf numFmtId="175" fontId="5" fillId="0" borderId="326" applyFill="0">
      <alignment horizontal="center" vertical="center"/>
    </xf>
    <xf numFmtId="0" fontId="25" fillId="21" borderId="292" applyNumberFormat="0" applyAlignment="0" applyProtection="0"/>
    <xf numFmtId="175" fontId="5" fillId="0" borderId="306" applyFill="0">
      <alignment horizontal="center" vertical="center"/>
    </xf>
    <xf numFmtId="0" fontId="32" fillId="0" borderId="319" applyNumberFormat="0" applyFill="0" applyAlignment="0" applyProtection="0"/>
    <xf numFmtId="0" fontId="25" fillId="21" borderId="298" applyNumberFormat="0" applyAlignment="0" applyProtection="0"/>
    <xf numFmtId="0" fontId="15" fillId="21" borderId="300" applyNumberFormat="0" applyAlignment="0" applyProtection="0"/>
    <xf numFmtId="0" fontId="32" fillId="0" borderId="293" applyNumberFormat="0" applyFill="0" applyAlignment="0" applyProtection="0"/>
    <xf numFmtId="0" fontId="32" fillId="0" borderId="304" applyNumberFormat="0" applyFill="0" applyAlignment="0" applyProtection="0"/>
    <xf numFmtId="0" fontId="32" fillId="0" borderId="319" applyNumberFormat="0" applyFill="0" applyAlignment="0" applyProtection="0"/>
    <xf numFmtId="0" fontId="32" fillId="0" borderId="319" applyNumberFormat="0" applyFill="0" applyAlignment="0" applyProtection="0"/>
    <xf numFmtId="0" fontId="15" fillId="21" borderId="300" applyNumberFormat="0" applyAlignment="0" applyProtection="0"/>
    <xf numFmtId="0" fontId="10" fillId="0" borderId="301" applyFill="0">
      <alignment horizontal="center" vertical="center"/>
    </xf>
    <xf numFmtId="0" fontId="10" fillId="0" borderId="326" applyFill="0">
      <alignment horizontal="center" vertical="center"/>
    </xf>
    <xf numFmtId="0" fontId="32" fillId="0" borderId="293" applyNumberFormat="0" applyFill="0" applyAlignment="0" applyProtection="0"/>
    <xf numFmtId="0" fontId="15" fillId="21" borderId="300" applyNumberFormat="0" applyAlignment="0" applyProtection="0"/>
    <xf numFmtId="0" fontId="22" fillId="8" borderId="300" applyNumberFormat="0" applyAlignment="0" applyProtection="0"/>
    <xf numFmtId="0" fontId="15" fillId="21" borderId="300" applyNumberFormat="0" applyAlignment="0" applyProtection="0"/>
    <xf numFmtId="0" fontId="5" fillId="0" borderId="301" applyFill="0">
      <alignment horizontal="center" vertical="center"/>
    </xf>
    <xf numFmtId="175" fontId="5" fillId="0" borderId="301" applyFill="0">
      <alignment horizontal="center" vertical="center"/>
    </xf>
    <xf numFmtId="0" fontId="15" fillId="21" borderId="300" applyNumberFormat="0" applyAlignment="0" applyProtection="0"/>
    <xf numFmtId="0" fontId="15" fillId="21" borderId="300" applyNumberFormat="0" applyAlignment="0" applyProtection="0"/>
    <xf numFmtId="0" fontId="22" fillId="8" borderId="300" applyNumberFormat="0" applyAlignment="0" applyProtection="0"/>
    <xf numFmtId="0" fontId="22" fillId="8" borderId="300" applyNumberFormat="0" applyAlignment="0" applyProtection="0"/>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0" fontId="12" fillId="24" borderId="302" applyNumberFormat="0" applyFont="0" applyAlignment="0" applyProtection="0"/>
    <xf numFmtId="0" fontId="12" fillId="24" borderId="302"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2" fillId="8" borderId="300" applyNumberFormat="0" applyAlignment="0" applyProtection="0"/>
    <xf numFmtId="0" fontId="5" fillId="0" borderId="301" applyFill="0">
      <alignment horizontal="center" vertical="center"/>
    </xf>
    <xf numFmtId="0" fontId="22" fillId="8" borderId="300" applyNumberFormat="0" applyAlignment="0" applyProtection="0"/>
    <xf numFmtId="0" fontId="10" fillId="0" borderId="301" applyFill="0">
      <alignment horizontal="center" vertical="center"/>
    </xf>
    <xf numFmtId="0" fontId="22" fillId="8" borderId="300" applyNumberFormat="0" applyAlignment="0" applyProtection="0"/>
    <xf numFmtId="0" fontId="15" fillId="21" borderId="300" applyNumberFormat="0" applyAlignment="0" applyProtection="0"/>
    <xf numFmtId="0" fontId="15" fillId="21" borderId="300" applyNumberFormat="0" applyAlignment="0" applyProtection="0"/>
    <xf numFmtId="0" fontId="22" fillId="8" borderId="300" applyNumberFormat="0" applyAlignment="0" applyProtection="0"/>
    <xf numFmtId="0" fontId="22" fillId="8" borderId="300" applyNumberFormat="0" applyAlignment="0" applyProtection="0"/>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0" fontId="12" fillId="24" borderId="302" applyNumberFormat="0" applyFont="0" applyAlignment="0" applyProtection="0"/>
    <xf numFmtId="0" fontId="12" fillId="24" borderId="302"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2" fillId="8" borderId="300" applyNumberFormat="0" applyAlignment="0" applyProtection="0"/>
    <xf numFmtId="0" fontId="12" fillId="24" borderId="302" applyNumberFormat="0" applyFont="0" applyAlignment="0" applyProtection="0"/>
    <xf numFmtId="175" fontId="5" fillId="0" borderId="301" applyFill="0">
      <alignment horizontal="center" vertical="center"/>
    </xf>
    <xf numFmtId="0" fontId="15" fillId="21" borderId="300" applyNumberFormat="0" applyAlignment="0" applyProtection="0"/>
    <xf numFmtId="0" fontId="10" fillId="0" borderId="301" applyFill="0">
      <alignment horizontal="center" vertical="center"/>
    </xf>
    <xf numFmtId="175" fontId="5" fillId="0" borderId="301" applyFill="0">
      <alignment horizontal="center" vertical="center"/>
    </xf>
    <xf numFmtId="0" fontId="22" fillId="8" borderId="300" applyNumberFormat="0" applyAlignment="0" applyProtection="0"/>
    <xf numFmtId="0" fontId="10" fillId="0" borderId="301" applyFill="0">
      <alignment horizontal="center" vertical="center"/>
    </xf>
    <xf numFmtId="0" fontId="15" fillId="21" borderId="300" applyNumberFormat="0" applyAlignment="0" applyProtection="0"/>
    <xf numFmtId="0" fontId="15" fillId="21" borderId="300" applyNumberFormat="0" applyAlignment="0" applyProtection="0"/>
    <xf numFmtId="0" fontId="22" fillId="8" borderId="300" applyNumberFormat="0" applyAlignment="0" applyProtection="0"/>
    <xf numFmtId="0" fontId="22" fillId="8" borderId="300" applyNumberFormat="0" applyAlignment="0" applyProtection="0"/>
    <xf numFmtId="175" fontId="5" fillId="0" borderId="301" applyFill="0">
      <alignment horizontal="center" vertical="center"/>
    </xf>
    <xf numFmtId="175" fontId="5" fillId="0" borderId="301" applyFill="0">
      <alignment horizontal="center" vertical="center"/>
    </xf>
    <xf numFmtId="0" fontId="15" fillId="21" borderId="300" applyNumberFormat="0" applyAlignment="0" applyProtection="0"/>
    <xf numFmtId="0" fontId="12" fillId="24" borderId="302" applyNumberFormat="0" applyFont="0" applyAlignment="0" applyProtection="0"/>
    <xf numFmtId="0" fontId="12" fillId="24" borderId="302"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10" fillId="0" borderId="301" applyFill="0">
      <alignment horizontal="center" vertical="center"/>
    </xf>
    <xf numFmtId="0" fontId="22" fillId="8" borderId="300" applyNumberFormat="0" applyAlignment="0" applyProtection="0"/>
    <xf numFmtId="0" fontId="25" fillId="21" borderId="303" applyNumberFormat="0" applyAlignment="0" applyProtection="0"/>
    <xf numFmtId="0" fontId="12" fillId="24" borderId="302" applyNumberFormat="0" applyFont="0" applyAlignment="0" applyProtection="0"/>
    <xf numFmtId="0" fontId="10" fillId="0" borderId="301" applyFill="0">
      <alignment horizontal="center" vertical="center"/>
    </xf>
    <xf numFmtId="0" fontId="22" fillId="8" borderId="300" applyNumberFormat="0" applyAlignment="0" applyProtection="0"/>
    <xf numFmtId="0" fontId="32" fillId="0" borderId="304" applyNumberFormat="0" applyFill="0" applyAlignment="0" applyProtection="0"/>
    <xf numFmtId="0" fontId="5" fillId="0" borderId="301" applyFill="0">
      <alignment horizontal="center" vertical="center"/>
    </xf>
    <xf numFmtId="0" fontId="15" fillId="21" borderId="300" applyNumberFormat="0" applyAlignment="0" applyProtection="0"/>
    <xf numFmtId="0" fontId="12" fillId="24" borderId="302" applyNumberFormat="0" applyFont="0" applyAlignment="0" applyProtection="0"/>
    <xf numFmtId="0" fontId="12" fillId="24" borderId="302"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2" fillId="8" borderId="300" applyNumberFormat="0" applyAlignment="0" applyProtection="0"/>
    <xf numFmtId="0" fontId="10" fillId="0" borderId="301" applyFill="0">
      <alignment horizontal="center" vertical="center"/>
    </xf>
    <xf numFmtId="0" fontId="22" fillId="8" borderId="300" applyNumberFormat="0" applyAlignment="0" applyProtection="0"/>
    <xf numFmtId="0" fontId="10" fillId="0" borderId="301" applyFill="0">
      <alignment horizontal="center" vertical="center"/>
    </xf>
    <xf numFmtId="0" fontId="15" fillId="21" borderId="300" applyNumberFormat="0" applyAlignment="0" applyProtection="0"/>
    <xf numFmtId="0" fontId="15" fillId="21" borderId="300" applyNumberFormat="0" applyAlignment="0" applyProtection="0"/>
    <xf numFmtId="0" fontId="10" fillId="0" borderId="301" applyFill="0">
      <alignment horizontal="center" vertical="center"/>
    </xf>
    <xf numFmtId="0" fontId="10" fillId="0" borderId="301" applyFill="0">
      <alignment horizontal="center" vertical="center"/>
    </xf>
    <xf numFmtId="0" fontId="12" fillId="24" borderId="302" applyNumberFormat="0" applyFont="0" applyAlignment="0" applyProtection="0"/>
    <xf numFmtId="0" fontId="12" fillId="24" borderId="302"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12" fillId="24" borderId="302" applyNumberFormat="0" applyFont="0" applyAlignment="0" applyProtection="0"/>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0" fontId="32" fillId="0" borderId="304" applyNumberFormat="0" applyFill="0" applyAlignment="0" applyProtection="0"/>
    <xf numFmtId="0" fontId="12" fillId="24" borderId="302" applyNumberFormat="0" applyFont="0" applyAlignment="0" applyProtection="0"/>
    <xf numFmtId="0" fontId="12" fillId="24" borderId="302"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0" fontId="12" fillId="24" borderId="302" applyNumberFormat="0" applyFont="0" applyAlignment="0" applyProtection="0"/>
    <xf numFmtId="0" fontId="12" fillId="24" borderId="302"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2" fillId="8" borderId="300" applyNumberFormat="0" applyAlignment="0" applyProtection="0"/>
    <xf numFmtId="0" fontId="15" fillId="21" borderId="300" applyNumberFormat="0" applyAlignment="0" applyProtection="0"/>
    <xf numFmtId="0" fontId="10" fillId="0" borderId="301" applyFill="0">
      <alignment horizontal="center" vertical="center"/>
    </xf>
    <xf numFmtId="0" fontId="10" fillId="0" borderId="301" applyFill="0">
      <alignment horizontal="center" vertical="center"/>
    </xf>
    <xf numFmtId="0" fontId="15" fillId="21" borderId="300" applyNumberFormat="0" applyAlignment="0" applyProtection="0"/>
    <xf numFmtId="0" fontId="15" fillId="21" borderId="300" applyNumberFormat="0" applyAlignment="0" applyProtection="0"/>
    <xf numFmtId="0" fontId="22" fillId="8" borderId="300" applyNumberFormat="0" applyAlignment="0" applyProtection="0"/>
    <xf numFmtId="0" fontId="22" fillId="8" borderId="300" applyNumberFormat="0" applyAlignment="0" applyProtection="0"/>
    <xf numFmtId="175" fontId="5" fillId="0" borderId="301" applyFill="0">
      <alignment horizontal="center" vertical="center"/>
    </xf>
    <xf numFmtId="0" fontId="5" fillId="0" borderId="301" applyFill="0">
      <alignment horizontal="center" vertical="center"/>
    </xf>
    <xf numFmtId="0" fontId="15" fillId="21" borderId="300" applyNumberFormat="0" applyAlignment="0" applyProtection="0"/>
    <xf numFmtId="0" fontId="12" fillId="24" borderId="302" applyNumberFormat="0" applyFont="0" applyAlignment="0" applyProtection="0"/>
    <xf numFmtId="0" fontId="12" fillId="24" borderId="302"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2" fillId="8" borderId="300" applyNumberFormat="0" applyAlignment="0" applyProtection="0"/>
    <xf numFmtId="0" fontId="22" fillId="8" borderId="300" applyNumberFormat="0" applyAlignment="0" applyProtection="0"/>
    <xf numFmtId="0" fontId="15" fillId="21" borderId="300" applyNumberFormat="0" applyAlignment="0" applyProtection="0"/>
    <xf numFmtId="0" fontId="15" fillId="21" borderId="300" applyNumberFormat="0" applyAlignment="0" applyProtection="0"/>
    <xf numFmtId="0" fontId="22" fillId="8" borderId="300" applyNumberFormat="0" applyAlignment="0" applyProtection="0"/>
    <xf numFmtId="0" fontId="22" fillId="8" borderId="300" applyNumberFormat="0" applyAlignment="0" applyProtection="0"/>
    <xf numFmtId="0" fontId="12" fillId="24" borderId="302" applyNumberFormat="0" applyFont="0" applyAlignment="0" applyProtection="0"/>
    <xf numFmtId="0" fontId="12" fillId="24" borderId="302"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5" fillId="0" borderId="301" applyFill="0">
      <alignment horizontal="center" vertical="center"/>
    </xf>
    <xf numFmtId="175" fontId="5" fillId="0" borderId="301" applyFill="0">
      <alignment horizontal="center" vertical="center"/>
    </xf>
    <xf numFmtId="0" fontId="12" fillId="24" borderId="302" applyNumberFormat="0" applyFont="0" applyAlignment="0" applyProtection="0"/>
    <xf numFmtId="0" fontId="25" fillId="21" borderId="303" applyNumberFormat="0" applyAlignment="0" applyProtection="0"/>
    <xf numFmtId="0" fontId="15" fillId="21" borderId="300"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12" fillId="24" borderId="302"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32" fillId="0" borderId="304" applyNumberFormat="0" applyFill="0" applyAlignment="0" applyProtection="0"/>
    <xf numFmtId="0" fontId="12" fillId="24" borderId="317" applyNumberFormat="0" applyFon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5" fillId="0" borderId="326" applyFill="0">
      <alignment horizontal="center" vertical="center"/>
    </xf>
    <xf numFmtId="175" fontId="5" fillId="0" borderId="306" applyFill="0">
      <alignment horizontal="center" vertical="center"/>
    </xf>
    <xf numFmtId="0" fontId="10" fillId="0" borderId="321" applyFill="0">
      <alignment horizontal="center" vertical="center"/>
    </xf>
    <xf numFmtId="0" fontId="10" fillId="0" borderId="306" applyFill="0">
      <alignment horizontal="center" vertical="center"/>
    </xf>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32" fillId="0" borderId="319" applyNumberFormat="0" applyFill="0" applyAlignment="0" applyProtection="0"/>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10"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0"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175" fontId="5" fillId="0" borderId="301" applyFill="0">
      <alignment horizontal="center" vertical="center"/>
    </xf>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03" applyNumberFormat="0" applyAlignment="0" applyProtection="0"/>
    <xf numFmtId="0" fontId="25" fillId="21" borderId="303" applyNumberFormat="0" applyAlignment="0" applyProtection="0"/>
    <xf numFmtId="0" fontId="32" fillId="0" borderId="304" applyNumberFormat="0" applyFill="0" applyAlignment="0" applyProtection="0"/>
    <xf numFmtId="0" fontId="32" fillId="0" borderId="304" applyNumberFormat="0" applyFill="0" applyAlignment="0" applyProtection="0"/>
    <xf numFmtId="0" fontId="25" fillId="21" borderId="318" applyNumberFormat="0" applyAlignment="0" applyProtection="0"/>
    <xf numFmtId="0" fontId="25" fillId="21" borderId="318" applyNumberFormat="0" applyAlignment="0" applyProtection="0"/>
    <xf numFmtId="0" fontId="25" fillId="21" borderId="318"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25" fillId="21" borderId="318" applyNumberFormat="0" applyAlignment="0" applyProtection="0"/>
    <xf numFmtId="0" fontId="32" fillId="0" borderId="346" applyNumberFormat="0" applyFill="0" applyAlignment="0" applyProtection="0"/>
    <xf numFmtId="0" fontId="12" fillId="24" borderId="317" applyNumberFormat="0" applyFont="0" applyAlignment="0" applyProtection="0"/>
    <xf numFmtId="0" fontId="12" fillId="24" borderId="317" applyNumberFormat="0" applyFont="0" applyAlignment="0" applyProtection="0"/>
    <xf numFmtId="0" fontId="25" fillId="21" borderId="318" applyNumberFormat="0" applyAlignment="0" applyProtection="0"/>
    <xf numFmtId="0" fontId="22" fillId="8" borderId="310" applyNumberFormat="0" applyAlignment="0" applyProtection="0"/>
    <xf numFmtId="0" fontId="5" fillId="0" borderId="311" applyFill="0">
      <alignment horizontal="center" vertical="center"/>
    </xf>
    <xf numFmtId="175" fontId="5" fillId="0" borderId="311" applyFill="0">
      <alignment horizontal="center" vertical="center"/>
    </xf>
    <xf numFmtId="0" fontId="12" fillId="24" borderId="312" applyNumberFormat="0" applyFon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15" fillId="21" borderId="310" applyNumberFormat="0" applyAlignment="0" applyProtection="0"/>
    <xf numFmtId="0" fontId="15" fillId="21" borderId="310" applyNumberFormat="0" applyAlignment="0" applyProtection="0"/>
    <xf numFmtId="0" fontId="10" fillId="0" borderId="311" applyFill="0">
      <alignment horizontal="center" vertical="center"/>
    </xf>
    <xf numFmtId="0" fontId="15" fillId="21" borderId="310" applyNumberFormat="0" applyAlignment="0" applyProtection="0"/>
    <xf numFmtId="0" fontId="32" fillId="0" borderId="314" applyNumberFormat="0" applyFill="0" applyAlignment="0" applyProtection="0"/>
    <xf numFmtId="0" fontId="22" fillId="8" borderId="310" applyNumberFormat="0" applyAlignment="0" applyProtection="0"/>
    <xf numFmtId="0" fontId="5"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15" fillId="21" borderId="310" applyNumberFormat="0" applyAlignment="0" applyProtection="0"/>
    <xf numFmtId="0" fontId="10"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0" fontId="10" fillId="0" borderId="311" applyFill="0">
      <alignment horizontal="center" vertical="center"/>
    </xf>
    <xf numFmtId="0" fontId="12" fillId="24" borderId="312" applyNumberFormat="0" applyFont="0" applyAlignment="0" applyProtection="0"/>
    <xf numFmtId="0" fontId="12" fillId="24" borderId="312" applyNumberFormat="0" applyFont="0" applyAlignment="0" applyProtection="0"/>
    <xf numFmtId="0" fontId="22" fillId="8" borderId="310" applyNumberFormat="0" applyAlignment="0" applyProtection="0"/>
    <xf numFmtId="175" fontId="5"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32" fillId="0" borderId="314" applyNumberFormat="0" applyFill="0" applyAlignment="0" applyProtection="0"/>
    <xf numFmtId="175" fontId="5" fillId="0" borderId="311" applyFill="0">
      <alignment horizontal="center" vertical="center"/>
    </xf>
    <xf numFmtId="0" fontId="15" fillId="21" borderId="310" applyNumberFormat="0" applyAlignment="0" applyProtection="0"/>
    <xf numFmtId="0" fontId="22" fillId="8" borderId="310" applyNumberFormat="0" applyAlignment="0" applyProtection="0"/>
    <xf numFmtId="0" fontId="10" fillId="0" borderId="311" applyFill="0">
      <alignment horizontal="center" vertical="center"/>
    </xf>
    <xf numFmtId="175" fontId="5" fillId="0" borderId="311" applyFill="0">
      <alignment horizontal="center" vertical="center"/>
    </xf>
    <xf numFmtId="0" fontId="10" fillId="0" borderId="311" applyFill="0">
      <alignment horizontal="center" vertical="center"/>
    </xf>
    <xf numFmtId="0" fontId="12" fillId="24" borderId="312" applyNumberFormat="0" applyFont="0" applyAlignment="0" applyProtection="0"/>
    <xf numFmtId="0" fontId="10"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0" fontId="22" fillId="8" borderId="310" applyNumberFormat="0" applyAlignment="0" applyProtection="0"/>
    <xf numFmtId="0" fontId="10" fillId="0" borderId="311" applyFill="0">
      <alignment horizontal="center" vertical="center"/>
    </xf>
    <xf numFmtId="0" fontId="10" fillId="0" borderId="311" applyFill="0">
      <alignment horizontal="center" vertical="center"/>
    </xf>
    <xf numFmtId="0" fontId="12" fillId="24" borderId="312" applyNumberFormat="0" applyFont="0" applyAlignment="0" applyProtection="0"/>
    <xf numFmtId="0" fontId="15" fillId="21" borderId="310" applyNumberFormat="0" applyAlignment="0" applyProtection="0"/>
    <xf numFmtId="0" fontId="15" fillId="21" borderId="310" applyNumberFormat="0" applyAlignment="0" applyProtection="0"/>
    <xf numFmtId="0" fontId="10" fillId="0" borderId="311" applyFill="0">
      <alignment horizontal="center" vertical="center"/>
    </xf>
    <xf numFmtId="0" fontId="15" fillId="21" borderId="310" applyNumberFormat="0" applyAlignment="0" applyProtection="0"/>
    <xf numFmtId="0" fontId="32" fillId="0" borderId="314" applyNumberFormat="0" applyFill="0" applyAlignment="0" applyProtection="0"/>
    <xf numFmtId="0" fontId="15" fillId="21" borderId="310" applyNumberFormat="0" applyAlignment="0" applyProtection="0"/>
    <xf numFmtId="0" fontId="25" fillId="21" borderId="313" applyNumberFormat="0" applyAlignment="0" applyProtection="0"/>
    <xf numFmtId="0" fontId="22" fillId="8" borderId="310" applyNumberFormat="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12" fillId="24" borderId="312" applyNumberFormat="0" applyFont="0" applyAlignment="0" applyProtection="0"/>
    <xf numFmtId="0" fontId="25" fillId="21" borderId="313" applyNumberFormat="0" applyAlignment="0" applyProtection="0"/>
    <xf numFmtId="0" fontId="15" fillId="21" borderId="310" applyNumberFormat="0" applyAlignment="0" applyProtection="0"/>
    <xf numFmtId="0" fontId="5" fillId="0" borderId="311" applyFill="0">
      <alignment horizontal="center" vertical="center"/>
    </xf>
    <xf numFmtId="0" fontId="32" fillId="0" borderId="314" applyNumberFormat="0" applyFill="0" applyAlignment="0" applyProtection="0"/>
    <xf numFmtId="0" fontId="22" fillId="8" borderId="310" applyNumberFormat="0" applyAlignment="0" applyProtection="0"/>
    <xf numFmtId="175" fontId="5" fillId="0" borderId="311" applyFill="0">
      <alignment horizontal="center" vertical="center"/>
    </xf>
    <xf numFmtId="175"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175" fontId="5" fillId="0" borderId="311" applyFill="0">
      <alignment horizontal="center" vertical="center"/>
    </xf>
    <xf numFmtId="0" fontId="22" fillId="8" borderId="310" applyNumberFormat="0" applyAlignment="0" applyProtection="0"/>
    <xf numFmtId="0" fontId="32" fillId="0" borderId="314" applyNumberFormat="0" applyFill="0" applyAlignment="0" applyProtection="0"/>
    <xf numFmtId="0" fontId="15" fillId="21" borderId="310" applyNumberFormat="0" applyAlignment="0" applyProtection="0"/>
    <xf numFmtId="0" fontId="10" fillId="0" borderId="311" applyFill="0">
      <alignment horizontal="center" vertical="center"/>
    </xf>
    <xf numFmtId="175" fontId="5"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0" fontId="22" fillId="8" borderId="310" applyNumberFormat="0" applyAlignment="0" applyProtection="0"/>
    <xf numFmtId="0" fontId="22" fillId="8" borderId="310" applyNumberFormat="0" applyAlignment="0" applyProtection="0"/>
    <xf numFmtId="0" fontId="12" fillId="24" borderId="312" applyNumberFormat="0" applyFont="0" applyAlignment="0" applyProtection="0"/>
    <xf numFmtId="0" fontId="15" fillId="21" borderId="310" applyNumberFormat="0" applyAlignment="0" applyProtection="0"/>
    <xf numFmtId="0" fontId="22" fillId="8" borderId="310" applyNumberFormat="0" applyAlignment="0" applyProtection="0"/>
    <xf numFmtId="0" fontId="12" fillId="24" borderId="312" applyNumberFormat="0" applyFont="0" applyAlignment="0" applyProtection="0"/>
    <xf numFmtId="0" fontId="10"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0" fontId="15" fillId="21" borderId="310" applyNumberFormat="0" applyAlignment="0" applyProtection="0"/>
    <xf numFmtId="0" fontId="22" fillId="8" borderId="310" applyNumberFormat="0" applyAlignment="0" applyProtection="0"/>
    <xf numFmtId="0" fontId="12" fillId="24" borderId="312" applyNumberFormat="0" applyFont="0" applyAlignment="0" applyProtection="0"/>
    <xf numFmtId="0" fontId="25" fillId="21" borderId="313" applyNumberFormat="0" applyAlignment="0" applyProtection="0"/>
    <xf numFmtId="0" fontId="12" fillId="24" borderId="312" applyNumberFormat="0" applyFont="0" applyAlignment="0" applyProtection="0"/>
    <xf numFmtId="0" fontId="15" fillId="21" borderId="310" applyNumberForma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12" fillId="24" borderId="312" applyNumberFormat="0" applyFont="0" applyAlignment="0" applyProtection="0"/>
    <xf numFmtId="0" fontId="22" fillId="8" borderId="310" applyNumberFormat="0" applyAlignment="0" applyProtection="0"/>
    <xf numFmtId="0" fontId="10" fillId="0" borderId="311" applyFill="0">
      <alignment horizontal="center" vertical="center"/>
    </xf>
    <xf numFmtId="175" fontId="5" fillId="0" borderId="311" applyFill="0">
      <alignment horizontal="center" vertical="center"/>
    </xf>
    <xf numFmtId="0" fontId="10" fillId="0" borderId="311" applyFill="0">
      <alignment horizontal="center" vertical="center"/>
    </xf>
    <xf numFmtId="175" fontId="5"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0" fontId="22" fillId="8" borderId="310" applyNumberFormat="0" applyAlignment="0" applyProtection="0"/>
    <xf numFmtId="0" fontId="5" fillId="0" borderId="311" applyFill="0">
      <alignment horizontal="center" vertical="center"/>
    </xf>
    <xf numFmtId="0" fontId="15" fillId="21" borderId="310" applyNumberFormat="0" applyAlignment="0" applyProtection="0"/>
    <xf numFmtId="0" fontId="12" fillId="24" borderId="312" applyNumberFormat="0" applyFont="0" applyAlignment="0" applyProtection="0"/>
    <xf numFmtId="0" fontId="5" fillId="0" borderId="311" applyFill="0">
      <alignment horizontal="center" vertical="center"/>
    </xf>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8" applyNumberFormat="0" applyAlignment="0" applyProtection="0"/>
    <xf numFmtId="0" fontId="22" fillId="8" borderId="310" applyNumberFormat="0" applyAlignment="0" applyProtection="0"/>
    <xf numFmtId="0" fontId="25" fillId="21" borderId="313" applyNumberFormat="0" applyAlignment="0" applyProtection="0"/>
    <xf numFmtId="0" fontId="25" fillId="21" borderId="318" applyNumberFormat="0" applyAlignment="0" applyProtection="0"/>
    <xf numFmtId="175" fontId="5" fillId="0" borderId="311" applyFill="0">
      <alignment horizontal="center" vertical="center"/>
    </xf>
    <xf numFmtId="0" fontId="32" fillId="0" borderId="346" applyNumberFormat="0" applyFill="0" applyAlignment="0" applyProtection="0"/>
    <xf numFmtId="175" fontId="5" fillId="0" borderId="311" applyFill="0">
      <alignment horizontal="center" vertical="center"/>
    </xf>
    <xf numFmtId="0" fontId="22" fillId="8" borderId="310" applyNumberFormat="0" applyAlignment="0" applyProtection="0"/>
    <xf numFmtId="0" fontId="10" fillId="0" borderId="311" applyFill="0">
      <alignment horizontal="center" vertical="center"/>
    </xf>
    <xf numFmtId="0" fontId="22" fillId="8" borderId="310" applyNumberFormat="0" applyAlignment="0" applyProtection="0"/>
    <xf numFmtId="0" fontId="10" fillId="0" borderId="311" applyFill="0">
      <alignment horizontal="center" vertical="center"/>
    </xf>
    <xf numFmtId="0" fontId="5" fillId="0" borderId="311" applyFill="0">
      <alignment horizontal="center" vertical="center"/>
    </xf>
    <xf numFmtId="0" fontId="12" fillId="24" borderId="312" applyNumberFormat="0" applyFont="0" applyAlignment="0" applyProtection="0"/>
    <xf numFmtId="0" fontId="22" fillId="8" borderId="310" applyNumberFormat="0" applyAlignment="0" applyProtection="0"/>
    <xf numFmtId="0" fontId="10" fillId="0" borderId="311" applyFill="0">
      <alignment horizontal="center" vertical="center"/>
    </xf>
    <xf numFmtId="0" fontId="15" fillId="21" borderId="310" applyNumberFormat="0" applyAlignment="0" applyProtection="0"/>
    <xf numFmtId="0" fontId="15" fillId="21" borderId="310" applyNumberFormat="0" applyAlignment="0" applyProtection="0"/>
    <xf numFmtId="0" fontId="10" fillId="0" borderId="311" applyFill="0">
      <alignment horizontal="center" vertical="center"/>
    </xf>
    <xf numFmtId="0" fontId="22" fillId="8" borderId="325" applyNumberFormat="0" applyAlignment="0" applyProtection="0"/>
    <xf numFmtId="0" fontId="15" fillId="21" borderId="310" applyNumberFormat="0" applyAlignment="0" applyProtection="0"/>
    <xf numFmtId="0" fontId="5" fillId="0" borderId="311" applyFill="0">
      <alignment horizontal="center" vertical="center"/>
    </xf>
    <xf numFmtId="0" fontId="15" fillId="21" borderId="310" applyNumberFormat="0" applyAlignment="0" applyProtection="0"/>
    <xf numFmtId="0" fontId="12" fillId="24" borderId="312" applyNumberFormat="0" applyFont="0" applyAlignment="0" applyProtection="0"/>
    <xf numFmtId="0" fontId="15" fillId="21" borderId="310" applyNumberFormat="0" applyAlignment="0" applyProtection="0"/>
    <xf numFmtId="175" fontId="5" fillId="0" borderId="311" applyFill="0">
      <alignment horizontal="center" vertical="center"/>
    </xf>
    <xf numFmtId="175" fontId="5" fillId="0" borderId="311" applyFill="0">
      <alignment horizontal="center" vertical="center"/>
    </xf>
    <xf numFmtId="0" fontId="15" fillId="21" borderId="310" applyNumberFormat="0" applyAlignment="0" applyProtection="0"/>
    <xf numFmtId="175" fontId="5" fillId="0" borderId="311" applyFill="0">
      <alignment horizontal="center" vertical="center"/>
    </xf>
    <xf numFmtId="175" fontId="5" fillId="0" borderId="311" applyFill="0">
      <alignment horizontal="center" vertical="center"/>
    </xf>
    <xf numFmtId="0" fontId="12" fillId="24" borderId="312" applyNumberFormat="0" applyFont="0" applyAlignment="0" applyProtection="0"/>
    <xf numFmtId="0" fontId="15" fillId="21" borderId="310" applyNumberFormat="0" applyAlignment="0" applyProtection="0"/>
    <xf numFmtId="0" fontId="15" fillId="21" borderId="310" applyNumberFormat="0" applyAlignment="0" applyProtection="0"/>
    <xf numFmtId="0" fontId="22" fillId="8" borderId="310" applyNumberFormat="0" applyAlignment="0" applyProtection="0"/>
    <xf numFmtId="0" fontId="22" fillId="8" borderId="310" applyNumberFormat="0" applyAlignment="0" applyProtection="0"/>
    <xf numFmtId="0" fontId="25" fillId="21" borderId="318"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10" fillId="0" borderId="321" applyFill="0">
      <alignment horizontal="center" vertical="center"/>
    </xf>
    <xf numFmtId="0" fontId="12" fillId="24" borderId="327" applyNumberFormat="0" applyFont="0" applyAlignment="0" applyProtection="0"/>
    <xf numFmtId="0" fontId="5" fillId="0" borderId="326" applyFill="0">
      <alignment horizontal="center" vertical="center"/>
    </xf>
    <xf numFmtId="0" fontId="32" fillId="0" borderId="319" applyNumberFormat="0" applyFill="0" applyAlignment="0" applyProtection="0"/>
    <xf numFmtId="0" fontId="12" fillId="24" borderId="327" applyNumberFormat="0" applyFont="0" applyAlignment="0" applyProtection="0"/>
    <xf numFmtId="175" fontId="5" fillId="0" borderId="343" applyFill="0">
      <alignment horizontal="center" vertical="center"/>
    </xf>
    <xf numFmtId="175" fontId="5" fillId="0" borderId="326" applyFill="0">
      <alignment horizontal="center" vertical="center"/>
    </xf>
    <xf numFmtId="0" fontId="12" fillId="24" borderId="317" applyNumberFormat="0" applyFon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10" fillId="0" borderId="326" applyFill="0">
      <alignment horizontal="center" vertical="center"/>
    </xf>
    <xf numFmtId="0" fontId="15" fillId="21" borderId="310" applyNumberFormat="0" applyAlignment="0" applyProtection="0"/>
    <xf numFmtId="0" fontId="15" fillId="21" borderId="310" applyNumberFormat="0" applyAlignment="0" applyProtection="0"/>
    <xf numFmtId="0" fontId="5" fillId="0" borderId="311" applyFill="0">
      <alignment horizontal="center" vertical="center"/>
    </xf>
    <xf numFmtId="0" fontId="5" fillId="0" borderId="311" applyFill="0">
      <alignment horizontal="center" vertical="center"/>
    </xf>
    <xf numFmtId="0" fontId="15" fillId="21" borderId="310" applyNumberFormat="0" applyAlignment="0" applyProtection="0"/>
    <xf numFmtId="175" fontId="5" fillId="0" borderId="311" applyFill="0">
      <alignment horizontal="center" vertical="center"/>
    </xf>
    <xf numFmtId="175" fontId="5" fillId="0" borderId="311" applyFill="0">
      <alignment horizontal="center" vertical="center"/>
    </xf>
    <xf numFmtId="0" fontId="15" fillId="21" borderId="310" applyNumberFormat="0" applyAlignment="0" applyProtection="0"/>
    <xf numFmtId="0" fontId="5" fillId="0" borderId="311" applyFill="0">
      <alignment horizontal="center" vertical="center"/>
    </xf>
    <xf numFmtId="175"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10" fillId="0" borderId="311" applyFill="0">
      <alignment horizontal="center" vertical="center"/>
    </xf>
    <xf numFmtId="0" fontId="25" fillId="21" borderId="313" applyNumberFormat="0" applyAlignment="0" applyProtection="0"/>
    <xf numFmtId="0" fontId="15" fillId="21" borderId="310" applyNumberFormat="0" applyAlignment="0" applyProtection="0"/>
    <xf numFmtId="0" fontId="15" fillId="21" borderId="310" applyNumberFormat="0" applyAlignment="0" applyProtection="0"/>
    <xf numFmtId="0" fontId="22" fillId="8" borderId="310" applyNumberFormat="0" applyAlignment="0" applyProtection="0"/>
    <xf numFmtId="0" fontId="22" fillId="8" borderId="310" applyNumberFormat="0" applyAlignment="0" applyProtection="0"/>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2" fillId="8" borderId="310" applyNumberFormat="0" applyAlignment="0" applyProtection="0"/>
    <xf numFmtId="0" fontId="12" fillId="24" borderId="312" applyNumberFormat="0" applyFon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22" fillId="8" borderId="310" applyNumberFormat="0" applyAlignment="0" applyProtection="0"/>
    <xf numFmtId="0" fontId="5" fillId="0" borderId="311" applyFill="0">
      <alignment horizontal="center" vertical="center"/>
    </xf>
    <xf numFmtId="175" fontId="5" fillId="0" borderId="311" applyFill="0">
      <alignment horizontal="center" vertical="center"/>
    </xf>
    <xf numFmtId="0" fontId="32" fillId="0" borderId="314" applyNumberFormat="0" applyFill="0" applyAlignment="0" applyProtection="0"/>
    <xf numFmtId="0" fontId="15" fillId="21" borderId="310" applyNumberFormat="0" applyAlignment="0" applyProtection="0"/>
    <xf numFmtId="0" fontId="15" fillId="21" borderId="310" applyNumberFormat="0" applyAlignment="0" applyProtection="0"/>
    <xf numFmtId="0" fontId="22" fillId="8" borderId="310" applyNumberFormat="0" applyAlignment="0" applyProtection="0"/>
    <xf numFmtId="0" fontId="22" fillId="8" borderId="310" applyNumberFormat="0" applyAlignment="0" applyProtection="0"/>
    <xf numFmtId="0" fontId="5" fillId="0" borderId="311" applyFill="0">
      <alignment horizontal="center" vertical="center"/>
    </xf>
    <xf numFmtId="175" fontId="5"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32" fillId="0" borderId="314" applyNumberFormat="0" applyFill="0" applyAlignment="0" applyProtection="0"/>
    <xf numFmtId="0" fontId="25" fillId="21" borderId="313" applyNumberFormat="0" applyAlignment="0" applyProtection="0"/>
    <xf numFmtId="175" fontId="5" fillId="0" borderId="311" applyFill="0">
      <alignment horizontal="center" vertical="center"/>
    </xf>
    <xf numFmtId="0" fontId="10" fillId="0" borderId="311" applyFill="0">
      <alignment horizontal="center" vertical="center"/>
    </xf>
    <xf numFmtId="0" fontId="15" fillId="21" borderId="310" applyNumberForma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10" fillId="0" borderId="311" applyFill="0">
      <alignment horizontal="center" vertical="center"/>
    </xf>
    <xf numFmtId="175" fontId="5"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22" fillId="8" borderId="310" applyNumberFormat="0" applyAlignment="0" applyProtection="0"/>
    <xf numFmtId="0" fontId="15" fillId="21" borderId="310" applyNumberFormat="0" applyAlignment="0" applyProtection="0"/>
    <xf numFmtId="0" fontId="5" fillId="0" borderId="311" applyFill="0">
      <alignment horizontal="center" vertical="center"/>
    </xf>
    <xf numFmtId="0" fontId="15" fillId="21" borderId="310" applyNumberFormat="0" applyAlignment="0" applyProtection="0"/>
    <xf numFmtId="0" fontId="25" fillId="21" borderId="313" applyNumberFormat="0" applyAlignment="0" applyProtection="0"/>
    <xf numFmtId="175" fontId="5" fillId="0" borderId="311" applyFill="0">
      <alignment horizontal="center" vertical="center"/>
    </xf>
    <xf numFmtId="0" fontId="5" fillId="0" borderId="311" applyFill="0">
      <alignment horizontal="center" vertical="center"/>
    </xf>
    <xf numFmtId="0" fontId="22" fillId="8" borderId="310" applyNumberFormat="0" applyAlignment="0" applyProtection="0"/>
    <xf numFmtId="175" fontId="5" fillId="0" borderId="311" applyFill="0">
      <alignment horizontal="center" vertical="center"/>
    </xf>
    <xf numFmtId="0" fontId="10" fillId="0" borderId="311" applyFill="0">
      <alignment horizontal="center" vertical="center"/>
    </xf>
    <xf numFmtId="175" fontId="5" fillId="0" borderId="311" applyFill="0">
      <alignment horizontal="center" vertical="center"/>
    </xf>
    <xf numFmtId="0" fontId="5" fillId="0" borderId="311" applyFill="0">
      <alignment horizontal="center" vertical="center"/>
    </xf>
    <xf numFmtId="0" fontId="15" fillId="21" borderId="310" applyNumberFormat="0" applyAlignment="0" applyProtection="0"/>
    <xf numFmtId="0" fontId="22" fillId="8" borderId="310" applyNumberFormat="0" applyAlignment="0" applyProtection="0"/>
    <xf numFmtId="0" fontId="5" fillId="0" borderId="311" applyFill="0">
      <alignment horizontal="center" vertical="center"/>
    </xf>
    <xf numFmtId="0" fontId="22" fillId="8" borderId="310" applyNumberFormat="0" applyAlignment="0" applyProtection="0"/>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2" fillId="8" borderId="310" applyNumberFormat="0" applyAlignment="0" applyProtection="0"/>
    <xf numFmtId="0" fontId="5" fillId="0" borderId="311" applyFill="0">
      <alignment horizontal="center" vertical="center"/>
    </xf>
    <xf numFmtId="175" fontId="5" fillId="0" borderId="311" applyFill="0">
      <alignment horizontal="center" vertical="center"/>
    </xf>
    <xf numFmtId="0" fontId="5" fillId="0" borderId="311" applyFill="0">
      <alignment horizontal="center" vertical="center"/>
    </xf>
    <xf numFmtId="0" fontId="32" fillId="0" borderId="314" applyNumberFormat="0" applyFill="0" applyAlignment="0" applyProtection="0"/>
    <xf numFmtId="0" fontId="10" fillId="0" borderId="311" applyFill="0">
      <alignment horizontal="center" vertical="center"/>
    </xf>
    <xf numFmtId="0" fontId="32" fillId="0" borderId="314" applyNumberFormat="0" applyFill="0" applyAlignment="0" applyProtection="0"/>
    <xf numFmtId="0" fontId="10" fillId="0" borderId="311" applyFill="0">
      <alignment horizontal="center" vertical="center"/>
    </xf>
    <xf numFmtId="0" fontId="15" fillId="21" borderId="310" applyNumberFormat="0" applyAlignment="0" applyProtection="0"/>
    <xf numFmtId="0" fontId="15" fillId="21" borderId="310" applyNumberFormat="0" applyAlignment="0" applyProtection="0"/>
    <xf numFmtId="0" fontId="22" fillId="8" borderId="310" applyNumberFormat="0" applyAlignment="0" applyProtection="0"/>
    <xf numFmtId="0" fontId="22" fillId="8" borderId="310" applyNumberFormat="0" applyAlignment="0" applyProtection="0"/>
    <xf numFmtId="175" fontId="5" fillId="0" borderId="311" applyFill="0">
      <alignment horizontal="center" vertical="center"/>
    </xf>
    <xf numFmtId="0" fontId="22" fillId="8" borderId="310" applyNumberFormat="0" applyAlignment="0" applyProtection="0"/>
    <xf numFmtId="0" fontId="15" fillId="21" borderId="310" applyNumberFormat="0" applyAlignment="0" applyProtection="0"/>
    <xf numFmtId="0" fontId="25" fillId="21" borderId="313" applyNumberFormat="0" applyAlignment="0" applyProtection="0"/>
    <xf numFmtId="0" fontId="15" fillId="21" borderId="310" applyNumberFormat="0" applyAlignment="0" applyProtection="0"/>
    <xf numFmtId="0" fontId="32" fillId="0" borderId="314" applyNumberFormat="0" applyFill="0" applyAlignment="0" applyProtection="0"/>
    <xf numFmtId="0" fontId="12" fillId="24" borderId="312" applyNumberFormat="0" applyFont="0" applyAlignment="0" applyProtection="0"/>
    <xf numFmtId="0" fontId="15" fillId="21" borderId="310" applyNumberFormat="0" applyAlignment="0" applyProtection="0"/>
    <xf numFmtId="0" fontId="5" fillId="0" borderId="311" applyFill="0">
      <alignment horizontal="center" vertical="center"/>
    </xf>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5" fillId="0" borderId="311" applyFill="0">
      <alignment horizontal="center" vertical="center"/>
    </xf>
    <xf numFmtId="0" fontId="32" fillId="0" borderId="314" applyNumberFormat="0" applyFill="0" applyAlignment="0" applyProtection="0"/>
    <xf numFmtId="0" fontId="22" fillId="8" borderId="310" applyNumberFormat="0" applyAlignment="0" applyProtection="0"/>
    <xf numFmtId="0" fontId="10" fillId="0" borderId="311" applyFill="0">
      <alignment horizontal="center" vertical="center"/>
    </xf>
    <xf numFmtId="175" fontId="5" fillId="0" borderId="311" applyFill="0">
      <alignment horizontal="center" vertical="center"/>
    </xf>
    <xf numFmtId="0" fontId="22" fillId="8" borderId="310" applyNumberFormat="0" applyAlignment="0" applyProtection="0"/>
    <xf numFmtId="0" fontId="12" fillId="24" borderId="312" applyNumberFormat="0" applyFont="0" applyAlignment="0" applyProtection="0"/>
    <xf numFmtId="0" fontId="22" fillId="8" borderId="310" applyNumberFormat="0" applyAlignment="0" applyProtection="0"/>
    <xf numFmtId="0" fontId="5" fillId="0" borderId="311" applyFill="0">
      <alignment horizontal="center" vertical="center"/>
    </xf>
    <xf numFmtId="0" fontId="5"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0" fontId="5" fillId="0" borderId="311" applyFill="0">
      <alignment horizontal="center" vertical="center"/>
    </xf>
    <xf numFmtId="0" fontId="12" fillId="24" borderId="312" applyNumberFormat="0" applyFont="0" applyAlignment="0" applyProtection="0"/>
    <xf numFmtId="0" fontId="15" fillId="21" borderId="310" applyNumberFormat="0" applyAlignment="0" applyProtection="0"/>
    <xf numFmtId="0" fontId="22" fillId="8" borderId="310" applyNumberFormat="0" applyAlignment="0" applyProtection="0"/>
    <xf numFmtId="0" fontId="5"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22" fillId="8" borderId="310"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175" fontId="5" fillId="0" borderId="311" applyFill="0">
      <alignment horizontal="center" vertical="center"/>
    </xf>
    <xf numFmtId="0" fontId="15" fillId="21" borderId="310" applyNumberFormat="0" applyAlignment="0" applyProtection="0"/>
    <xf numFmtId="0" fontId="10" fillId="0" borderId="311" applyFill="0">
      <alignment horizontal="center" vertical="center"/>
    </xf>
    <xf numFmtId="0" fontId="15" fillId="21" borderId="310" applyNumberFormat="0" applyAlignment="0" applyProtection="0"/>
    <xf numFmtId="0" fontId="15" fillId="21" borderId="310" applyNumberFormat="0" applyAlignment="0" applyProtection="0"/>
    <xf numFmtId="0" fontId="22" fillId="8" borderId="310" applyNumberFormat="0" applyAlignment="0" applyProtection="0"/>
    <xf numFmtId="0" fontId="22" fillId="8" borderId="310" applyNumberFormat="0" applyAlignment="0" applyProtection="0"/>
    <xf numFmtId="0" fontId="10" fillId="0" borderId="311" applyFill="0">
      <alignment horizontal="center" vertical="center"/>
    </xf>
    <xf numFmtId="0" fontId="5"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0" fontId="5" fillId="0" borderId="311" applyFill="0">
      <alignment horizontal="center" vertical="center"/>
    </xf>
    <xf numFmtId="0" fontId="25" fillId="21" borderId="313" applyNumberFormat="0" applyAlignment="0" applyProtection="0"/>
    <xf numFmtId="0" fontId="22" fillId="8" borderId="310" applyNumberFormat="0" applyAlignment="0" applyProtection="0"/>
    <xf numFmtId="0" fontId="15" fillId="21" borderId="310" applyNumberFormat="0" applyAlignment="0" applyProtection="0"/>
    <xf numFmtId="0" fontId="5" fillId="0" borderId="311" applyFill="0">
      <alignment horizontal="center" vertical="center"/>
    </xf>
    <xf numFmtId="0" fontId="32" fillId="0" borderId="314" applyNumberFormat="0" applyFill="0" applyAlignment="0" applyProtection="0"/>
    <xf numFmtId="175"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25" fillId="21" borderId="313" applyNumberFormat="0" applyAlignment="0" applyProtection="0"/>
    <xf numFmtId="0" fontId="10" fillId="0" borderId="311" applyFill="0">
      <alignment horizontal="center" vertical="center"/>
    </xf>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175" fontId="5" fillId="0" borderId="311" applyFill="0">
      <alignment horizontal="center" vertical="center"/>
    </xf>
    <xf numFmtId="0" fontId="12" fillId="24" borderId="312" applyNumberFormat="0" applyFont="0" applyAlignment="0" applyProtection="0"/>
    <xf numFmtId="0" fontId="5" fillId="0" borderId="311" applyFill="0">
      <alignment horizontal="center" vertical="center"/>
    </xf>
    <xf numFmtId="0" fontId="5" fillId="0" borderId="311" applyFill="0">
      <alignment horizontal="center" vertical="center"/>
    </xf>
    <xf numFmtId="0" fontId="25" fillId="21" borderId="313" applyNumberForma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12" fillId="24" borderId="312" applyNumberFormat="0" applyFont="0" applyAlignment="0" applyProtection="0"/>
    <xf numFmtId="0" fontId="10" fillId="0" borderId="311" applyFill="0">
      <alignment horizontal="center" vertical="center"/>
    </xf>
    <xf numFmtId="0" fontId="15" fillId="21" borderId="310" applyNumberFormat="0" applyAlignment="0" applyProtection="0"/>
    <xf numFmtId="175" fontId="5"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32" fillId="0" borderId="314" applyNumberFormat="0" applyFill="0" applyAlignment="0" applyProtection="0"/>
    <xf numFmtId="0" fontId="32" fillId="0" borderId="314" applyNumberFormat="0" applyFill="0" applyAlignment="0" applyProtection="0"/>
    <xf numFmtId="175" fontId="5" fillId="0" borderId="311" applyFill="0">
      <alignment horizontal="center" vertical="center"/>
    </xf>
    <xf numFmtId="0" fontId="22" fillId="8" borderId="310" applyNumberFormat="0" applyAlignment="0" applyProtection="0"/>
    <xf numFmtId="0" fontId="22" fillId="8" borderId="310"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12" fillId="24" borderId="312" applyNumberFormat="0" applyFont="0" applyAlignment="0" applyProtection="0"/>
    <xf numFmtId="0" fontId="5" fillId="0" borderId="311" applyFill="0">
      <alignment horizontal="center" vertical="center"/>
    </xf>
    <xf numFmtId="0" fontId="25" fillId="21" borderId="313" applyNumberFormat="0" applyAlignment="0" applyProtection="0"/>
    <xf numFmtId="0" fontId="32" fillId="0" borderId="314" applyNumberFormat="0" applyFill="0" applyAlignment="0" applyProtection="0"/>
    <xf numFmtId="0" fontId="10" fillId="0" borderId="311" applyFill="0">
      <alignment horizontal="center" vertical="center"/>
    </xf>
    <xf numFmtId="0" fontId="5" fillId="0" borderId="311" applyFill="0">
      <alignment horizontal="center" vertical="center"/>
    </xf>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5" fillId="0" borderId="311" applyFill="0">
      <alignment horizontal="center" vertical="center"/>
    </xf>
    <xf numFmtId="0" fontId="5" fillId="0" borderId="311" applyFill="0">
      <alignment horizontal="center" vertical="center"/>
    </xf>
    <xf numFmtId="0" fontId="10" fillId="0" borderId="311" applyFill="0">
      <alignment horizontal="center" vertical="center"/>
    </xf>
    <xf numFmtId="0" fontId="12" fillId="24" borderId="312" applyNumberFormat="0" applyFont="0" applyAlignment="0" applyProtection="0"/>
    <xf numFmtId="0" fontId="22" fillId="8" borderId="310" applyNumberFormat="0" applyAlignment="0" applyProtection="0"/>
    <xf numFmtId="175" fontId="5" fillId="0" borderId="311" applyFill="0">
      <alignment horizontal="center" vertical="center"/>
    </xf>
    <xf numFmtId="175" fontId="5" fillId="0" borderId="311" applyFill="0">
      <alignment horizontal="center" vertical="center"/>
    </xf>
    <xf numFmtId="0" fontId="10" fillId="0" borderId="311" applyFill="0">
      <alignment horizontal="center" vertical="center"/>
    </xf>
    <xf numFmtId="0" fontId="12" fillId="24" borderId="312" applyNumberFormat="0" applyFont="0" applyAlignment="0" applyProtection="0"/>
    <xf numFmtId="0" fontId="5" fillId="0" borderId="311" applyFill="0">
      <alignment horizontal="center" vertical="center"/>
    </xf>
    <xf numFmtId="0" fontId="12" fillId="24" borderId="312" applyNumberFormat="0" applyFont="0" applyAlignment="0" applyProtection="0"/>
    <xf numFmtId="0" fontId="15" fillId="21" borderId="310" applyNumberFormat="0" applyAlignment="0" applyProtection="0"/>
    <xf numFmtId="0" fontId="15" fillId="21" borderId="310" applyNumberFormat="0" applyAlignment="0" applyProtection="0"/>
    <xf numFmtId="0" fontId="5" fillId="0" borderId="311" applyFill="0">
      <alignment horizontal="center" vertical="center"/>
    </xf>
    <xf numFmtId="0" fontId="32" fillId="0" borderId="314" applyNumberFormat="0" applyFill="0" applyAlignment="0" applyProtection="0"/>
    <xf numFmtId="0" fontId="22" fillId="8" borderId="310" applyNumberFormat="0" applyAlignment="0" applyProtection="0"/>
    <xf numFmtId="175" fontId="5"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25" fillId="21" borderId="313" applyNumberFormat="0" applyAlignment="0" applyProtection="0"/>
    <xf numFmtId="0" fontId="25" fillId="21" borderId="313" applyNumberFormat="0" applyAlignment="0" applyProtection="0"/>
    <xf numFmtId="175" fontId="5" fillId="0" borderId="311" applyFill="0">
      <alignment horizontal="center" vertical="center"/>
    </xf>
    <xf numFmtId="175" fontId="5" fillId="0" borderId="311" applyFill="0">
      <alignment horizontal="center" vertical="center"/>
    </xf>
    <xf numFmtId="0" fontId="10" fillId="0" borderId="311" applyFill="0">
      <alignment horizontal="center" vertical="center"/>
    </xf>
    <xf numFmtId="0" fontId="25" fillId="21" borderId="313" applyNumberFormat="0" applyAlignment="0" applyProtection="0"/>
    <xf numFmtId="0" fontId="10"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0" fontId="32" fillId="0" borderId="314" applyNumberFormat="0" applyFill="0" applyAlignment="0" applyProtection="0"/>
    <xf numFmtId="0" fontId="5" fillId="0" borderId="311" applyFill="0">
      <alignment horizontal="center" vertical="center"/>
    </xf>
    <xf numFmtId="175" fontId="5" fillId="0" borderId="311" applyFill="0">
      <alignment horizontal="center" vertical="center"/>
    </xf>
    <xf numFmtId="0" fontId="32" fillId="0" borderId="314" applyNumberFormat="0" applyFill="0" applyAlignment="0" applyProtection="0"/>
    <xf numFmtId="0" fontId="25" fillId="21" borderId="313" applyNumberFormat="0" applyAlignment="0" applyProtection="0"/>
    <xf numFmtId="0" fontId="15" fillId="21" borderId="310" applyNumberFormat="0" applyAlignment="0" applyProtection="0"/>
    <xf numFmtId="0" fontId="5" fillId="0" borderId="311" applyFill="0">
      <alignment horizontal="center" vertical="center"/>
    </xf>
    <xf numFmtId="0" fontId="5" fillId="0" borderId="311" applyFill="0">
      <alignment horizontal="center" vertical="center"/>
    </xf>
    <xf numFmtId="0" fontId="15" fillId="21" borderId="310" applyNumberFormat="0" applyAlignment="0" applyProtection="0"/>
    <xf numFmtId="0" fontId="22" fillId="8" borderId="310" applyNumberFormat="0" applyAlignment="0" applyProtection="0"/>
    <xf numFmtId="0" fontId="15" fillId="21" borderId="310" applyNumberFormat="0" applyAlignment="0" applyProtection="0"/>
    <xf numFmtId="0" fontId="5" fillId="0" borderId="311" applyFill="0">
      <alignment horizontal="center" vertical="center"/>
    </xf>
    <xf numFmtId="175" fontId="5" fillId="0" borderId="311" applyFill="0">
      <alignment horizontal="center" vertical="center"/>
    </xf>
    <xf numFmtId="0" fontId="15" fillId="21" borderId="310" applyNumberFormat="0" applyAlignment="0" applyProtection="0"/>
    <xf numFmtId="0" fontId="15" fillId="21" borderId="310" applyNumberFormat="0" applyAlignment="0" applyProtection="0"/>
    <xf numFmtId="0" fontId="22" fillId="8" borderId="310" applyNumberFormat="0" applyAlignment="0" applyProtection="0"/>
    <xf numFmtId="0" fontId="22" fillId="8" borderId="310" applyNumberFormat="0" applyAlignment="0" applyProtection="0"/>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2" fillId="8" borderId="310" applyNumberFormat="0" applyAlignment="0" applyProtection="0"/>
    <xf numFmtId="0" fontId="5" fillId="0" borderId="311" applyFill="0">
      <alignment horizontal="center" vertical="center"/>
    </xf>
    <xf numFmtId="0" fontId="22" fillId="8" borderId="310" applyNumberFormat="0" applyAlignment="0" applyProtection="0"/>
    <xf numFmtId="0" fontId="10" fillId="0" borderId="311" applyFill="0">
      <alignment horizontal="center" vertical="center"/>
    </xf>
    <xf numFmtId="0" fontId="22" fillId="8" borderId="310" applyNumberFormat="0" applyAlignment="0" applyProtection="0"/>
    <xf numFmtId="0" fontId="15" fillId="21" borderId="310" applyNumberFormat="0" applyAlignment="0" applyProtection="0"/>
    <xf numFmtId="0" fontId="15" fillId="21" borderId="310" applyNumberFormat="0" applyAlignment="0" applyProtection="0"/>
    <xf numFmtId="0" fontId="22" fillId="8" borderId="310" applyNumberFormat="0" applyAlignment="0" applyProtection="0"/>
    <xf numFmtId="0" fontId="22" fillId="8" borderId="310" applyNumberFormat="0" applyAlignment="0" applyProtection="0"/>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2" fillId="8" borderId="310" applyNumberFormat="0" applyAlignment="0" applyProtection="0"/>
    <xf numFmtId="0" fontId="12" fillId="24" borderId="312" applyNumberFormat="0" applyFont="0" applyAlignment="0" applyProtection="0"/>
    <xf numFmtId="175" fontId="5" fillId="0" borderId="311" applyFill="0">
      <alignment horizontal="center" vertical="center"/>
    </xf>
    <xf numFmtId="0" fontId="15" fillId="21" borderId="310" applyNumberFormat="0" applyAlignment="0" applyProtection="0"/>
    <xf numFmtId="0" fontId="10" fillId="0" borderId="311" applyFill="0">
      <alignment horizontal="center" vertical="center"/>
    </xf>
    <xf numFmtId="175" fontId="5" fillId="0" borderId="311" applyFill="0">
      <alignment horizontal="center" vertical="center"/>
    </xf>
    <xf numFmtId="0" fontId="22" fillId="8" borderId="310" applyNumberFormat="0" applyAlignment="0" applyProtection="0"/>
    <xf numFmtId="0" fontId="10" fillId="0" borderId="311" applyFill="0">
      <alignment horizontal="center" vertical="center"/>
    </xf>
    <xf numFmtId="0" fontId="15" fillId="21" borderId="310" applyNumberFormat="0" applyAlignment="0" applyProtection="0"/>
    <xf numFmtId="0" fontId="15" fillId="21" borderId="310" applyNumberFormat="0" applyAlignment="0" applyProtection="0"/>
    <xf numFmtId="0" fontId="22" fillId="8" borderId="310" applyNumberFormat="0" applyAlignment="0" applyProtection="0"/>
    <xf numFmtId="0" fontId="22" fillId="8" borderId="310" applyNumberFormat="0" applyAlignment="0" applyProtection="0"/>
    <xf numFmtId="175" fontId="5" fillId="0" borderId="311" applyFill="0">
      <alignment horizontal="center" vertical="center"/>
    </xf>
    <xf numFmtId="175" fontId="5" fillId="0" borderId="311" applyFill="0">
      <alignment horizontal="center" vertical="center"/>
    </xf>
    <xf numFmtId="0" fontId="15" fillId="21" borderId="310" applyNumberForma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10" fillId="0" borderId="311" applyFill="0">
      <alignment horizontal="center" vertical="center"/>
    </xf>
    <xf numFmtId="0" fontId="22" fillId="8" borderId="310" applyNumberFormat="0" applyAlignment="0" applyProtection="0"/>
    <xf numFmtId="0" fontId="25" fillId="21" borderId="313" applyNumberFormat="0" applyAlignment="0" applyProtection="0"/>
    <xf numFmtId="0" fontId="12" fillId="24" borderId="312" applyNumberFormat="0" applyFont="0" applyAlignment="0" applyProtection="0"/>
    <xf numFmtId="0" fontId="10" fillId="0" borderId="311" applyFill="0">
      <alignment horizontal="center" vertical="center"/>
    </xf>
    <xf numFmtId="0" fontId="22" fillId="8" borderId="310" applyNumberFormat="0" applyAlignment="0" applyProtection="0"/>
    <xf numFmtId="0" fontId="32" fillId="0" borderId="314" applyNumberFormat="0" applyFill="0" applyAlignment="0" applyProtection="0"/>
    <xf numFmtId="0" fontId="5" fillId="0" borderId="311" applyFill="0">
      <alignment horizontal="center" vertical="center"/>
    </xf>
    <xf numFmtId="0" fontId="15" fillId="21" borderId="310" applyNumberForma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2" fillId="8" borderId="310" applyNumberFormat="0" applyAlignment="0" applyProtection="0"/>
    <xf numFmtId="0" fontId="10" fillId="0" borderId="311" applyFill="0">
      <alignment horizontal="center" vertical="center"/>
    </xf>
    <xf numFmtId="0" fontId="22" fillId="8" borderId="310" applyNumberFormat="0" applyAlignment="0" applyProtection="0"/>
    <xf numFmtId="0" fontId="10" fillId="0" borderId="311" applyFill="0">
      <alignment horizontal="center" vertical="center"/>
    </xf>
    <xf numFmtId="0" fontId="15" fillId="21" borderId="310" applyNumberFormat="0" applyAlignment="0" applyProtection="0"/>
    <xf numFmtId="0" fontId="15" fillId="21" borderId="310" applyNumberFormat="0" applyAlignment="0" applyProtection="0"/>
    <xf numFmtId="0" fontId="10" fillId="0" borderId="311" applyFill="0">
      <alignment horizontal="center" vertical="center"/>
    </xf>
    <xf numFmtId="0" fontId="10" fillId="0" borderId="311" applyFill="0">
      <alignment horizontal="center" vertical="center"/>
    </xf>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12" fillId="24" borderId="312" applyNumberFormat="0" applyFont="0" applyAlignment="0" applyProtection="0"/>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0" fontId="32" fillId="0" borderId="314" applyNumberFormat="0" applyFill="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2" fillId="8" borderId="310" applyNumberFormat="0" applyAlignment="0" applyProtection="0"/>
    <xf numFmtId="0" fontId="15" fillId="21" borderId="310" applyNumberFormat="0" applyAlignment="0" applyProtection="0"/>
    <xf numFmtId="0" fontId="10" fillId="0" borderId="311" applyFill="0">
      <alignment horizontal="center" vertical="center"/>
    </xf>
    <xf numFmtId="0" fontId="10" fillId="0" borderId="311" applyFill="0">
      <alignment horizontal="center" vertical="center"/>
    </xf>
    <xf numFmtId="0" fontId="15" fillId="21" borderId="310" applyNumberFormat="0" applyAlignment="0" applyProtection="0"/>
    <xf numFmtId="0" fontId="15" fillId="21" borderId="310" applyNumberFormat="0" applyAlignment="0" applyProtection="0"/>
    <xf numFmtId="0" fontId="22" fillId="8" borderId="310" applyNumberFormat="0" applyAlignment="0" applyProtection="0"/>
    <xf numFmtId="0" fontId="22" fillId="8" borderId="310" applyNumberFormat="0" applyAlignment="0" applyProtection="0"/>
    <xf numFmtId="175" fontId="5" fillId="0" borderId="311" applyFill="0">
      <alignment horizontal="center" vertical="center"/>
    </xf>
    <xf numFmtId="0" fontId="5" fillId="0" borderId="311" applyFill="0">
      <alignment horizontal="center" vertical="center"/>
    </xf>
    <xf numFmtId="0" fontId="15" fillId="21" borderId="310" applyNumberForma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2" fillId="8" borderId="310" applyNumberFormat="0" applyAlignment="0" applyProtection="0"/>
    <xf numFmtId="0" fontId="22" fillId="8" borderId="310" applyNumberFormat="0" applyAlignment="0" applyProtection="0"/>
    <xf numFmtId="0" fontId="15" fillId="21" borderId="310" applyNumberFormat="0" applyAlignment="0" applyProtection="0"/>
    <xf numFmtId="0" fontId="15" fillId="21" borderId="310" applyNumberFormat="0" applyAlignment="0" applyProtection="0"/>
    <xf numFmtId="0" fontId="22" fillId="8" borderId="310" applyNumberFormat="0" applyAlignment="0" applyProtection="0"/>
    <xf numFmtId="0" fontId="22" fillId="8" borderId="310" applyNumberFormat="0" applyAlignment="0" applyProtection="0"/>
    <xf numFmtId="0" fontId="12" fillId="24" borderId="312" applyNumberFormat="0" applyFont="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5" fillId="0" borderId="311" applyFill="0">
      <alignment horizontal="center" vertical="center"/>
    </xf>
    <xf numFmtId="175" fontId="5" fillId="0" borderId="311" applyFill="0">
      <alignment horizontal="center" vertical="center"/>
    </xf>
    <xf numFmtId="0" fontId="12" fillId="24" borderId="312" applyNumberFormat="0" applyFont="0" applyAlignment="0" applyProtection="0"/>
    <xf numFmtId="0" fontId="25" fillId="21" borderId="313" applyNumberFormat="0" applyAlignment="0" applyProtection="0"/>
    <xf numFmtId="0" fontId="15" fillId="21" borderId="310"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12" fillId="24" borderId="312" applyNumberFormat="0" applyFon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32" fillId="0" borderId="314" applyNumberFormat="0" applyFill="0" applyAlignment="0" applyProtection="0"/>
    <xf numFmtId="0" fontId="32" fillId="0" borderId="319"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28" applyNumberFormat="0" applyAlignment="0" applyProtection="0"/>
    <xf numFmtId="0" fontId="25" fillId="21" borderId="318" applyNumberFormat="0" applyAlignment="0" applyProtection="0"/>
    <xf numFmtId="0" fontId="10" fillId="0" borderId="326" applyFill="0">
      <alignment horizontal="center" vertical="center"/>
    </xf>
    <xf numFmtId="0" fontId="5" fillId="0" borderId="326" applyFill="0">
      <alignment horizontal="center" vertical="center"/>
    </xf>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12" fillId="24" borderId="327" applyNumberFormat="0" applyFont="0" applyAlignment="0" applyProtection="0"/>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10"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0"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175" fontId="5" fillId="0" borderId="311" applyFill="0">
      <alignment horizontal="center" vertical="center"/>
    </xf>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25" fillId="21" borderId="313" applyNumberFormat="0" applyAlignment="0" applyProtection="0"/>
    <xf numFmtId="0" fontId="25" fillId="21" borderId="313" applyNumberFormat="0" applyAlignment="0" applyProtection="0"/>
    <xf numFmtId="0" fontId="32" fillId="0" borderId="314" applyNumberFormat="0" applyFill="0" applyAlignment="0" applyProtection="0"/>
    <xf numFmtId="0" fontId="32" fillId="0" borderId="314" applyNumberFormat="0" applyFill="0" applyAlignment="0" applyProtection="0"/>
    <xf numFmtId="0" fontId="12" fillId="24" borderId="317" applyNumberFormat="0" applyFont="0" applyAlignment="0" applyProtection="0"/>
    <xf numFmtId="175" fontId="5" fillId="0" borderId="326" applyFill="0">
      <alignment horizontal="center" vertical="center"/>
    </xf>
    <xf numFmtId="0" fontId="25" fillId="21" borderId="318" applyNumberFormat="0" applyAlignment="0" applyProtection="0"/>
    <xf numFmtId="0" fontId="32" fillId="0" borderId="319" applyNumberFormat="0" applyFill="0" applyAlignment="0" applyProtection="0"/>
    <xf numFmtId="0" fontId="25" fillId="21" borderId="318" applyNumberFormat="0" applyAlignment="0" applyProtection="0"/>
    <xf numFmtId="0" fontId="25" fillId="21" borderId="318" applyNumberFormat="0" applyAlignment="0" applyProtection="0"/>
    <xf numFmtId="0" fontId="22" fillId="8" borderId="342" applyNumberFormat="0" applyAlignment="0" applyProtection="0"/>
    <xf numFmtId="0" fontId="25" fillId="21" borderId="328" applyNumberFormat="0" applyAlignment="0" applyProtection="0"/>
    <xf numFmtId="0" fontId="25" fillId="21" borderId="345" applyNumberFormat="0" applyAlignment="0" applyProtection="0"/>
    <xf numFmtId="0" fontId="12" fillId="24" borderId="327" applyNumberFormat="0" applyFont="0" applyAlignment="0" applyProtection="0"/>
    <xf numFmtId="0" fontId="25" fillId="21" borderId="328" applyNumberFormat="0" applyAlignment="0" applyProtection="0"/>
    <xf numFmtId="0" fontId="32" fillId="0" borderId="329" applyNumberFormat="0" applyFill="0" applyAlignment="0" applyProtection="0"/>
    <xf numFmtId="0" fontId="12" fillId="24" borderId="317" applyNumberFormat="0" applyFont="0" applyAlignment="0" applyProtection="0"/>
    <xf numFmtId="0" fontId="10" fillId="0" borderId="326" applyFill="0">
      <alignment horizontal="center" vertical="center"/>
    </xf>
    <xf numFmtId="175" fontId="5" fillId="0" borderId="326" applyFill="0">
      <alignment horizontal="center" vertical="center"/>
    </xf>
    <xf numFmtId="0" fontId="12" fillId="24" borderId="327" applyNumberFormat="0" applyFont="0" applyAlignment="0" applyProtection="0"/>
    <xf numFmtId="175" fontId="5" fillId="0" borderId="321" applyFill="0">
      <alignment horizontal="center" vertical="center"/>
    </xf>
    <xf numFmtId="0" fontId="10" fillId="0" borderId="326" applyFill="0">
      <alignment horizontal="center" vertical="center"/>
    </xf>
    <xf numFmtId="0" fontId="5" fillId="0" borderId="326" applyFill="0">
      <alignment horizontal="center" vertical="center"/>
    </xf>
    <xf numFmtId="0" fontId="10" fillId="0" borderId="326" applyFill="0">
      <alignment horizontal="center" vertical="center"/>
    </xf>
    <xf numFmtId="0" fontId="32" fillId="0" borderId="329" applyNumberFormat="0" applyFill="0" applyAlignment="0" applyProtection="0"/>
    <xf numFmtId="0" fontId="25" fillId="21" borderId="318" applyNumberFormat="0" applyAlignment="0" applyProtection="0"/>
    <xf numFmtId="0" fontId="32" fillId="0" borderId="346" applyNumberFormat="0" applyFill="0" applyAlignment="0" applyProtection="0"/>
    <xf numFmtId="175" fontId="5" fillId="0" borderId="326" applyFill="0">
      <alignment horizontal="center" vertical="center"/>
    </xf>
    <xf numFmtId="0" fontId="25" fillId="21" borderId="328" applyNumberFormat="0" applyAlignment="0" applyProtection="0"/>
    <xf numFmtId="0" fontId="5" fillId="0" borderId="326" applyFill="0">
      <alignment horizontal="center" vertical="center"/>
    </xf>
    <xf numFmtId="0" fontId="15" fillId="21" borderId="325" applyNumberFormat="0" applyAlignment="0" applyProtection="0"/>
    <xf numFmtId="0" fontId="32" fillId="0" borderId="319" applyNumberFormat="0" applyFill="0" applyAlignment="0" applyProtection="0"/>
    <xf numFmtId="0" fontId="22" fillId="8" borderId="325" applyNumberFormat="0" applyAlignment="0" applyProtection="0"/>
    <xf numFmtId="0" fontId="22" fillId="8" borderId="325" applyNumberFormat="0" applyAlignment="0" applyProtection="0"/>
    <xf numFmtId="0" fontId="12" fillId="24" borderId="327" applyNumberFormat="0" applyFont="0" applyAlignment="0" applyProtection="0"/>
    <xf numFmtId="175" fontId="5" fillId="0" borderId="343" applyFill="0">
      <alignment horizontal="center" vertical="center"/>
    </xf>
    <xf numFmtId="0" fontId="25" fillId="21" borderId="318" applyNumberFormat="0" applyAlignment="0" applyProtection="0"/>
    <xf numFmtId="0" fontId="22" fillId="8" borderId="325"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32" fillId="0" borderId="329" applyNumberFormat="0" applyFill="0" applyAlignment="0" applyProtection="0"/>
    <xf numFmtId="0" fontId="25" fillId="21" borderId="345" applyNumberFormat="0" applyAlignment="0" applyProtection="0"/>
    <xf numFmtId="0" fontId="25" fillId="21" borderId="318" applyNumberFormat="0" applyAlignment="0" applyProtection="0"/>
    <xf numFmtId="0" fontId="5" fillId="0" borderId="338" applyFill="0">
      <alignment horizontal="center" vertical="center"/>
    </xf>
    <xf numFmtId="0" fontId="25" fillId="21" borderId="345" applyNumberFormat="0" applyAlignment="0" applyProtection="0"/>
    <xf numFmtId="0" fontId="16" fillId="22" borderId="347" applyNumberFormat="0" applyAlignment="0" applyProtection="0"/>
    <xf numFmtId="0" fontId="25" fillId="21" borderId="318" applyNumberFormat="0" applyAlignment="0" applyProtection="0"/>
    <xf numFmtId="0" fontId="32" fillId="0" borderId="319" applyNumberFormat="0" applyFill="0" applyAlignment="0" applyProtection="0"/>
    <xf numFmtId="0" fontId="5" fillId="0" borderId="326" applyFill="0">
      <alignment horizontal="center" vertical="center"/>
    </xf>
    <xf numFmtId="0" fontId="5" fillId="0" borderId="326" applyFill="0">
      <alignment horizontal="center" vertical="center"/>
    </xf>
    <xf numFmtId="0" fontId="10" fillId="0" borderId="326" applyFill="0">
      <alignment horizontal="center" vertical="center"/>
    </xf>
    <xf numFmtId="0" fontId="32" fillId="0" borderId="319" applyNumberFormat="0" applyFill="0" applyAlignment="0" applyProtection="0"/>
    <xf numFmtId="0" fontId="5" fillId="0" borderId="343" applyFill="0">
      <alignment horizontal="center" vertical="center"/>
    </xf>
    <xf numFmtId="0" fontId="32" fillId="0" borderId="319" applyNumberFormat="0" applyFill="0" applyAlignment="0" applyProtection="0"/>
    <xf numFmtId="175" fontId="5" fillId="0" borderId="326" applyFill="0">
      <alignment horizontal="center" vertical="center"/>
    </xf>
    <xf numFmtId="0" fontId="10" fillId="0" borderId="326" applyFill="0">
      <alignment horizontal="center" vertical="center"/>
    </xf>
    <xf numFmtId="0" fontId="32" fillId="0" borderId="329" applyNumberFormat="0" applyFill="0" applyAlignment="0" applyProtection="0"/>
    <xf numFmtId="175" fontId="5" fillId="0" borderId="321" applyFill="0">
      <alignment horizontal="center" vertical="center"/>
    </xf>
    <xf numFmtId="0" fontId="15" fillId="21" borderId="325" applyNumberFormat="0" applyAlignment="0" applyProtection="0"/>
    <xf numFmtId="0" fontId="12" fillId="24" borderId="317" applyNumberFormat="0" applyFont="0" applyAlignment="0" applyProtection="0"/>
    <xf numFmtId="0" fontId="5" fillId="0" borderId="343" applyFill="0">
      <alignment horizontal="center" vertical="center"/>
    </xf>
    <xf numFmtId="175" fontId="5" fillId="0" borderId="343" applyFill="0">
      <alignment horizontal="center" vertical="center"/>
    </xf>
    <xf numFmtId="0" fontId="12" fillId="24" borderId="327" applyNumberFormat="0" applyFont="0" applyAlignment="0" applyProtection="0"/>
    <xf numFmtId="0" fontId="5" fillId="0" borderId="326" applyFill="0">
      <alignment horizontal="center" vertical="center"/>
    </xf>
    <xf numFmtId="0" fontId="22" fillId="8" borderId="325"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12" fillId="24" borderId="327" applyNumberFormat="0" applyFont="0" applyAlignment="0" applyProtection="0"/>
    <xf numFmtId="0" fontId="22" fillId="8" borderId="342" applyNumberFormat="0" applyAlignment="0" applyProtection="0"/>
    <xf numFmtId="0" fontId="12" fillId="24" borderId="344" applyNumberFormat="0" applyFont="0" applyAlignment="0" applyProtection="0"/>
    <xf numFmtId="0" fontId="12" fillId="24" borderId="317" applyNumberFormat="0" applyFont="0" applyAlignment="0" applyProtection="0"/>
    <xf numFmtId="0" fontId="25" fillId="21" borderId="345" applyNumberFormat="0" applyAlignment="0" applyProtection="0"/>
    <xf numFmtId="0" fontId="25" fillId="21" borderId="328" applyNumberFormat="0" applyAlignment="0" applyProtection="0"/>
    <xf numFmtId="0" fontId="10" fillId="0" borderId="343" applyFill="0">
      <alignment horizontal="center" vertical="center"/>
    </xf>
    <xf numFmtId="0" fontId="10" fillId="0" borderId="326" applyFill="0">
      <alignment horizontal="center" vertical="center"/>
    </xf>
    <xf numFmtId="0" fontId="12" fillId="24" borderId="317" applyNumberFormat="0" applyFont="0" applyAlignment="0" applyProtection="0"/>
    <xf numFmtId="0" fontId="32" fillId="0" borderId="319" applyNumberFormat="0" applyFill="0" applyAlignment="0" applyProtection="0"/>
    <xf numFmtId="0" fontId="12" fillId="24" borderId="317" applyNumberFormat="0" applyFont="0" applyAlignment="0" applyProtection="0"/>
    <xf numFmtId="0" fontId="32" fillId="0" borderId="319" applyNumberFormat="0" applyFill="0" applyAlignment="0" applyProtection="0"/>
    <xf numFmtId="0" fontId="25" fillId="21" borderId="318" applyNumberFormat="0" applyAlignment="0" applyProtection="0"/>
    <xf numFmtId="0" fontId="5" fillId="0" borderId="321" applyFill="0">
      <alignment horizontal="center" vertical="center"/>
    </xf>
    <xf numFmtId="0" fontId="25" fillId="21" borderId="318" applyNumberFormat="0" applyAlignment="0" applyProtection="0"/>
    <xf numFmtId="0" fontId="22" fillId="8" borderId="342" applyNumberFormat="0" applyAlignment="0" applyProtection="0"/>
    <xf numFmtId="0" fontId="5" fillId="0" borderId="343" applyFill="0">
      <alignment horizontal="center" vertical="center"/>
    </xf>
    <xf numFmtId="0" fontId="12" fillId="24" borderId="327" applyNumberFormat="0" applyFont="0" applyAlignment="0" applyProtection="0"/>
    <xf numFmtId="0" fontId="25" fillId="21" borderId="318" applyNumberFormat="0" applyAlignment="0" applyProtection="0"/>
    <xf numFmtId="0" fontId="25" fillId="21" borderId="318" applyNumberFormat="0" applyAlignment="0" applyProtection="0"/>
    <xf numFmtId="0" fontId="15" fillId="21" borderId="325" applyNumberFormat="0" applyAlignment="0" applyProtection="0"/>
    <xf numFmtId="175" fontId="5" fillId="0" borderId="326" applyFill="0">
      <alignment horizontal="center" vertical="center"/>
    </xf>
    <xf numFmtId="0" fontId="5" fillId="0" borderId="326" applyFill="0">
      <alignment horizontal="center" vertical="center"/>
    </xf>
    <xf numFmtId="0" fontId="15" fillId="21" borderId="325" applyNumberFormat="0" applyAlignment="0" applyProtection="0"/>
    <xf numFmtId="0" fontId="32" fillId="0" borderId="329" applyNumberFormat="0" applyFill="0" applyAlignment="0" applyProtection="0"/>
    <xf numFmtId="0" fontId="10" fillId="0" borderId="343" applyFill="0">
      <alignment horizontal="center" vertical="center"/>
    </xf>
    <xf numFmtId="0" fontId="25" fillId="21" borderId="345" applyNumberFormat="0" applyAlignment="0" applyProtection="0"/>
    <xf numFmtId="0" fontId="25" fillId="21" borderId="318" applyNumberFormat="0" applyAlignment="0" applyProtection="0"/>
    <xf numFmtId="175" fontId="5" fillId="0" borderId="326" applyFill="0">
      <alignment horizontal="center" vertical="center"/>
    </xf>
    <xf numFmtId="0" fontId="32" fillId="0" borderId="319" applyNumberFormat="0" applyFill="0" applyAlignment="0" applyProtection="0"/>
    <xf numFmtId="0" fontId="32" fillId="0" borderId="319" applyNumberFormat="0" applyFill="0" applyAlignment="0" applyProtection="0"/>
    <xf numFmtId="0" fontId="22" fillId="8" borderId="325" applyNumberFormat="0" applyAlignment="0" applyProtection="0"/>
    <xf numFmtId="0" fontId="25" fillId="21" borderId="318" applyNumberFormat="0" applyAlignment="0" applyProtection="0"/>
    <xf numFmtId="175" fontId="5" fillId="0" borderId="326" applyFill="0">
      <alignment horizontal="center" vertical="center"/>
    </xf>
    <xf numFmtId="0" fontId="22" fillId="8" borderId="337" applyNumberFormat="0" applyAlignment="0" applyProtection="0"/>
    <xf numFmtId="0" fontId="12" fillId="24" borderId="344" applyNumberFormat="0" applyFont="0" applyAlignment="0" applyProtection="0"/>
    <xf numFmtId="0" fontId="22" fillId="8" borderId="325" applyNumberFormat="0" applyAlignment="0" applyProtection="0"/>
    <xf numFmtId="0" fontId="32" fillId="0" borderId="319" applyNumberFormat="0" applyFill="0" applyAlignment="0" applyProtection="0"/>
    <xf numFmtId="0" fontId="10" fillId="0" borderId="326" applyFill="0">
      <alignment horizontal="center" vertical="center"/>
    </xf>
    <xf numFmtId="0" fontId="25" fillId="21" borderId="328" applyNumberFormat="0" applyAlignment="0" applyProtection="0"/>
    <xf numFmtId="175" fontId="5" fillId="0" borderId="343" applyFill="0">
      <alignment horizontal="center" vertical="center"/>
    </xf>
    <xf numFmtId="0" fontId="12" fillId="24" borderId="344" applyNumberFormat="0" applyFont="0" applyAlignment="0" applyProtection="0"/>
    <xf numFmtId="0" fontId="12" fillId="24" borderId="327" applyNumberFormat="0" applyFont="0" applyAlignment="0" applyProtection="0"/>
    <xf numFmtId="0" fontId="32" fillId="0" borderId="329" applyNumberFormat="0" applyFill="0" applyAlignment="0" applyProtection="0"/>
    <xf numFmtId="0" fontId="12" fillId="24" borderId="317" applyNumberFormat="0" applyFont="0" applyAlignment="0" applyProtection="0"/>
    <xf numFmtId="0" fontId="5" fillId="0" borderId="326" applyFill="0">
      <alignment horizontal="center" vertical="center"/>
    </xf>
    <xf numFmtId="0" fontId="32" fillId="0" borderId="346" applyNumberFormat="0" applyFill="0" applyAlignment="0" applyProtection="0"/>
    <xf numFmtId="0" fontId="32" fillId="0" borderId="329" applyNumberFormat="0" applyFill="0" applyAlignment="0" applyProtection="0"/>
    <xf numFmtId="0" fontId="25" fillId="21" borderId="318" applyNumberFormat="0" applyAlignment="0" applyProtection="0"/>
    <xf numFmtId="0" fontId="12" fillId="24" borderId="327" applyNumberFormat="0" applyFont="0" applyAlignment="0" applyProtection="0"/>
    <xf numFmtId="0" fontId="25" fillId="21" borderId="328" applyNumberFormat="0" applyAlignment="0" applyProtection="0"/>
    <xf numFmtId="0" fontId="32" fillId="0" borderId="329" applyNumberFormat="0" applyFill="0" applyAlignment="0" applyProtection="0"/>
    <xf numFmtId="0" fontId="25" fillId="21" borderId="328" applyNumberFormat="0" applyAlignment="0" applyProtection="0"/>
    <xf numFmtId="0" fontId="32" fillId="0" borderId="319" applyNumberFormat="0" applyFill="0" applyAlignment="0" applyProtection="0"/>
    <xf numFmtId="0" fontId="12" fillId="24" borderId="327" applyNumberFormat="0" applyFont="0" applyAlignment="0" applyProtection="0"/>
    <xf numFmtId="0" fontId="22" fillId="8" borderId="325" applyNumberFormat="0" applyAlignment="0" applyProtection="0"/>
    <xf numFmtId="0" fontId="10" fillId="0" borderId="326" applyFill="0">
      <alignment horizontal="center" vertical="center"/>
    </xf>
    <xf numFmtId="175" fontId="5" fillId="0" borderId="343" applyFill="0">
      <alignment horizontal="center" vertical="center"/>
    </xf>
    <xf numFmtId="0" fontId="12" fillId="24" borderId="327" applyNumberFormat="0" applyFont="0" applyAlignment="0" applyProtection="0"/>
    <xf numFmtId="0" fontId="5" fillId="0" borderId="338" applyFill="0">
      <alignment horizontal="center" vertical="center"/>
    </xf>
    <xf numFmtId="0" fontId="32" fillId="0" borderId="346" applyNumberFormat="0" applyFill="0" applyAlignment="0" applyProtection="0"/>
    <xf numFmtId="0" fontId="22" fillId="8" borderId="342" applyNumberFormat="0" applyAlignment="0" applyProtection="0"/>
    <xf numFmtId="175" fontId="5" fillId="0" borderId="326" applyFill="0">
      <alignment horizontal="center" vertical="center"/>
    </xf>
    <xf numFmtId="0" fontId="32" fillId="0" borderId="319" applyNumberFormat="0" applyFill="0" applyAlignment="0" applyProtection="0"/>
    <xf numFmtId="0" fontId="15" fillId="21" borderId="325" applyNumberFormat="0" applyAlignment="0" applyProtection="0"/>
    <xf numFmtId="0" fontId="5" fillId="0" borderId="326" applyFill="0">
      <alignment horizontal="center" vertical="center"/>
    </xf>
    <xf numFmtId="0" fontId="15" fillId="21" borderId="325" applyNumberFormat="0" applyAlignment="0" applyProtection="0"/>
    <xf numFmtId="175" fontId="5" fillId="0" borderId="326" applyFill="0">
      <alignment horizontal="center" vertical="center"/>
    </xf>
    <xf numFmtId="0" fontId="22" fillId="8" borderId="325" applyNumberFormat="0" applyAlignment="0" applyProtection="0"/>
    <xf numFmtId="0" fontId="12" fillId="24" borderId="327" applyNumberFormat="0" applyFont="0" applyAlignment="0" applyProtection="0"/>
    <xf numFmtId="0" fontId="10" fillId="0" borderId="343" applyFill="0">
      <alignment horizontal="center" vertical="center"/>
    </xf>
    <xf numFmtId="0" fontId="32" fillId="0" borderId="319" applyNumberFormat="0" applyFill="0" applyAlignment="0" applyProtection="0"/>
    <xf numFmtId="175" fontId="5" fillId="0" borderId="326" applyFill="0">
      <alignment horizontal="center" vertical="center"/>
    </xf>
    <xf numFmtId="0" fontId="25" fillId="21" borderId="345" applyNumberFormat="0" applyAlignment="0" applyProtection="0"/>
    <xf numFmtId="175" fontId="5" fillId="0" borderId="338" applyFill="0">
      <alignment horizontal="center" vertical="center"/>
    </xf>
    <xf numFmtId="0" fontId="15" fillId="21" borderId="337"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5" fillId="0" borderId="326" applyFill="0">
      <alignment horizontal="center" vertical="center"/>
    </xf>
    <xf numFmtId="0" fontId="32" fillId="0" borderId="346" applyNumberFormat="0" applyFill="0" applyAlignment="0" applyProtection="0"/>
    <xf numFmtId="0" fontId="12" fillId="24" borderId="327" applyNumberFormat="0" applyFont="0" applyAlignment="0" applyProtection="0"/>
    <xf numFmtId="0" fontId="22" fillId="8" borderId="325" applyNumberFormat="0" applyAlignment="0" applyProtection="0"/>
    <xf numFmtId="0" fontId="5" fillId="0" borderId="326" applyFill="0">
      <alignment horizontal="center" vertical="center"/>
    </xf>
    <xf numFmtId="0" fontId="12" fillId="24" borderId="317" applyNumberFormat="0" applyFont="0" applyAlignment="0" applyProtection="0"/>
    <xf numFmtId="0" fontId="25" fillId="21" borderId="318"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25" fillId="21" borderId="318" applyNumberFormat="0" applyAlignment="0" applyProtection="0"/>
    <xf numFmtId="0" fontId="12" fillId="24" borderId="327" applyNumberFormat="0" applyFont="0" applyAlignment="0" applyProtection="0"/>
    <xf numFmtId="175" fontId="5" fillId="0" borderId="326" applyFill="0">
      <alignment horizontal="center" vertical="center"/>
    </xf>
    <xf numFmtId="0" fontId="5" fillId="0" borderId="343" applyFill="0">
      <alignment horizontal="center" vertical="center"/>
    </xf>
    <xf numFmtId="0" fontId="5" fillId="0" borderId="326" applyFill="0">
      <alignment horizontal="center" vertical="center"/>
    </xf>
    <xf numFmtId="0" fontId="32" fillId="0" borderId="319" applyNumberFormat="0" applyFill="0" applyAlignment="0" applyProtection="0"/>
    <xf numFmtId="0" fontId="12" fillId="24" borderId="327" applyNumberFormat="0" applyFont="0" applyAlignment="0" applyProtection="0"/>
    <xf numFmtId="0" fontId="12" fillId="24" borderId="317" applyNumberFormat="0" applyFont="0" applyAlignment="0" applyProtection="0"/>
    <xf numFmtId="0" fontId="12" fillId="24" borderId="327" applyNumberFormat="0" applyFont="0" applyAlignment="0" applyProtection="0"/>
    <xf numFmtId="0" fontId="25" fillId="21" borderId="345" applyNumberFormat="0" applyAlignment="0" applyProtection="0"/>
    <xf numFmtId="0" fontId="22" fillId="8" borderId="325" applyNumberFormat="0" applyAlignment="0" applyProtection="0"/>
    <xf numFmtId="0" fontId="32" fillId="0" borderId="319" applyNumberFormat="0" applyFill="0" applyAlignment="0" applyProtection="0"/>
    <xf numFmtId="0" fontId="15" fillId="21" borderId="325" applyNumberFormat="0" applyAlignment="0" applyProtection="0"/>
    <xf numFmtId="0" fontId="32" fillId="0" borderId="329" applyNumberFormat="0" applyFill="0" applyAlignment="0" applyProtection="0"/>
    <xf numFmtId="0" fontId="25" fillId="21" borderId="345"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5" fillId="0" borderId="343" applyFill="0">
      <alignment horizontal="center" vertical="center"/>
    </xf>
    <xf numFmtId="0" fontId="12" fillId="24" borderId="327" applyNumberFormat="0" applyFont="0" applyAlignment="0" applyProtection="0"/>
    <xf numFmtId="0" fontId="5" fillId="0" borderId="321" applyFill="0">
      <alignment horizontal="center" vertical="center"/>
    </xf>
    <xf numFmtId="0" fontId="25" fillId="21" borderId="318" applyNumberFormat="0" applyAlignment="0" applyProtection="0"/>
    <xf numFmtId="0" fontId="15" fillId="21" borderId="342" applyNumberFormat="0" applyAlignment="0" applyProtection="0"/>
    <xf numFmtId="0" fontId="5" fillId="0" borderId="321" applyFill="0">
      <alignment horizontal="center" vertical="center"/>
    </xf>
    <xf numFmtId="0" fontId="25" fillId="21" borderId="318" applyNumberFormat="0" applyAlignment="0" applyProtection="0"/>
    <xf numFmtId="0" fontId="32" fillId="0" borderId="319" applyNumberFormat="0" applyFill="0" applyAlignment="0" applyProtection="0"/>
    <xf numFmtId="0" fontId="25" fillId="21" borderId="328" applyNumberFormat="0" applyAlignment="0" applyProtection="0"/>
    <xf numFmtId="0" fontId="25" fillId="21" borderId="328" applyNumberFormat="0" applyAlignment="0" applyProtection="0"/>
    <xf numFmtId="175" fontId="5" fillId="0" borderId="326" applyFill="0">
      <alignment horizontal="center" vertical="center"/>
    </xf>
    <xf numFmtId="0" fontId="5" fillId="0" borderId="326" applyFill="0">
      <alignment horizontal="center" vertical="center"/>
    </xf>
    <xf numFmtId="0" fontId="10" fillId="0" borderId="326" applyFill="0">
      <alignment horizontal="center" vertical="center"/>
    </xf>
    <xf numFmtId="0" fontId="32" fillId="0" borderId="319" applyNumberFormat="0" applyFill="0" applyAlignment="0" applyProtection="0"/>
    <xf numFmtId="0" fontId="25" fillId="21" borderId="345" applyNumberFormat="0" applyAlignment="0" applyProtection="0"/>
    <xf numFmtId="0" fontId="25" fillId="21" borderId="318" applyNumberFormat="0" applyAlignment="0" applyProtection="0"/>
    <xf numFmtId="0" fontId="25" fillId="21" borderId="318" applyNumberFormat="0" applyAlignment="0" applyProtection="0"/>
    <xf numFmtId="0" fontId="32" fillId="0" borderId="319" applyNumberFormat="0" applyFill="0" applyAlignment="0" applyProtection="0"/>
    <xf numFmtId="0" fontId="25" fillId="21" borderId="318" applyNumberFormat="0" applyAlignment="0" applyProtection="0"/>
    <xf numFmtId="0" fontId="25" fillId="21" borderId="328" applyNumberFormat="0" applyAlignment="0" applyProtection="0"/>
    <xf numFmtId="0" fontId="25" fillId="21" borderId="340" applyNumberFormat="0" applyAlignment="0" applyProtection="0"/>
    <xf numFmtId="0" fontId="32" fillId="0" borderId="346" applyNumberFormat="0" applyFill="0" applyAlignment="0" applyProtection="0"/>
    <xf numFmtId="0" fontId="12" fillId="24" borderId="327" applyNumberFormat="0" applyFont="0" applyAlignment="0" applyProtection="0"/>
    <xf numFmtId="0" fontId="25" fillId="21" borderId="328" applyNumberFormat="0" applyAlignment="0" applyProtection="0"/>
    <xf numFmtId="0" fontId="22" fillId="8" borderId="325" applyNumberFormat="0" applyAlignment="0" applyProtection="0"/>
    <xf numFmtId="0" fontId="22" fillId="8" borderId="325" applyNumberFormat="0" applyAlignment="0" applyProtection="0"/>
    <xf numFmtId="0" fontId="15" fillId="21" borderId="325" applyNumberFormat="0" applyAlignment="0" applyProtection="0"/>
    <xf numFmtId="0" fontId="22" fillId="8" borderId="342" applyNumberFormat="0" applyAlignment="0" applyProtection="0"/>
    <xf numFmtId="0" fontId="12" fillId="24" borderId="317" applyNumberFormat="0" applyFont="0" applyAlignment="0" applyProtection="0"/>
    <xf numFmtId="0" fontId="25" fillId="21" borderId="318" applyNumberFormat="0" applyAlignment="0" applyProtection="0"/>
    <xf numFmtId="0" fontId="25" fillId="21" borderId="328" applyNumberFormat="0" applyAlignment="0" applyProtection="0"/>
    <xf numFmtId="0" fontId="32" fillId="0" borderId="329" applyNumberFormat="0" applyFill="0" applyAlignment="0" applyProtection="0"/>
    <xf numFmtId="0" fontId="12" fillId="24" borderId="317" applyNumberFormat="0" applyFont="0" applyAlignment="0" applyProtection="0"/>
    <xf numFmtId="0" fontId="32" fillId="0" borderId="319" applyNumberFormat="0" applyFill="0" applyAlignment="0" applyProtection="0"/>
    <xf numFmtId="0" fontId="25" fillId="21" borderId="328" applyNumberFormat="0" applyAlignment="0" applyProtection="0"/>
    <xf numFmtId="0" fontId="32" fillId="0" borderId="319" applyNumberFormat="0" applyFill="0" applyAlignment="0" applyProtection="0"/>
    <xf numFmtId="0" fontId="22" fillId="8" borderId="325" applyNumberFormat="0" applyAlignment="0" applyProtection="0"/>
    <xf numFmtId="0" fontId="25" fillId="21" borderId="318" applyNumberFormat="0" applyAlignment="0" applyProtection="0"/>
    <xf numFmtId="0" fontId="12" fillId="24" borderId="317" applyNumberFormat="0" applyFont="0" applyAlignment="0" applyProtection="0"/>
    <xf numFmtId="0" fontId="25" fillId="21" borderId="318" applyNumberFormat="0" applyAlignment="0" applyProtection="0"/>
    <xf numFmtId="0" fontId="25" fillId="21" borderId="328" applyNumberFormat="0" applyAlignment="0" applyProtection="0"/>
    <xf numFmtId="0" fontId="15" fillId="21" borderId="325" applyNumberFormat="0" applyAlignment="0" applyProtection="0"/>
    <xf numFmtId="0" fontId="5" fillId="0" borderId="343" applyFill="0">
      <alignment horizontal="center" vertical="center"/>
    </xf>
    <xf numFmtId="0" fontId="22" fillId="8" borderId="325" applyNumberFormat="0" applyAlignment="0" applyProtection="0"/>
    <xf numFmtId="0" fontId="15" fillId="21" borderId="325" applyNumberFormat="0" applyAlignment="0" applyProtection="0"/>
    <xf numFmtId="0" fontId="5" fillId="0" borderId="326" applyFill="0">
      <alignment horizontal="center" vertical="center"/>
    </xf>
    <xf numFmtId="0" fontId="12" fillId="24" borderId="327" applyNumberFormat="0" applyFont="0" applyAlignment="0" applyProtection="0"/>
    <xf numFmtId="0" fontId="5" fillId="0" borderId="343" applyFill="0">
      <alignment horizontal="center" vertical="center"/>
    </xf>
    <xf numFmtId="0" fontId="25" fillId="21" borderId="345" applyNumberFormat="0" applyAlignment="0" applyProtection="0"/>
    <xf numFmtId="0" fontId="12" fillId="24" borderId="317" applyNumberFormat="0" applyFont="0" applyAlignment="0" applyProtection="0"/>
    <xf numFmtId="0" fontId="25" fillId="21" borderId="328" applyNumberFormat="0" applyAlignment="0" applyProtection="0"/>
    <xf numFmtId="0" fontId="32" fillId="0" borderId="346" applyNumberFormat="0" applyFill="0" applyAlignment="0" applyProtection="0"/>
    <xf numFmtId="175" fontId="5" fillId="0" borderId="326" applyFill="0">
      <alignment horizontal="center" vertical="center"/>
    </xf>
    <xf numFmtId="0" fontId="32" fillId="0" borderId="346" applyNumberFormat="0" applyFill="0" applyAlignment="0" applyProtection="0"/>
    <xf numFmtId="0" fontId="25" fillId="21" borderId="318" applyNumberFormat="0" applyAlignment="0" applyProtection="0"/>
    <xf numFmtId="0" fontId="15" fillId="21" borderId="342" applyNumberFormat="0" applyAlignment="0" applyProtection="0"/>
    <xf numFmtId="0" fontId="12" fillId="24" borderId="344" applyNumberFormat="0" applyFont="0" applyAlignment="0" applyProtection="0"/>
    <xf numFmtId="0" fontId="32" fillId="0" borderId="319" applyNumberFormat="0" applyFill="0" applyAlignment="0" applyProtection="0"/>
    <xf numFmtId="0" fontId="10" fillId="0" borderId="326" applyFill="0">
      <alignment horizontal="center" vertical="center"/>
    </xf>
    <xf numFmtId="0" fontId="25" fillId="21" borderId="318" applyNumberFormat="0" applyAlignment="0" applyProtection="0"/>
    <xf numFmtId="175" fontId="5" fillId="0" borderId="321" applyFill="0">
      <alignment horizontal="center" vertical="center"/>
    </xf>
    <xf numFmtId="0" fontId="25" fillId="21" borderId="318" applyNumberFormat="0" applyAlignment="0" applyProtection="0"/>
    <xf numFmtId="175" fontId="5" fillId="0" borderId="326" applyFill="0">
      <alignment horizontal="center" vertical="center"/>
    </xf>
    <xf numFmtId="0" fontId="15" fillId="21" borderId="325" applyNumberFormat="0" applyAlignment="0" applyProtection="0"/>
    <xf numFmtId="175" fontId="5" fillId="0" borderId="343" applyFill="0">
      <alignment horizontal="center" vertical="center"/>
    </xf>
    <xf numFmtId="0" fontId="32" fillId="0" borderId="329" applyNumberFormat="0" applyFill="0" applyAlignment="0" applyProtection="0"/>
    <xf numFmtId="0" fontId="10" fillId="0" borderId="343" applyFill="0">
      <alignment horizontal="center" vertical="center"/>
    </xf>
    <xf numFmtId="0" fontId="10" fillId="0" borderId="326" applyFill="0">
      <alignment horizontal="center" vertical="center"/>
    </xf>
    <xf numFmtId="0" fontId="25" fillId="21" borderId="318" applyNumberFormat="0" applyAlignment="0" applyProtection="0"/>
    <xf numFmtId="0" fontId="32" fillId="0" borderId="329" applyNumberFormat="0" applyFill="0" applyAlignment="0" applyProtection="0"/>
    <xf numFmtId="0" fontId="25" fillId="21" borderId="318" applyNumberFormat="0" applyAlignment="0" applyProtection="0"/>
    <xf numFmtId="0" fontId="25" fillId="21" borderId="318" applyNumberFormat="0" applyAlignment="0" applyProtection="0"/>
    <xf numFmtId="0" fontId="25" fillId="21" borderId="351" applyNumberFormat="0" applyAlignment="0" applyProtection="0"/>
    <xf numFmtId="0" fontId="12" fillId="24" borderId="327" applyNumberFormat="0" applyFont="0" applyAlignment="0" applyProtection="0"/>
    <xf numFmtId="175" fontId="5" fillId="0" borderId="326" applyFill="0">
      <alignment horizontal="center" vertical="center"/>
    </xf>
    <xf numFmtId="0" fontId="12" fillId="24" borderId="317" applyNumberFormat="0" applyFont="0" applyAlignment="0" applyProtection="0"/>
    <xf numFmtId="175" fontId="5" fillId="0" borderId="326" applyFill="0">
      <alignment horizontal="center" vertical="center"/>
    </xf>
    <xf numFmtId="0" fontId="10" fillId="0" borderId="326" applyFill="0">
      <alignment horizontal="center" vertical="center"/>
    </xf>
    <xf numFmtId="0" fontId="22" fillId="8" borderId="320" applyNumberFormat="0" applyAlignment="0" applyProtection="0"/>
    <xf numFmtId="0" fontId="25" fillId="21" borderId="318" applyNumberFormat="0" applyAlignment="0" applyProtection="0"/>
    <xf numFmtId="0" fontId="25" fillId="21" borderId="318" applyNumberFormat="0" applyAlignment="0" applyProtection="0"/>
    <xf numFmtId="0" fontId="12" fillId="24" borderId="317" applyNumberFormat="0" applyFont="0" applyAlignment="0" applyProtection="0"/>
    <xf numFmtId="0" fontId="25" fillId="21" borderId="318" applyNumberFormat="0" applyAlignment="0" applyProtection="0"/>
    <xf numFmtId="0" fontId="25" fillId="21" borderId="328" applyNumberFormat="0" applyAlignment="0" applyProtection="0"/>
    <xf numFmtId="0" fontId="25" fillId="21" borderId="345" applyNumberFormat="0" applyAlignment="0" applyProtection="0"/>
    <xf numFmtId="0" fontId="25" fillId="21" borderId="328" applyNumberFormat="0" applyAlignment="0" applyProtection="0"/>
    <xf numFmtId="0" fontId="15" fillId="21" borderId="325" applyNumberFormat="0" applyAlignment="0" applyProtection="0"/>
    <xf numFmtId="0" fontId="32" fillId="0" borderId="346" applyNumberFormat="0" applyFill="0" applyAlignment="0" applyProtection="0"/>
    <xf numFmtId="0" fontId="15" fillId="21" borderId="320" applyNumberFormat="0" applyAlignment="0" applyProtection="0"/>
    <xf numFmtId="0" fontId="15" fillId="21" borderId="325" applyNumberFormat="0" applyAlignment="0" applyProtection="0"/>
    <xf numFmtId="0" fontId="32" fillId="0" borderId="319" applyNumberFormat="0" applyFill="0" applyAlignment="0" applyProtection="0"/>
    <xf numFmtId="175" fontId="5" fillId="0" borderId="343" applyFill="0">
      <alignment horizontal="center" vertical="center"/>
    </xf>
    <xf numFmtId="0" fontId="22" fillId="8" borderId="325" applyNumberFormat="0" applyAlignment="0" applyProtection="0"/>
    <xf numFmtId="0" fontId="25" fillId="21" borderId="318" applyNumberFormat="0" applyAlignment="0" applyProtection="0"/>
    <xf numFmtId="0" fontId="10" fillId="0" borderId="326" applyFill="0">
      <alignment horizontal="center" vertical="center"/>
    </xf>
    <xf numFmtId="0" fontId="25" fillId="21" borderId="318" applyNumberFormat="0" applyAlignment="0" applyProtection="0"/>
    <xf numFmtId="0" fontId="25" fillId="21" borderId="345" applyNumberFormat="0" applyAlignment="0" applyProtection="0"/>
    <xf numFmtId="0" fontId="25" fillId="21" borderId="328" applyNumberFormat="0" applyAlignment="0" applyProtection="0"/>
    <xf numFmtId="0" fontId="25" fillId="21" borderId="318" applyNumberFormat="0" applyAlignment="0" applyProtection="0"/>
    <xf numFmtId="0" fontId="32" fillId="0" borderId="329" applyNumberFormat="0" applyFill="0" applyAlignment="0" applyProtection="0"/>
    <xf numFmtId="0" fontId="15" fillId="21" borderId="325" applyNumberFormat="0" applyAlignment="0" applyProtection="0"/>
    <xf numFmtId="0" fontId="12" fillId="24" borderId="317" applyNumberFormat="0" applyFont="0" applyAlignment="0" applyProtection="0"/>
    <xf numFmtId="0" fontId="12" fillId="24" borderId="317" applyNumberFormat="0" applyFont="0" applyAlignment="0" applyProtection="0"/>
    <xf numFmtId="0" fontId="32" fillId="0" borderId="346" applyNumberFormat="0" applyFill="0" applyAlignment="0" applyProtection="0"/>
    <xf numFmtId="0" fontId="12" fillId="24" borderId="327" applyNumberFormat="0" applyFont="0" applyAlignment="0" applyProtection="0"/>
    <xf numFmtId="0" fontId="32" fillId="0" borderId="319" applyNumberFormat="0" applyFill="0" applyAlignment="0" applyProtection="0"/>
    <xf numFmtId="0" fontId="25" fillId="21" borderId="318" applyNumberFormat="0" applyAlignment="0" applyProtection="0"/>
    <xf numFmtId="0" fontId="32" fillId="0" borderId="329" applyNumberFormat="0" applyFill="0" applyAlignment="0" applyProtection="0"/>
    <xf numFmtId="0" fontId="10" fillId="0" borderId="343" applyFill="0">
      <alignment horizontal="center" vertical="center"/>
    </xf>
    <xf numFmtId="0" fontId="10" fillId="0" borderId="343" applyFill="0">
      <alignment horizontal="center" vertical="center"/>
    </xf>
    <xf numFmtId="0" fontId="10" fillId="0" borderId="326" applyFill="0">
      <alignment horizontal="center" vertical="center"/>
    </xf>
    <xf numFmtId="175" fontId="5" fillId="0" borderId="326" applyFill="0">
      <alignment horizontal="center" vertical="center"/>
    </xf>
    <xf numFmtId="0" fontId="25" fillId="21" borderId="318"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32" fillId="0" borderId="319" applyNumberFormat="0" applyFill="0" applyAlignment="0" applyProtection="0"/>
    <xf numFmtId="0" fontId="25" fillId="21" borderId="328" applyNumberFormat="0" applyAlignment="0" applyProtection="0"/>
    <xf numFmtId="0" fontId="22" fillId="8" borderId="325" applyNumberFormat="0" applyAlignment="0" applyProtection="0"/>
    <xf numFmtId="0" fontId="5" fillId="0" borderId="326" applyFill="0">
      <alignment horizontal="center" vertical="center"/>
    </xf>
    <xf numFmtId="0" fontId="12" fillId="24" borderId="317" applyNumberFormat="0" applyFont="0" applyAlignment="0" applyProtection="0"/>
    <xf numFmtId="0" fontId="12" fillId="24" borderId="322" applyNumberFormat="0" applyFont="0" applyAlignment="0" applyProtection="0"/>
    <xf numFmtId="0" fontId="15" fillId="21" borderId="325" applyNumberFormat="0" applyAlignment="0" applyProtection="0"/>
    <xf numFmtId="175" fontId="5" fillId="0" borderId="326" applyFill="0">
      <alignment horizontal="center" vertical="center"/>
    </xf>
    <xf numFmtId="0" fontId="12" fillId="24" borderId="327" applyNumberFormat="0" applyFont="0" applyAlignment="0" applyProtection="0"/>
    <xf numFmtId="0" fontId="25" fillId="21" borderId="345" applyNumberFormat="0" applyAlignment="0" applyProtection="0"/>
    <xf numFmtId="0" fontId="15" fillId="21" borderId="342" applyNumberFormat="0" applyAlignment="0" applyProtection="0"/>
    <xf numFmtId="0" fontId="15" fillId="21" borderId="325" applyNumberFormat="0" applyAlignment="0" applyProtection="0"/>
    <xf numFmtId="0" fontId="10" fillId="0" borderId="326" applyFill="0">
      <alignment horizontal="center" vertical="center"/>
    </xf>
    <xf numFmtId="0" fontId="10" fillId="0" borderId="321" applyFill="0">
      <alignment horizontal="center" vertical="center"/>
    </xf>
    <xf numFmtId="0" fontId="10" fillId="0" borderId="326" applyFill="0">
      <alignment horizontal="center" vertical="center"/>
    </xf>
    <xf numFmtId="0" fontId="10" fillId="0" borderId="321" applyFill="0">
      <alignment horizontal="center" vertical="center"/>
    </xf>
    <xf numFmtId="0" fontId="32" fillId="0" borderId="319" applyNumberFormat="0" applyFill="0" applyAlignment="0" applyProtection="0"/>
    <xf numFmtId="0" fontId="15" fillId="21" borderId="325" applyNumberFormat="0" applyAlignment="0" applyProtection="0"/>
    <xf numFmtId="0" fontId="10" fillId="0" borderId="326" applyFill="0">
      <alignment horizontal="center" vertical="center"/>
    </xf>
    <xf numFmtId="0" fontId="25" fillId="21" borderId="318" applyNumberFormat="0" applyAlignment="0" applyProtection="0"/>
    <xf numFmtId="0" fontId="12" fillId="24" borderId="344" applyNumberFormat="0" applyFont="0" applyAlignment="0" applyProtection="0"/>
    <xf numFmtId="0" fontId="5" fillId="0" borderId="326" applyFill="0">
      <alignment horizontal="center" vertical="center"/>
    </xf>
    <xf numFmtId="0" fontId="10" fillId="0" borderId="326" applyFill="0">
      <alignment horizontal="center" vertical="center"/>
    </xf>
    <xf numFmtId="0" fontId="25" fillId="21" borderId="345" applyNumberFormat="0" applyAlignment="0" applyProtection="0"/>
    <xf numFmtId="0" fontId="15" fillId="21" borderId="325" applyNumberFormat="0" applyAlignment="0" applyProtection="0"/>
    <xf numFmtId="0" fontId="12" fillId="24" borderId="317" applyNumberFormat="0" applyFont="0" applyAlignment="0" applyProtection="0"/>
    <xf numFmtId="0" fontId="22" fillId="8" borderId="325" applyNumberFormat="0" applyAlignment="0" applyProtection="0"/>
    <xf numFmtId="0" fontId="25" fillId="21" borderId="345" applyNumberFormat="0" applyAlignment="0" applyProtection="0"/>
    <xf numFmtId="0" fontId="10" fillId="0" borderId="326" applyFill="0">
      <alignment horizontal="center" vertical="center"/>
    </xf>
    <xf numFmtId="0" fontId="32" fillId="0" borderId="346" applyNumberFormat="0" applyFill="0" applyAlignment="0" applyProtection="0"/>
    <xf numFmtId="0" fontId="32" fillId="0" borderId="346" applyNumberFormat="0" applyFill="0" applyAlignment="0" applyProtection="0"/>
    <xf numFmtId="0" fontId="15" fillId="21" borderId="325" applyNumberFormat="0" applyAlignment="0" applyProtection="0"/>
    <xf numFmtId="0" fontId="5" fillId="0" borderId="343" applyFill="0">
      <alignment horizontal="center" vertical="center"/>
    </xf>
    <xf numFmtId="0" fontId="12" fillId="24" borderId="317" applyNumberFormat="0" applyFont="0" applyAlignment="0" applyProtection="0"/>
    <xf numFmtId="175" fontId="5" fillId="0" borderId="326" applyFill="0">
      <alignment horizontal="center" vertical="center"/>
    </xf>
    <xf numFmtId="0" fontId="12" fillId="24" borderId="327" applyNumberFormat="0" applyFont="0" applyAlignment="0" applyProtection="0"/>
    <xf numFmtId="0" fontId="22" fillId="8" borderId="325" applyNumberFormat="0" applyAlignment="0" applyProtection="0"/>
    <xf numFmtId="0" fontId="22" fillId="8" borderId="325" applyNumberFormat="0" applyAlignment="0" applyProtection="0"/>
    <xf numFmtId="0" fontId="25" fillId="21" borderId="345" applyNumberFormat="0" applyAlignment="0" applyProtection="0"/>
    <xf numFmtId="0" fontId="12" fillId="24" borderId="317" applyNumberFormat="0" applyFont="0" applyAlignment="0" applyProtection="0"/>
    <xf numFmtId="0" fontId="32" fillId="0" borderId="319" applyNumberFormat="0" applyFill="0" applyAlignment="0" applyProtection="0"/>
    <xf numFmtId="0" fontId="22" fillId="8" borderId="342" applyNumberFormat="0" applyAlignment="0" applyProtection="0"/>
    <xf numFmtId="0" fontId="32" fillId="0" borderId="319" applyNumberFormat="0" applyFill="0" applyAlignment="0" applyProtection="0"/>
    <xf numFmtId="0" fontId="5" fillId="0" borderId="326" applyFill="0">
      <alignment horizontal="center" vertical="center"/>
    </xf>
    <xf numFmtId="0" fontId="12" fillId="24" borderId="317" applyNumberFormat="0" applyFont="0" applyAlignment="0" applyProtection="0"/>
    <xf numFmtId="0" fontId="15" fillId="21" borderId="325" applyNumberFormat="0" applyAlignment="0" applyProtection="0"/>
    <xf numFmtId="0" fontId="32" fillId="0" borderId="319" applyNumberFormat="0" applyFill="0" applyAlignment="0" applyProtection="0"/>
    <xf numFmtId="0" fontId="25" fillId="21" borderId="345" applyNumberFormat="0" applyAlignment="0" applyProtection="0"/>
    <xf numFmtId="0" fontId="12" fillId="24" borderId="317" applyNumberFormat="0" applyFont="0" applyAlignment="0" applyProtection="0"/>
    <xf numFmtId="0" fontId="32" fillId="0" borderId="319" applyNumberFormat="0" applyFill="0" applyAlignment="0" applyProtection="0"/>
    <xf numFmtId="0" fontId="10" fillId="0" borderId="321" applyFill="0">
      <alignment horizontal="center" vertical="center"/>
    </xf>
    <xf numFmtId="0" fontId="32" fillId="0" borderId="319" applyNumberFormat="0" applyFill="0" applyAlignment="0" applyProtection="0"/>
    <xf numFmtId="0" fontId="25" fillId="21" borderId="328" applyNumberFormat="0" applyAlignment="0" applyProtection="0"/>
    <xf numFmtId="175" fontId="5" fillId="0" borderId="326" applyFill="0">
      <alignment horizontal="center" vertical="center"/>
    </xf>
    <xf numFmtId="0" fontId="5" fillId="0" borderId="326" applyFill="0">
      <alignment horizontal="center" vertical="center"/>
    </xf>
    <xf numFmtId="0" fontId="12" fillId="24" borderId="327" applyNumberFormat="0" applyFont="0" applyAlignment="0" applyProtection="0"/>
    <xf numFmtId="0" fontId="32" fillId="0" borderId="346" applyNumberFormat="0" applyFill="0" applyAlignment="0" applyProtection="0"/>
    <xf numFmtId="0" fontId="12" fillId="24" borderId="317" applyNumberFormat="0" applyFont="0" applyAlignment="0" applyProtection="0"/>
    <xf numFmtId="0" fontId="15" fillId="21" borderId="325" applyNumberFormat="0" applyAlignment="0" applyProtection="0"/>
    <xf numFmtId="0" fontId="22" fillId="8" borderId="325" applyNumberFormat="0" applyAlignment="0" applyProtection="0"/>
    <xf numFmtId="0" fontId="25" fillId="21" borderId="318" applyNumberFormat="0" applyAlignment="0" applyProtection="0"/>
    <xf numFmtId="175" fontId="5" fillId="0" borderId="326" applyFill="0">
      <alignment horizontal="center" vertical="center"/>
    </xf>
    <xf numFmtId="0" fontId="22" fillId="8" borderId="325" applyNumberFormat="0" applyAlignment="0" applyProtection="0"/>
    <xf numFmtId="0" fontId="25" fillId="21" borderId="328" applyNumberFormat="0" applyAlignment="0" applyProtection="0"/>
    <xf numFmtId="175" fontId="5" fillId="0" borderId="326" applyFill="0">
      <alignment horizontal="center" vertical="center"/>
    </xf>
    <xf numFmtId="0" fontId="12" fillId="24" borderId="317" applyNumberFormat="0" applyFont="0" applyAlignment="0" applyProtection="0"/>
    <xf numFmtId="0" fontId="25" fillId="21" borderId="318" applyNumberFormat="0" applyAlignment="0" applyProtection="0"/>
    <xf numFmtId="0" fontId="12" fillId="24" borderId="327" applyNumberFormat="0" applyFont="0" applyAlignment="0" applyProtection="0"/>
    <xf numFmtId="0" fontId="25" fillId="21" borderId="318" applyNumberFormat="0" applyAlignment="0" applyProtection="0"/>
    <xf numFmtId="0" fontId="5" fillId="0" borderId="326" applyFill="0">
      <alignment horizontal="center" vertical="center"/>
    </xf>
    <xf numFmtId="0" fontId="12" fillId="24" borderId="350" applyNumberFormat="0" applyFont="0" applyAlignment="0" applyProtection="0"/>
    <xf numFmtId="175" fontId="5" fillId="0" borderId="326" applyFill="0">
      <alignment horizontal="center" vertical="center"/>
    </xf>
    <xf numFmtId="175" fontId="5" fillId="0" borderId="326" applyFill="0">
      <alignment horizontal="center" vertical="center"/>
    </xf>
    <xf numFmtId="0" fontId="12" fillId="24" borderId="344" applyNumberFormat="0" applyFont="0" applyAlignment="0" applyProtection="0"/>
    <xf numFmtId="0" fontId="32" fillId="0" borderId="319" applyNumberFormat="0" applyFill="0" applyAlignment="0" applyProtection="0"/>
    <xf numFmtId="0" fontId="5" fillId="0" borderId="343" applyFill="0">
      <alignment horizontal="center" vertical="center"/>
    </xf>
    <xf numFmtId="175" fontId="5" fillId="0" borderId="326" applyFill="0">
      <alignment horizontal="center" vertical="center"/>
    </xf>
    <xf numFmtId="0" fontId="25" fillId="21" borderId="318"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25" fillId="21" borderId="318" applyNumberFormat="0" applyAlignment="0" applyProtection="0"/>
    <xf numFmtId="0" fontId="5" fillId="0" borderId="326" applyFill="0">
      <alignment horizontal="center" vertical="center"/>
    </xf>
    <xf numFmtId="0" fontId="32" fillId="0" borderId="319" applyNumberFormat="0" applyFill="0" applyAlignment="0" applyProtection="0"/>
    <xf numFmtId="0" fontId="25" fillId="21" borderId="345" applyNumberFormat="0" applyAlignment="0" applyProtection="0"/>
    <xf numFmtId="0" fontId="32" fillId="0" borderId="329" applyNumberFormat="0" applyFill="0" applyAlignment="0" applyProtection="0"/>
    <xf numFmtId="0" fontId="32" fillId="0" borderId="346" applyNumberFormat="0" applyFill="0" applyAlignment="0" applyProtection="0"/>
    <xf numFmtId="0" fontId="32" fillId="0" borderId="329" applyNumberFormat="0" applyFill="0" applyAlignment="0" applyProtection="0"/>
    <xf numFmtId="0" fontId="5" fillId="0" borderId="326" applyFill="0">
      <alignment horizontal="center" vertical="center"/>
    </xf>
    <xf numFmtId="0" fontId="25" fillId="21" borderId="318" applyNumberFormat="0" applyAlignment="0" applyProtection="0"/>
    <xf numFmtId="0" fontId="32" fillId="0" borderId="319" applyNumberFormat="0" applyFill="0" applyAlignment="0" applyProtection="0"/>
    <xf numFmtId="0" fontId="15" fillId="21" borderId="325" applyNumberFormat="0" applyAlignment="0" applyProtection="0"/>
    <xf numFmtId="0" fontId="12" fillId="24" borderId="317" applyNumberFormat="0" applyFont="0" applyAlignment="0" applyProtection="0"/>
    <xf numFmtId="0" fontId="32" fillId="0" borderId="319" applyNumberFormat="0" applyFill="0" applyAlignment="0" applyProtection="0"/>
    <xf numFmtId="0" fontId="10" fillId="0" borderId="326" applyFill="0">
      <alignment horizontal="center" vertical="center"/>
    </xf>
    <xf numFmtId="0" fontId="32" fillId="0" borderId="346" applyNumberFormat="0" applyFill="0" applyAlignment="0" applyProtection="0"/>
    <xf numFmtId="0" fontId="25" fillId="21" borderId="318" applyNumberFormat="0" applyAlignment="0" applyProtection="0"/>
    <xf numFmtId="0" fontId="12" fillId="24" borderId="317" applyNumberFormat="0" applyFont="0" applyAlignment="0" applyProtection="0"/>
    <xf numFmtId="0" fontId="12" fillId="24" borderId="317" applyNumberFormat="0" applyFont="0" applyAlignment="0" applyProtection="0"/>
    <xf numFmtId="0" fontId="12" fillId="24" borderId="317" applyNumberFormat="0" applyFont="0" applyAlignment="0" applyProtection="0"/>
    <xf numFmtId="0" fontId="10" fillId="0" borderId="326" applyFill="0">
      <alignment horizontal="center" vertical="center"/>
    </xf>
    <xf numFmtId="175" fontId="5" fillId="0" borderId="349" applyFill="0">
      <alignment horizontal="center" vertical="center"/>
    </xf>
    <xf numFmtId="0" fontId="25" fillId="21" borderId="318" applyNumberFormat="0" applyAlignment="0" applyProtection="0"/>
    <xf numFmtId="0" fontId="5" fillId="0" borderId="326" applyFill="0">
      <alignment horizontal="center" vertical="center"/>
    </xf>
    <xf numFmtId="0" fontId="10" fillId="0" borderId="326" applyFill="0">
      <alignment horizontal="center" vertical="center"/>
    </xf>
    <xf numFmtId="0" fontId="25" fillId="21" borderId="345" applyNumberFormat="0" applyAlignment="0" applyProtection="0"/>
    <xf numFmtId="0" fontId="25" fillId="21" borderId="323" applyNumberFormat="0" applyAlignment="0" applyProtection="0"/>
    <xf numFmtId="0" fontId="25" fillId="21" borderId="318" applyNumberFormat="0" applyAlignment="0" applyProtection="0"/>
    <xf numFmtId="0" fontId="5" fillId="0" borderId="326" applyFill="0">
      <alignment horizontal="center" vertical="center"/>
    </xf>
    <xf numFmtId="0" fontId="25" fillId="21" borderId="318" applyNumberFormat="0" applyAlignment="0" applyProtection="0"/>
    <xf numFmtId="0" fontId="15" fillId="21" borderId="325" applyNumberFormat="0" applyAlignment="0" applyProtection="0"/>
    <xf numFmtId="0" fontId="22" fillId="8" borderId="325" applyNumberFormat="0" applyAlignment="0" applyProtection="0"/>
    <xf numFmtId="0" fontId="32" fillId="0" borderId="319" applyNumberFormat="0" applyFill="0" applyAlignment="0" applyProtection="0"/>
    <xf numFmtId="0" fontId="32" fillId="0" borderId="346" applyNumberFormat="0" applyFill="0" applyAlignment="0" applyProtection="0"/>
    <xf numFmtId="0" fontId="32" fillId="0" borderId="329" applyNumberFormat="0" applyFill="0" applyAlignment="0" applyProtection="0"/>
    <xf numFmtId="0" fontId="25" fillId="21" borderId="345" applyNumberFormat="0" applyAlignment="0" applyProtection="0"/>
    <xf numFmtId="0" fontId="12" fillId="24" borderId="317" applyNumberFormat="0" applyFont="0" applyAlignment="0" applyProtection="0"/>
    <xf numFmtId="0" fontId="32" fillId="0" borderId="346" applyNumberFormat="0" applyFill="0" applyAlignment="0" applyProtection="0"/>
    <xf numFmtId="0" fontId="32" fillId="0" borderId="329" applyNumberFormat="0" applyFill="0" applyAlignment="0" applyProtection="0"/>
    <xf numFmtId="0" fontId="15" fillId="21" borderId="325" applyNumberFormat="0" applyAlignment="0" applyProtection="0"/>
    <xf numFmtId="0" fontId="5" fillId="0" borderId="326" applyFill="0">
      <alignment horizontal="center" vertical="center"/>
    </xf>
    <xf numFmtId="175" fontId="5" fillId="0" borderId="326" applyFill="0">
      <alignment horizontal="center" vertical="center"/>
    </xf>
    <xf numFmtId="0" fontId="15" fillId="21" borderId="325" applyNumberFormat="0" applyAlignment="0" applyProtection="0"/>
    <xf numFmtId="0" fontId="32" fillId="0" borderId="319" applyNumberFormat="0" applyFill="0" applyAlignment="0" applyProtection="0"/>
    <xf numFmtId="0" fontId="32" fillId="0" borderId="319" applyNumberFormat="0" applyFill="0" applyAlignment="0" applyProtection="0"/>
    <xf numFmtId="0" fontId="10" fillId="0" borderId="326" applyFill="0">
      <alignment horizontal="center" vertical="center"/>
    </xf>
    <xf numFmtId="0" fontId="12" fillId="24" borderId="317" applyNumberFormat="0" applyFont="0" applyAlignment="0" applyProtection="0"/>
    <xf numFmtId="0" fontId="32" fillId="0" borderId="319" applyNumberFormat="0" applyFill="0" applyAlignment="0" applyProtection="0"/>
    <xf numFmtId="0" fontId="12" fillId="24" borderId="317" applyNumberFormat="0" applyFont="0" applyAlignment="0" applyProtection="0"/>
    <xf numFmtId="0" fontId="32" fillId="0" borderId="329" applyNumberFormat="0" applyFill="0" applyAlignment="0" applyProtection="0"/>
    <xf numFmtId="0" fontId="25" fillId="21" borderId="323" applyNumberFormat="0" applyAlignment="0" applyProtection="0"/>
    <xf numFmtId="0" fontId="25" fillId="21" borderId="318" applyNumberFormat="0" applyAlignment="0" applyProtection="0"/>
    <xf numFmtId="0" fontId="25" fillId="21" borderId="345" applyNumberFormat="0" applyAlignment="0" applyProtection="0"/>
    <xf numFmtId="0" fontId="22" fillId="8" borderId="325" applyNumberFormat="0" applyAlignment="0" applyProtection="0"/>
    <xf numFmtId="0" fontId="5" fillId="0" borderId="326" applyFill="0">
      <alignment horizontal="center" vertical="center"/>
    </xf>
    <xf numFmtId="0" fontId="12" fillId="24" borderId="327" applyNumberFormat="0" applyFont="0" applyAlignment="0" applyProtection="0"/>
    <xf numFmtId="175" fontId="5" fillId="0" borderId="326" applyFill="0">
      <alignment horizontal="center" vertical="center"/>
    </xf>
    <xf numFmtId="0" fontId="5" fillId="0" borderId="326" applyFill="0">
      <alignment horizontal="center" vertical="center"/>
    </xf>
    <xf numFmtId="0" fontId="32" fillId="0" borderId="319" applyNumberFormat="0" applyFill="0" applyAlignment="0" applyProtection="0"/>
    <xf numFmtId="0" fontId="32" fillId="0" borderId="329" applyNumberFormat="0" applyFill="0" applyAlignment="0" applyProtection="0"/>
    <xf numFmtId="0" fontId="25" fillId="21" borderId="345" applyNumberFormat="0" applyAlignment="0" applyProtection="0"/>
    <xf numFmtId="0" fontId="25" fillId="21" borderId="328" applyNumberFormat="0" applyAlignment="0" applyProtection="0"/>
    <xf numFmtId="0" fontId="5" fillId="0" borderId="326" applyFill="0">
      <alignment horizontal="center" vertical="center"/>
    </xf>
    <xf numFmtId="0" fontId="22" fillId="8" borderId="325" applyNumberFormat="0" applyAlignment="0" applyProtection="0"/>
    <xf numFmtId="0" fontId="12" fillId="24" borderId="317" applyNumberFormat="0" applyFont="0" applyAlignment="0" applyProtection="0"/>
    <xf numFmtId="0" fontId="32" fillId="0" borderId="346" applyNumberFormat="0" applyFill="0" applyAlignment="0" applyProtection="0"/>
    <xf numFmtId="0" fontId="5" fillId="0" borderId="326" applyFill="0">
      <alignment horizontal="center" vertical="center"/>
    </xf>
    <xf numFmtId="0" fontId="15" fillId="21" borderId="325" applyNumberFormat="0" applyAlignment="0" applyProtection="0"/>
    <xf numFmtId="0" fontId="10" fillId="0" borderId="343" applyFill="0">
      <alignment horizontal="center" vertical="center"/>
    </xf>
    <xf numFmtId="0" fontId="25" fillId="21" borderId="318" applyNumberFormat="0" applyAlignment="0" applyProtection="0"/>
    <xf numFmtId="0" fontId="25" fillId="21" borderId="318" applyNumberFormat="0" applyAlignment="0" applyProtection="0"/>
    <xf numFmtId="175" fontId="5" fillId="0" borderId="321" applyFill="0">
      <alignment horizontal="center" vertical="center"/>
    </xf>
    <xf numFmtId="0" fontId="12" fillId="24" borderId="327" applyNumberFormat="0" applyFont="0" applyAlignment="0" applyProtection="0"/>
    <xf numFmtId="0" fontId="32" fillId="0" borderId="346" applyNumberFormat="0" applyFill="0" applyAlignment="0" applyProtection="0"/>
    <xf numFmtId="0" fontId="10" fillId="0" borderId="326" applyFill="0">
      <alignment horizontal="center" vertical="center"/>
    </xf>
    <xf numFmtId="0" fontId="12" fillId="24" borderId="317" applyNumberFormat="0" applyFont="0" applyAlignment="0" applyProtection="0"/>
    <xf numFmtId="0" fontId="5" fillId="0" borderId="326" applyFill="0">
      <alignment horizontal="center" vertical="center"/>
    </xf>
    <xf numFmtId="0" fontId="32" fillId="0" borderId="346" applyNumberFormat="0" applyFill="0" applyAlignment="0" applyProtection="0"/>
    <xf numFmtId="0" fontId="12" fillId="24" borderId="317" applyNumberFormat="0" applyFont="0" applyAlignment="0" applyProtection="0"/>
    <xf numFmtId="0" fontId="32" fillId="0" borderId="319" applyNumberFormat="0" applyFill="0" applyAlignment="0" applyProtection="0"/>
    <xf numFmtId="0" fontId="32" fillId="0" borderId="319" applyNumberFormat="0" applyFill="0" applyAlignment="0" applyProtection="0"/>
    <xf numFmtId="0" fontId="25" fillId="21" borderId="318" applyNumberFormat="0" applyAlignment="0" applyProtection="0"/>
    <xf numFmtId="0" fontId="32" fillId="0" borderId="319" applyNumberFormat="0" applyFill="0" applyAlignment="0" applyProtection="0"/>
    <xf numFmtId="0" fontId="5" fillId="0" borderId="326" applyFill="0">
      <alignment horizontal="center" vertical="center"/>
    </xf>
    <xf numFmtId="0" fontId="12" fillId="24" borderId="317" applyNumberFormat="0" applyFont="0" applyAlignment="0" applyProtection="0"/>
    <xf numFmtId="0" fontId="12" fillId="24" borderId="327" applyNumberFormat="0" applyFont="0" applyAlignment="0" applyProtection="0"/>
    <xf numFmtId="0" fontId="22" fillId="8" borderId="325" applyNumberFormat="0" applyAlignment="0" applyProtection="0"/>
    <xf numFmtId="0" fontId="32" fillId="0" borderId="319" applyNumberFormat="0" applyFill="0" applyAlignment="0" applyProtection="0"/>
    <xf numFmtId="0" fontId="25" fillId="21" borderId="318" applyNumberFormat="0" applyAlignment="0" applyProtection="0"/>
    <xf numFmtId="175" fontId="5" fillId="0" borderId="343" applyFill="0">
      <alignment horizontal="center" vertical="center"/>
    </xf>
    <xf numFmtId="0" fontId="32" fillId="0" borderId="346" applyNumberFormat="0" applyFill="0" applyAlignment="0" applyProtection="0"/>
    <xf numFmtId="0" fontId="25" fillId="21" borderId="318" applyNumberFormat="0" applyAlignment="0" applyProtection="0"/>
    <xf numFmtId="0" fontId="25" fillId="21" borderId="318" applyNumberFormat="0" applyAlignment="0" applyProtection="0"/>
    <xf numFmtId="175" fontId="5" fillId="0" borderId="349" applyFill="0">
      <alignment horizontal="center" vertical="center"/>
    </xf>
    <xf numFmtId="0" fontId="25" fillId="21" borderId="318" applyNumberFormat="0" applyAlignment="0" applyProtection="0"/>
    <xf numFmtId="0" fontId="25" fillId="21" borderId="345" applyNumberFormat="0" applyAlignment="0" applyProtection="0"/>
    <xf numFmtId="0" fontId="32" fillId="0" borderId="329" applyNumberFormat="0" applyFill="0" applyAlignment="0" applyProtection="0"/>
    <xf numFmtId="0" fontId="5" fillId="0" borderId="349" applyFill="0">
      <alignment horizontal="center" vertical="center"/>
    </xf>
    <xf numFmtId="0" fontId="25" fillId="21" borderId="328" applyNumberFormat="0" applyAlignment="0" applyProtection="0"/>
    <xf numFmtId="0" fontId="10" fillId="0" borderId="326" applyFill="0">
      <alignment horizontal="center" vertical="center"/>
    </xf>
    <xf numFmtId="0" fontId="32" fillId="0" borderId="319" applyNumberFormat="0" applyFill="0" applyAlignment="0" applyProtection="0"/>
    <xf numFmtId="0" fontId="12" fillId="24" borderId="327" applyNumberFormat="0" applyFont="0" applyAlignment="0" applyProtection="0"/>
    <xf numFmtId="0" fontId="12" fillId="24" borderId="327" applyNumberFormat="0" applyFont="0" applyAlignment="0" applyProtection="0"/>
    <xf numFmtId="0" fontId="25" fillId="21" borderId="318" applyNumberFormat="0" applyAlignment="0" applyProtection="0"/>
    <xf numFmtId="0" fontId="25" fillId="21" borderId="328" applyNumberFormat="0" applyAlignment="0" applyProtection="0"/>
    <xf numFmtId="0" fontId="5" fillId="0" borderId="326" applyFill="0">
      <alignment horizontal="center" vertical="center"/>
    </xf>
    <xf numFmtId="0" fontId="22" fillId="8" borderId="325" applyNumberFormat="0" applyAlignment="0" applyProtection="0"/>
    <xf numFmtId="0" fontId="32" fillId="0" borderId="319" applyNumberFormat="0" applyFill="0" applyAlignment="0" applyProtection="0"/>
    <xf numFmtId="0" fontId="12" fillId="24" borderId="317" applyNumberFormat="0" applyFont="0" applyAlignment="0" applyProtection="0"/>
    <xf numFmtId="0" fontId="12" fillId="24" borderId="327" applyNumberFormat="0" applyFont="0" applyAlignment="0" applyProtection="0"/>
    <xf numFmtId="0" fontId="5" fillId="0" borderId="343" applyFill="0">
      <alignment horizontal="center" vertical="center"/>
    </xf>
    <xf numFmtId="0" fontId="12" fillId="24" borderId="322" applyNumberFormat="0" applyFont="0" applyAlignment="0" applyProtection="0"/>
    <xf numFmtId="0" fontId="32" fillId="0" borderId="329" applyNumberFormat="0" applyFill="0" applyAlignment="0" applyProtection="0"/>
    <xf numFmtId="0" fontId="32" fillId="0" borderId="346" applyNumberFormat="0" applyFill="0" applyAlignment="0" applyProtection="0"/>
    <xf numFmtId="0" fontId="25" fillId="21" borderId="318" applyNumberFormat="0" applyAlignment="0" applyProtection="0"/>
    <xf numFmtId="0" fontId="12" fillId="24" borderId="344" applyNumberFormat="0" applyFont="0" applyAlignment="0" applyProtection="0"/>
    <xf numFmtId="0" fontId="25" fillId="21" borderId="318" applyNumberFormat="0" applyAlignment="0" applyProtection="0"/>
    <xf numFmtId="0" fontId="32" fillId="0" borderId="346" applyNumberFormat="0" applyFill="0" applyAlignment="0" applyProtection="0"/>
    <xf numFmtId="0" fontId="32" fillId="0" borderId="319" applyNumberFormat="0" applyFill="0" applyAlignment="0" applyProtection="0"/>
    <xf numFmtId="0" fontId="5" fillId="0" borderId="326" applyFill="0">
      <alignment horizontal="center" vertical="center"/>
    </xf>
    <xf numFmtId="0" fontId="12" fillId="24" borderId="317" applyNumberFormat="0" applyFont="0" applyAlignment="0" applyProtection="0"/>
    <xf numFmtId="0" fontId="32" fillId="0" borderId="319" applyNumberFormat="0" applyFill="0" applyAlignment="0" applyProtection="0"/>
    <xf numFmtId="0" fontId="25" fillId="21" borderId="345" applyNumberFormat="0" applyAlignment="0" applyProtection="0"/>
    <xf numFmtId="0" fontId="5" fillId="0" borderId="321" applyFill="0">
      <alignment horizontal="center" vertical="center"/>
    </xf>
    <xf numFmtId="0" fontId="25" fillId="21" borderId="318" applyNumberFormat="0" applyAlignment="0" applyProtection="0"/>
    <xf numFmtId="0" fontId="10" fillId="0" borderId="326" applyFill="0">
      <alignment horizontal="center" vertical="center"/>
    </xf>
    <xf numFmtId="0" fontId="32" fillId="0" borderId="346" applyNumberFormat="0" applyFill="0" applyAlignment="0" applyProtection="0"/>
    <xf numFmtId="0" fontId="25" fillId="21" borderId="318" applyNumberFormat="0" applyAlignment="0" applyProtection="0"/>
    <xf numFmtId="0" fontId="25" fillId="21" borderId="328" applyNumberFormat="0" applyAlignment="0" applyProtection="0"/>
    <xf numFmtId="0" fontId="32" fillId="0" borderId="346" applyNumberFormat="0" applyFill="0" applyAlignment="0" applyProtection="0"/>
    <xf numFmtId="0" fontId="32" fillId="0" borderId="319" applyNumberFormat="0" applyFill="0" applyAlignment="0" applyProtection="0"/>
    <xf numFmtId="0" fontId="22" fillId="8" borderId="325" applyNumberFormat="0" applyAlignment="0" applyProtection="0"/>
    <xf numFmtId="0" fontId="10" fillId="0" borderId="326" applyFill="0">
      <alignment horizontal="center" vertical="center"/>
    </xf>
    <xf numFmtId="0" fontId="25" fillId="21" borderId="345" applyNumberFormat="0" applyAlignment="0" applyProtection="0"/>
    <xf numFmtId="0" fontId="25" fillId="21" borderId="318" applyNumberFormat="0" applyAlignment="0" applyProtection="0"/>
    <xf numFmtId="0" fontId="12" fillId="24" borderId="327" applyNumberFormat="0" applyFont="0" applyAlignment="0" applyProtection="0"/>
    <xf numFmtId="0" fontId="25" fillId="21" borderId="318" applyNumberFormat="0" applyAlignment="0" applyProtection="0"/>
    <xf numFmtId="0" fontId="12" fillId="24" borderId="317" applyNumberFormat="0" applyFont="0" applyAlignment="0" applyProtection="0"/>
    <xf numFmtId="0" fontId="25" fillId="21" borderId="318" applyNumberFormat="0" applyAlignment="0" applyProtection="0"/>
    <xf numFmtId="0" fontId="12" fillId="24" borderId="317" applyNumberFormat="0" applyFont="0" applyAlignment="0" applyProtection="0"/>
    <xf numFmtId="0" fontId="10" fillId="0" borderId="326" applyFill="0">
      <alignment horizontal="center" vertical="center"/>
    </xf>
    <xf numFmtId="0" fontId="25" fillId="21" borderId="345" applyNumberFormat="0" applyAlignment="0" applyProtection="0"/>
    <xf numFmtId="0" fontId="15" fillId="21" borderId="342" applyNumberFormat="0" applyAlignment="0" applyProtection="0"/>
    <xf numFmtId="0" fontId="12" fillId="24" borderId="327" applyNumberFormat="0" applyFont="0" applyAlignment="0" applyProtection="0"/>
    <xf numFmtId="0" fontId="32" fillId="0" borderId="319" applyNumberFormat="0" applyFill="0" applyAlignment="0" applyProtection="0"/>
    <xf numFmtId="0" fontId="12" fillId="24" borderId="327" applyNumberFormat="0" applyFont="0" applyAlignment="0" applyProtection="0"/>
    <xf numFmtId="0" fontId="5" fillId="0" borderId="349" applyFill="0">
      <alignment horizontal="center" vertical="center"/>
    </xf>
    <xf numFmtId="175" fontId="5" fillId="0" borderId="326" applyFill="0">
      <alignment horizontal="center" vertical="center"/>
    </xf>
    <xf numFmtId="0" fontId="32" fillId="0" borderId="319" applyNumberFormat="0" applyFill="0" applyAlignment="0" applyProtection="0"/>
    <xf numFmtId="0" fontId="25" fillId="21" borderId="318" applyNumberFormat="0" applyAlignment="0" applyProtection="0"/>
    <xf numFmtId="0" fontId="12" fillId="24" borderId="327" applyNumberFormat="0" applyFont="0" applyAlignment="0" applyProtection="0"/>
    <xf numFmtId="0" fontId="12" fillId="24" borderId="317" applyNumberFormat="0" applyFont="0" applyAlignment="0" applyProtection="0"/>
    <xf numFmtId="175" fontId="5" fillId="0" borderId="326" applyFill="0">
      <alignment horizontal="center" vertical="center"/>
    </xf>
    <xf numFmtId="0" fontId="32" fillId="0" borderId="346" applyNumberFormat="0" applyFill="0" applyAlignment="0" applyProtection="0"/>
    <xf numFmtId="0" fontId="32" fillId="0" borderId="329" applyNumberFormat="0" applyFill="0" applyAlignment="0" applyProtection="0"/>
    <xf numFmtId="0" fontId="32" fillId="0" borderId="319" applyNumberFormat="0" applyFill="0" applyAlignment="0" applyProtection="0"/>
    <xf numFmtId="0" fontId="5" fillId="0" borderId="343" applyFill="0">
      <alignment horizontal="center" vertical="center"/>
    </xf>
    <xf numFmtId="0" fontId="12" fillId="24" borderId="317" applyNumberFormat="0" applyFont="0" applyAlignment="0" applyProtection="0"/>
    <xf numFmtId="0" fontId="12" fillId="24" borderId="317" applyNumberFormat="0" applyFont="0" applyAlignment="0" applyProtection="0"/>
    <xf numFmtId="0" fontId="32" fillId="0" borderId="329" applyNumberFormat="0" applyFill="0" applyAlignment="0" applyProtection="0"/>
    <xf numFmtId="0" fontId="25" fillId="21" borderId="328" applyNumberFormat="0" applyAlignment="0" applyProtection="0"/>
    <xf numFmtId="0" fontId="12" fillId="24" borderId="317" applyNumberFormat="0" applyFont="0" applyAlignment="0" applyProtection="0"/>
    <xf numFmtId="0" fontId="10" fillId="0" borderId="326" applyFill="0">
      <alignment horizontal="center" vertical="center"/>
    </xf>
    <xf numFmtId="175" fontId="5" fillId="0" borderId="326" applyFill="0">
      <alignment horizontal="center" vertical="center"/>
    </xf>
    <xf numFmtId="175" fontId="5" fillId="0" borderId="343" applyFill="0">
      <alignment horizontal="center" vertical="center"/>
    </xf>
    <xf numFmtId="0" fontId="32" fillId="0" borderId="346" applyNumberFormat="0" applyFill="0" applyAlignment="0" applyProtection="0"/>
    <xf numFmtId="0" fontId="15" fillId="21" borderId="337" applyNumberFormat="0" applyAlignment="0" applyProtection="0"/>
    <xf numFmtId="0" fontId="25" fillId="21" borderId="318" applyNumberFormat="0" applyAlignment="0" applyProtection="0"/>
    <xf numFmtId="0" fontId="32" fillId="0" borderId="319" applyNumberFormat="0" applyFill="0" applyAlignment="0" applyProtection="0"/>
    <xf numFmtId="0" fontId="5" fillId="0" borderId="326" applyFill="0">
      <alignment horizontal="center" vertical="center"/>
    </xf>
    <xf numFmtId="0" fontId="25" fillId="21" borderId="318" applyNumberFormat="0" applyAlignment="0" applyProtection="0"/>
    <xf numFmtId="0" fontId="25" fillId="21" borderId="318" applyNumberFormat="0" applyAlignment="0" applyProtection="0"/>
    <xf numFmtId="0" fontId="25" fillId="21" borderId="328" applyNumberFormat="0" applyAlignment="0" applyProtection="0"/>
    <xf numFmtId="0" fontId="5" fillId="0" borderId="326" applyFill="0">
      <alignment horizontal="center" vertical="center"/>
    </xf>
    <xf numFmtId="0" fontId="25" fillId="21" borderId="345" applyNumberFormat="0" applyAlignment="0" applyProtection="0"/>
    <xf numFmtId="0" fontId="10" fillId="0" borderId="326" applyFill="0">
      <alignment horizontal="center" vertical="center"/>
    </xf>
    <xf numFmtId="175" fontId="5" fillId="0" borderId="326" applyFill="0">
      <alignment horizontal="center" vertical="center"/>
    </xf>
    <xf numFmtId="0" fontId="32" fillId="0" borderId="319" applyNumberFormat="0" applyFill="0" applyAlignment="0" applyProtection="0"/>
    <xf numFmtId="0" fontId="25" fillId="21" borderId="345" applyNumberFormat="0" applyAlignment="0" applyProtection="0"/>
    <xf numFmtId="0" fontId="10" fillId="0" borderId="326" applyFill="0">
      <alignment horizontal="center" vertical="center"/>
    </xf>
    <xf numFmtId="0" fontId="10" fillId="0" borderId="326" applyFill="0">
      <alignment horizontal="center" vertical="center"/>
    </xf>
    <xf numFmtId="0" fontId="25" fillId="21" borderId="345" applyNumberFormat="0" applyAlignment="0" applyProtection="0"/>
    <xf numFmtId="0" fontId="25" fillId="21" borderId="345" applyNumberFormat="0" applyAlignment="0" applyProtection="0"/>
    <xf numFmtId="0" fontId="10" fillId="0" borderId="343" applyFill="0">
      <alignment horizontal="center" vertical="center"/>
    </xf>
    <xf numFmtId="0" fontId="32" fillId="0" borderId="346" applyNumberFormat="0" applyFill="0" applyAlignment="0" applyProtection="0"/>
    <xf numFmtId="0" fontId="5" fillId="0" borderId="321" applyFill="0">
      <alignment horizontal="center" vertical="center"/>
    </xf>
    <xf numFmtId="0" fontId="25" fillId="21" borderId="318" applyNumberFormat="0" applyAlignment="0" applyProtection="0"/>
    <xf numFmtId="0" fontId="5" fillId="0" borderId="343" applyFill="0">
      <alignment horizontal="center" vertical="center"/>
    </xf>
    <xf numFmtId="175" fontId="5" fillId="0" borderId="326" applyFill="0">
      <alignment horizontal="center" vertical="center"/>
    </xf>
    <xf numFmtId="175" fontId="5" fillId="0" borderId="343" applyFill="0">
      <alignment horizontal="center" vertical="center"/>
    </xf>
    <xf numFmtId="0" fontId="12" fillId="24" borderId="327" applyNumberFormat="0" applyFont="0" applyAlignment="0" applyProtection="0"/>
    <xf numFmtId="0" fontId="32" fillId="0" borderId="346" applyNumberFormat="0" applyFill="0" applyAlignment="0" applyProtection="0"/>
    <xf numFmtId="0" fontId="22" fillId="8" borderId="342" applyNumberFormat="0" applyAlignment="0" applyProtection="0"/>
    <xf numFmtId="0" fontId="10" fillId="0" borderId="349" applyFill="0">
      <alignment horizontal="center" vertical="center"/>
    </xf>
    <xf numFmtId="0" fontId="25" fillId="21" borderId="345" applyNumberFormat="0" applyAlignment="0" applyProtection="0"/>
    <xf numFmtId="0" fontId="22" fillId="8" borderId="325" applyNumberFormat="0" applyAlignment="0" applyProtection="0"/>
    <xf numFmtId="175" fontId="5" fillId="0" borderId="321" applyFill="0">
      <alignment horizontal="center" vertical="center"/>
    </xf>
    <xf numFmtId="175" fontId="5" fillId="0" borderId="326" applyFill="0">
      <alignment horizontal="center" vertical="center"/>
    </xf>
    <xf numFmtId="0" fontId="10" fillId="0" borderId="343" applyFill="0">
      <alignment horizontal="center" vertical="center"/>
    </xf>
    <xf numFmtId="0" fontId="12" fillId="24" borderId="327" applyNumberFormat="0" applyFont="0" applyAlignment="0" applyProtection="0"/>
    <xf numFmtId="0" fontId="15" fillId="21" borderId="325" applyNumberFormat="0" applyAlignment="0" applyProtection="0"/>
    <xf numFmtId="0" fontId="25" fillId="21" borderId="345" applyNumberFormat="0" applyAlignment="0" applyProtection="0"/>
    <xf numFmtId="175" fontId="5" fillId="0" borderId="326" applyFill="0">
      <alignment horizontal="center" vertical="center"/>
    </xf>
    <xf numFmtId="0" fontId="22" fillId="8" borderId="325" applyNumberFormat="0" applyAlignment="0" applyProtection="0"/>
    <xf numFmtId="0" fontId="10" fillId="0" borderId="343" applyFill="0">
      <alignment horizontal="center" vertical="center"/>
    </xf>
    <xf numFmtId="0" fontId="32" fillId="0" borderId="329" applyNumberFormat="0" applyFill="0" applyAlignment="0" applyProtection="0"/>
    <xf numFmtId="0" fontId="22" fillId="8" borderId="325" applyNumberFormat="0" applyAlignment="0" applyProtection="0"/>
    <xf numFmtId="0" fontId="10" fillId="0" borderId="326" applyFill="0">
      <alignment horizontal="center" vertical="center"/>
    </xf>
    <xf numFmtId="0" fontId="32" fillId="0" borderId="324" applyNumberFormat="0" applyFill="0" applyAlignment="0" applyProtection="0"/>
    <xf numFmtId="0" fontId="15" fillId="21" borderId="325" applyNumberFormat="0" applyAlignment="0" applyProtection="0"/>
    <xf numFmtId="0" fontId="12" fillId="24" borderId="344" applyNumberFormat="0" applyFont="0" applyAlignment="0" applyProtection="0"/>
    <xf numFmtId="0" fontId="5" fillId="0" borderId="321" applyFill="0">
      <alignment horizontal="center" vertical="center"/>
    </xf>
    <xf numFmtId="0" fontId="32" fillId="0" borderId="319" applyNumberFormat="0" applyFill="0" applyAlignment="0" applyProtection="0"/>
    <xf numFmtId="0" fontId="25" fillId="21" borderId="345" applyNumberFormat="0" applyAlignment="0" applyProtection="0"/>
    <xf numFmtId="0" fontId="5" fillId="0" borderId="326" applyFill="0">
      <alignment horizontal="center" vertical="center"/>
    </xf>
    <xf numFmtId="0" fontId="25" fillId="21" borderId="345" applyNumberFormat="0" applyAlignment="0" applyProtection="0"/>
    <xf numFmtId="175" fontId="5" fillId="0" borderId="321" applyFill="0">
      <alignment horizontal="center" vertical="center"/>
    </xf>
    <xf numFmtId="0" fontId="32" fillId="0" borderId="329" applyNumberFormat="0" applyFill="0" applyAlignment="0" applyProtection="0"/>
    <xf numFmtId="0" fontId="32" fillId="0" borderId="319" applyNumberFormat="0" applyFill="0" applyAlignment="0" applyProtection="0"/>
    <xf numFmtId="0" fontId="32" fillId="0" borderId="319" applyNumberFormat="0" applyFill="0" applyAlignment="0" applyProtection="0"/>
    <xf numFmtId="0" fontId="5" fillId="0" borderId="343" applyFill="0">
      <alignment horizontal="center" vertical="center"/>
    </xf>
    <xf numFmtId="0" fontId="22" fillId="8" borderId="325" applyNumberFormat="0" applyAlignment="0" applyProtection="0"/>
    <xf numFmtId="0" fontId="15" fillId="21" borderId="342" applyNumberFormat="0" applyAlignment="0" applyProtection="0"/>
    <xf numFmtId="0" fontId="25" fillId="21" borderId="318" applyNumberFormat="0" applyAlignment="0" applyProtection="0"/>
    <xf numFmtId="0" fontId="15" fillId="21" borderId="342" applyNumberFormat="0" applyAlignment="0" applyProtection="0"/>
    <xf numFmtId="0" fontId="32" fillId="0" borderId="319" applyNumberFormat="0" applyFill="0" applyAlignment="0" applyProtection="0"/>
    <xf numFmtId="0" fontId="25" fillId="21" borderId="318" applyNumberFormat="0" applyAlignment="0" applyProtection="0"/>
    <xf numFmtId="0" fontId="25" fillId="21" borderId="318" applyNumberFormat="0" applyAlignment="0" applyProtection="0"/>
    <xf numFmtId="175" fontId="5" fillId="0" borderId="326" applyFill="0">
      <alignment horizontal="center" vertical="center"/>
    </xf>
    <xf numFmtId="0" fontId="12" fillId="24" borderId="327" applyNumberFormat="0" applyFont="0" applyAlignment="0" applyProtection="0"/>
    <xf numFmtId="0" fontId="10" fillId="0" borderId="326" applyFill="0">
      <alignment horizontal="center" vertical="center"/>
    </xf>
    <xf numFmtId="0" fontId="25" fillId="21" borderId="318" applyNumberFormat="0" applyAlignment="0" applyProtection="0"/>
    <xf numFmtId="0" fontId="12" fillId="24" borderId="317" applyNumberFormat="0" applyFont="0" applyAlignment="0" applyProtection="0"/>
    <xf numFmtId="0" fontId="12" fillId="24" borderId="317" applyNumberFormat="0" applyFont="0" applyAlignment="0" applyProtection="0"/>
    <xf numFmtId="0" fontId="22" fillId="8" borderId="331" applyNumberFormat="0" applyAlignment="0" applyProtection="0"/>
    <xf numFmtId="0" fontId="32" fillId="0" borderId="319" applyNumberFormat="0" applyFill="0" applyAlignment="0" applyProtection="0"/>
    <xf numFmtId="175" fontId="5" fillId="0" borderId="326" applyFill="0">
      <alignment horizontal="center" vertical="center"/>
    </xf>
    <xf numFmtId="0" fontId="22" fillId="8" borderId="325" applyNumberFormat="0" applyAlignment="0" applyProtection="0"/>
    <xf numFmtId="0" fontId="25" fillId="21" borderId="318" applyNumberFormat="0" applyAlignment="0" applyProtection="0"/>
    <xf numFmtId="0" fontId="5" fillId="0" borderId="326" applyFill="0">
      <alignment horizontal="center" vertical="center"/>
    </xf>
    <xf numFmtId="0" fontId="12" fillId="24" borderId="317" applyNumberFormat="0" applyFont="0" applyAlignment="0" applyProtection="0"/>
    <xf numFmtId="0" fontId="10" fillId="0" borderId="326" applyFill="0">
      <alignment horizontal="center" vertical="center"/>
    </xf>
    <xf numFmtId="0" fontId="25" fillId="21" borderId="328" applyNumberFormat="0" applyAlignment="0" applyProtection="0"/>
    <xf numFmtId="0" fontId="25" fillId="21" borderId="328" applyNumberFormat="0" applyAlignment="0" applyProtection="0"/>
    <xf numFmtId="0" fontId="12" fillId="24" borderId="317" applyNumberFormat="0" applyFont="0" applyAlignment="0" applyProtection="0"/>
    <xf numFmtId="0" fontId="32" fillId="0" borderId="346" applyNumberFormat="0" applyFill="0" applyAlignment="0" applyProtection="0"/>
    <xf numFmtId="0" fontId="10" fillId="0" borderId="321" applyFill="0">
      <alignment horizontal="center" vertical="center"/>
    </xf>
    <xf numFmtId="0" fontId="25" fillId="21" borderId="328" applyNumberFormat="0" applyAlignment="0" applyProtection="0"/>
    <xf numFmtId="0" fontId="12" fillId="24" borderId="317" applyNumberFormat="0" applyFont="0" applyAlignment="0" applyProtection="0"/>
    <xf numFmtId="0" fontId="12" fillId="24" borderId="317" applyNumberFormat="0" applyFont="0" applyAlignment="0" applyProtection="0"/>
    <xf numFmtId="0" fontId="22" fillId="8" borderId="325" applyNumberFormat="0" applyAlignment="0" applyProtection="0"/>
    <xf numFmtId="0" fontId="10" fillId="0" borderId="326" applyFill="0">
      <alignment horizontal="center" vertical="center"/>
    </xf>
    <xf numFmtId="0" fontId="10" fillId="0" borderId="349" applyFill="0">
      <alignment horizontal="center" vertical="center"/>
    </xf>
    <xf numFmtId="175" fontId="5" fillId="0" borderId="326" applyFill="0">
      <alignment horizontal="center" vertical="center"/>
    </xf>
    <xf numFmtId="0" fontId="10" fillId="0" borderId="343" applyFill="0">
      <alignment horizontal="center" vertical="center"/>
    </xf>
    <xf numFmtId="0" fontId="25" fillId="21" borderId="318" applyNumberFormat="0" applyAlignment="0" applyProtection="0"/>
    <xf numFmtId="0" fontId="25" fillId="21" borderId="31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18" applyNumberFormat="0" applyAlignment="0" applyProtection="0"/>
    <xf numFmtId="0" fontId="10" fillId="0" borderId="326" applyFill="0">
      <alignment horizontal="center" vertical="center"/>
    </xf>
    <xf numFmtId="0" fontId="22" fillId="8" borderId="325" applyNumberFormat="0" applyAlignment="0" applyProtection="0"/>
    <xf numFmtId="0" fontId="25" fillId="21" borderId="318" applyNumberFormat="0" applyAlignment="0" applyProtection="0"/>
    <xf numFmtId="0" fontId="15" fillId="21" borderId="325" applyNumberFormat="0" applyAlignment="0" applyProtection="0"/>
    <xf numFmtId="0" fontId="10" fillId="0" borderId="326" applyFill="0">
      <alignment horizontal="center" vertical="center"/>
    </xf>
    <xf numFmtId="0" fontId="25" fillId="21" borderId="328" applyNumberFormat="0" applyAlignment="0" applyProtection="0"/>
    <xf numFmtId="0" fontId="22" fillId="8" borderId="348" applyNumberFormat="0" applyAlignment="0" applyProtection="0"/>
    <xf numFmtId="0" fontId="32" fillId="0" borderId="319" applyNumberFormat="0" applyFill="0" applyAlignment="0" applyProtection="0"/>
    <xf numFmtId="0" fontId="5" fillId="0" borderId="321" applyFill="0">
      <alignment horizontal="center" vertical="center"/>
    </xf>
    <xf numFmtId="0" fontId="32" fillId="0" borderId="319" applyNumberFormat="0" applyFill="0" applyAlignment="0" applyProtection="0"/>
    <xf numFmtId="175" fontId="5" fillId="0" borderId="326" applyFill="0">
      <alignment horizontal="center" vertical="center"/>
    </xf>
    <xf numFmtId="0" fontId="25" fillId="21" borderId="318" applyNumberFormat="0" applyAlignment="0" applyProtection="0"/>
    <xf numFmtId="0" fontId="22" fillId="8" borderId="325" applyNumberFormat="0" applyAlignment="0" applyProtection="0"/>
    <xf numFmtId="0" fontId="15" fillId="21" borderId="325" applyNumberFormat="0" applyAlignment="0" applyProtection="0"/>
    <xf numFmtId="0" fontId="25" fillId="21" borderId="328" applyNumberFormat="0" applyAlignment="0" applyProtection="0"/>
    <xf numFmtId="0" fontId="15" fillId="21" borderId="348" applyNumberFormat="0" applyAlignment="0" applyProtection="0"/>
    <xf numFmtId="0" fontId="25" fillId="21" borderId="318" applyNumberFormat="0" applyAlignment="0" applyProtection="0"/>
    <xf numFmtId="0" fontId="10" fillId="0" borderId="326" applyFill="0">
      <alignment horizontal="center" vertical="center"/>
    </xf>
    <xf numFmtId="0" fontId="25" fillId="21" borderId="318" applyNumberFormat="0" applyAlignment="0" applyProtection="0"/>
    <xf numFmtId="175" fontId="5" fillId="0" borderId="326" applyFill="0">
      <alignment horizontal="center" vertical="center"/>
    </xf>
    <xf numFmtId="0" fontId="32" fillId="0" borderId="346" applyNumberFormat="0" applyFill="0" applyAlignment="0" applyProtection="0"/>
    <xf numFmtId="0" fontId="25" fillId="21" borderId="318" applyNumberFormat="0" applyAlignment="0" applyProtection="0"/>
    <xf numFmtId="0" fontId="32" fillId="0" borderId="319" applyNumberFormat="0" applyFill="0" applyAlignment="0" applyProtection="0"/>
    <xf numFmtId="0" fontId="25" fillId="21" borderId="318" applyNumberFormat="0" applyAlignment="0" applyProtection="0"/>
    <xf numFmtId="0" fontId="15" fillId="21" borderId="325" applyNumberFormat="0" applyAlignment="0" applyProtection="0"/>
    <xf numFmtId="0" fontId="32" fillId="0" borderId="319" applyNumberFormat="0" applyFill="0" applyAlignment="0" applyProtection="0"/>
    <xf numFmtId="175" fontId="5" fillId="0" borderId="326" applyFill="0">
      <alignment horizontal="center" vertical="center"/>
    </xf>
    <xf numFmtId="0" fontId="10" fillId="0" borderId="321" applyFill="0">
      <alignment horizontal="center" vertical="center"/>
    </xf>
    <xf numFmtId="0" fontId="10" fillId="0" borderId="326" applyFill="0">
      <alignment horizontal="center" vertical="center"/>
    </xf>
    <xf numFmtId="0" fontId="5" fillId="0" borderId="326" applyFill="0">
      <alignment horizontal="center" vertical="center"/>
    </xf>
    <xf numFmtId="0" fontId="32" fillId="0" borderId="319" applyNumberFormat="0" applyFill="0" applyAlignment="0" applyProtection="0"/>
    <xf numFmtId="0" fontId="25" fillId="21" borderId="328" applyNumberFormat="0" applyAlignment="0" applyProtection="0"/>
    <xf numFmtId="0" fontId="32" fillId="0" borderId="329" applyNumberFormat="0" applyFill="0" applyAlignment="0" applyProtection="0"/>
    <xf numFmtId="0" fontId="22" fillId="8" borderId="325" applyNumberFormat="0" applyAlignment="0" applyProtection="0"/>
    <xf numFmtId="175" fontId="5" fillId="0" borderId="326" applyFill="0">
      <alignment horizontal="center" vertical="center"/>
    </xf>
    <xf numFmtId="0" fontId="25" fillId="21" borderId="318" applyNumberFormat="0" applyAlignment="0" applyProtection="0"/>
    <xf numFmtId="0" fontId="25" fillId="21" borderId="318" applyNumberFormat="0" applyAlignment="0" applyProtection="0"/>
    <xf numFmtId="0" fontId="32" fillId="0" borderId="319" applyNumberFormat="0" applyFill="0" applyAlignment="0" applyProtection="0"/>
    <xf numFmtId="0" fontId="10" fillId="0" borderId="326" applyFill="0">
      <alignment horizontal="center" vertical="center"/>
    </xf>
    <xf numFmtId="0" fontId="15" fillId="21" borderId="325" applyNumberFormat="0" applyAlignment="0" applyProtection="0"/>
    <xf numFmtId="0" fontId="22" fillId="8" borderId="325" applyNumberFormat="0" applyAlignment="0" applyProtection="0"/>
    <xf numFmtId="0" fontId="12" fillId="24" borderId="317" applyNumberFormat="0" applyFont="0" applyAlignment="0" applyProtection="0"/>
    <xf numFmtId="0" fontId="15" fillId="21" borderId="348" applyNumberFormat="0" applyAlignment="0" applyProtection="0"/>
    <xf numFmtId="0" fontId="5" fillId="0" borderId="326" applyFill="0">
      <alignment horizontal="center" vertical="center"/>
    </xf>
    <xf numFmtId="175" fontId="5" fillId="0" borderId="326" applyFill="0">
      <alignment horizontal="center" vertical="center"/>
    </xf>
    <xf numFmtId="0" fontId="32" fillId="0" borderId="329" applyNumberFormat="0" applyFill="0" applyAlignment="0" applyProtection="0"/>
    <xf numFmtId="0" fontId="32" fillId="0" borderId="319" applyNumberFormat="0" applyFill="0" applyAlignment="0" applyProtection="0"/>
    <xf numFmtId="0" fontId="5" fillId="0" borderId="326" applyFill="0">
      <alignment horizontal="center" vertical="center"/>
    </xf>
    <xf numFmtId="0" fontId="25" fillId="21" borderId="328" applyNumberFormat="0" applyAlignment="0" applyProtection="0"/>
    <xf numFmtId="0" fontId="25" fillId="21" borderId="318" applyNumberFormat="0" applyAlignment="0" applyProtection="0"/>
    <xf numFmtId="0" fontId="5" fillId="0" borderId="326" applyFill="0">
      <alignment horizontal="center" vertical="center"/>
    </xf>
    <xf numFmtId="0" fontId="32" fillId="0" borderId="346" applyNumberFormat="0" applyFill="0" applyAlignment="0" applyProtection="0"/>
    <xf numFmtId="0" fontId="15" fillId="21" borderId="325" applyNumberFormat="0" applyAlignment="0" applyProtection="0"/>
    <xf numFmtId="175" fontId="5" fillId="0" borderId="343" applyFill="0">
      <alignment horizontal="center" vertical="center"/>
    </xf>
    <xf numFmtId="0" fontId="25" fillId="21" borderId="318" applyNumberFormat="0" applyAlignment="0" applyProtection="0"/>
    <xf numFmtId="175" fontId="5" fillId="0" borderId="326" applyFill="0">
      <alignment horizontal="center" vertical="center"/>
    </xf>
    <xf numFmtId="0" fontId="32" fillId="0" borderId="329" applyNumberFormat="0" applyFill="0" applyAlignment="0" applyProtection="0"/>
    <xf numFmtId="0" fontId="12" fillId="24" borderId="344" applyNumberFormat="0" applyFont="0" applyAlignment="0" applyProtection="0"/>
    <xf numFmtId="0" fontId="25" fillId="21" borderId="318" applyNumberFormat="0" applyAlignment="0" applyProtection="0"/>
    <xf numFmtId="0" fontId="10" fillId="0" borderId="343" applyFill="0">
      <alignment horizontal="center" vertical="center"/>
    </xf>
    <xf numFmtId="0" fontId="25" fillId="21" borderId="328" applyNumberFormat="0" applyAlignment="0" applyProtection="0"/>
    <xf numFmtId="0" fontId="32" fillId="0" borderId="319" applyNumberFormat="0" applyFill="0" applyAlignment="0" applyProtection="0"/>
    <xf numFmtId="0" fontId="5" fillId="0" borderId="326" applyFill="0">
      <alignment horizontal="center" vertical="center"/>
    </xf>
    <xf numFmtId="0" fontId="5" fillId="0" borderId="326" applyFill="0">
      <alignment horizontal="center" vertical="center"/>
    </xf>
    <xf numFmtId="0" fontId="22" fillId="8" borderId="348" applyNumberFormat="0" applyAlignment="0" applyProtection="0"/>
    <xf numFmtId="175" fontId="5" fillId="0" borderId="326" applyFill="0">
      <alignment horizontal="center" vertical="center"/>
    </xf>
    <xf numFmtId="0" fontId="15" fillId="21" borderId="325" applyNumberFormat="0" applyAlignment="0" applyProtection="0"/>
    <xf numFmtId="0" fontId="25" fillId="21" borderId="328" applyNumberFormat="0" applyAlignment="0" applyProtection="0"/>
    <xf numFmtId="0" fontId="32" fillId="0" borderId="346" applyNumberFormat="0" applyFill="0" applyAlignment="0" applyProtection="0"/>
    <xf numFmtId="0" fontId="10" fillId="0" borderId="326" applyFill="0">
      <alignment horizontal="center" vertical="center"/>
    </xf>
    <xf numFmtId="0" fontId="32" fillId="0" borderId="346" applyNumberFormat="0" applyFill="0" applyAlignment="0" applyProtection="0"/>
    <xf numFmtId="0" fontId="12" fillId="24" borderId="317" applyNumberFormat="0" applyFont="0" applyAlignment="0" applyProtection="0"/>
    <xf numFmtId="0" fontId="12" fillId="24" borderId="317" applyNumberFormat="0" applyFont="0" applyAlignment="0" applyProtection="0"/>
    <xf numFmtId="0" fontId="5" fillId="0" borderId="326" applyFill="0">
      <alignment horizontal="center" vertical="center"/>
    </xf>
    <xf numFmtId="0" fontId="32" fillId="0" borderId="319" applyNumberFormat="0" applyFill="0" applyAlignment="0" applyProtection="0"/>
    <xf numFmtId="0" fontId="12" fillId="24" borderId="317" applyNumberFormat="0" applyFont="0" applyAlignment="0" applyProtection="0"/>
    <xf numFmtId="0" fontId="10" fillId="0" borderId="349" applyFill="0">
      <alignment horizontal="center" vertical="center"/>
    </xf>
    <xf numFmtId="0" fontId="25" fillId="21" borderId="328" applyNumberFormat="0" applyAlignment="0" applyProtection="0"/>
    <xf numFmtId="0" fontId="25" fillId="21" borderId="318" applyNumberFormat="0" applyAlignment="0" applyProtection="0"/>
    <xf numFmtId="0" fontId="10" fillId="0" borderId="349" applyFill="0">
      <alignment horizontal="center" vertical="center"/>
    </xf>
    <xf numFmtId="0" fontId="10" fillId="0" borderId="326" applyFill="0">
      <alignment horizontal="center" vertical="center"/>
    </xf>
    <xf numFmtId="0" fontId="12" fillId="24" borderId="317" applyNumberFormat="0" applyFont="0" applyAlignment="0" applyProtection="0"/>
    <xf numFmtId="0" fontId="25" fillId="21" borderId="345" applyNumberFormat="0" applyAlignment="0" applyProtection="0"/>
    <xf numFmtId="0" fontId="32" fillId="0" borderId="346" applyNumberFormat="0" applyFill="0" applyAlignment="0" applyProtection="0"/>
    <xf numFmtId="0" fontId="25" fillId="21" borderId="345" applyNumberFormat="0" applyAlignment="0" applyProtection="0"/>
    <xf numFmtId="0" fontId="10" fillId="0" borderId="326" applyFill="0">
      <alignment horizontal="center" vertical="center"/>
    </xf>
    <xf numFmtId="0" fontId="25" fillId="21" borderId="345" applyNumberFormat="0" applyAlignment="0" applyProtection="0"/>
    <xf numFmtId="0" fontId="25" fillId="21" borderId="328" applyNumberFormat="0" applyAlignment="0" applyProtection="0"/>
    <xf numFmtId="0" fontId="25" fillId="21" borderId="345" applyNumberFormat="0" applyAlignment="0" applyProtection="0"/>
    <xf numFmtId="0" fontId="32" fillId="0" borderId="319" applyNumberFormat="0" applyFill="0" applyAlignment="0" applyProtection="0"/>
    <xf numFmtId="175" fontId="5" fillId="0" borderId="349" applyFill="0">
      <alignment horizontal="center" vertical="center"/>
    </xf>
    <xf numFmtId="0" fontId="12" fillId="24" borderId="344" applyNumberFormat="0" applyFont="0" applyAlignment="0" applyProtection="0"/>
    <xf numFmtId="0" fontId="15" fillId="21" borderId="342" applyNumberFormat="0" applyAlignment="0" applyProtection="0"/>
    <xf numFmtId="0" fontId="15" fillId="21" borderId="325" applyNumberFormat="0" applyAlignment="0" applyProtection="0"/>
    <xf numFmtId="0" fontId="12" fillId="24" borderId="317" applyNumberFormat="0" applyFont="0" applyAlignment="0" applyProtection="0"/>
    <xf numFmtId="0" fontId="10" fillId="0" borderId="343" applyFill="0">
      <alignment horizontal="center" vertical="center"/>
    </xf>
    <xf numFmtId="0" fontId="22" fillId="8" borderId="342" applyNumberFormat="0" applyAlignment="0" applyProtection="0"/>
    <xf numFmtId="0" fontId="32" fillId="0" borderId="329" applyNumberFormat="0" applyFill="0" applyAlignment="0" applyProtection="0"/>
    <xf numFmtId="175" fontId="5" fillId="0" borderId="343" applyFill="0">
      <alignment horizontal="center" vertical="center"/>
    </xf>
    <xf numFmtId="0" fontId="10" fillId="0" borderId="326" applyFill="0">
      <alignment horizontal="center" vertical="center"/>
    </xf>
    <xf numFmtId="0" fontId="5" fillId="0" borderId="349" applyFill="0">
      <alignment horizontal="center" vertical="center"/>
    </xf>
    <xf numFmtId="0" fontId="25" fillId="21" borderId="328" applyNumberFormat="0" applyAlignment="0" applyProtection="0"/>
    <xf numFmtId="0" fontId="15" fillId="21" borderId="325" applyNumberFormat="0" applyAlignment="0" applyProtection="0"/>
    <xf numFmtId="0" fontId="5" fillId="0" borderId="326" applyFill="0">
      <alignment horizontal="center" vertical="center"/>
    </xf>
    <xf numFmtId="0" fontId="5" fillId="0" borderId="326" applyFill="0">
      <alignment horizontal="center" vertical="center"/>
    </xf>
    <xf numFmtId="0" fontId="32" fillId="0" borderId="346" applyNumberFormat="0" applyFill="0" applyAlignment="0" applyProtection="0"/>
    <xf numFmtId="0" fontId="25" fillId="21" borderId="345" applyNumberFormat="0" applyAlignment="0" applyProtection="0"/>
    <xf numFmtId="0" fontId="12" fillId="24" borderId="317" applyNumberFormat="0" applyFont="0" applyAlignment="0" applyProtection="0"/>
    <xf numFmtId="0" fontId="32" fillId="0" borderId="346" applyNumberFormat="0" applyFill="0" applyAlignment="0" applyProtection="0"/>
    <xf numFmtId="0" fontId="32" fillId="0" borderId="346" applyNumberFormat="0" applyFill="0" applyAlignment="0" applyProtection="0"/>
    <xf numFmtId="0" fontId="5" fillId="0" borderId="349" applyFill="0">
      <alignment horizontal="center" vertical="center"/>
    </xf>
    <xf numFmtId="0" fontId="5" fillId="0" borderId="326" applyFill="0">
      <alignment horizontal="center" vertical="center"/>
    </xf>
    <xf numFmtId="0" fontId="15" fillId="21" borderId="325" applyNumberFormat="0" applyAlignment="0" applyProtection="0"/>
    <xf numFmtId="0" fontId="22" fillId="8" borderId="325" applyNumberFormat="0" applyAlignment="0" applyProtection="0"/>
    <xf numFmtId="0" fontId="15" fillId="21" borderId="325" applyNumberFormat="0" applyAlignment="0" applyProtection="0"/>
    <xf numFmtId="0" fontId="5" fillId="0" borderId="326" applyFill="0">
      <alignment horizontal="center" vertical="center"/>
    </xf>
    <xf numFmtId="175" fontId="5" fillId="0" borderId="326" applyFill="0">
      <alignment horizontal="center" vertical="center"/>
    </xf>
    <xf numFmtId="0" fontId="15" fillId="21" borderId="325" applyNumberFormat="0" applyAlignment="0" applyProtection="0"/>
    <xf numFmtId="0" fontId="15" fillId="21" borderId="325" applyNumberFormat="0" applyAlignment="0" applyProtection="0"/>
    <xf numFmtId="0" fontId="22" fillId="8" borderId="325" applyNumberFormat="0" applyAlignment="0" applyProtection="0"/>
    <xf numFmtId="0" fontId="22" fillId="8" borderId="325" applyNumberFormat="0" applyAlignment="0" applyProtection="0"/>
    <xf numFmtId="0" fontId="10" fillId="0" borderId="326" applyFill="0">
      <alignment horizontal="center" vertical="center"/>
    </xf>
    <xf numFmtId="0" fontId="10" fillId="0" borderId="326" applyFill="0">
      <alignment horizontal="center" vertical="center"/>
    </xf>
    <xf numFmtId="0" fontId="10" fillId="0" borderId="326" applyFill="0">
      <alignment horizontal="center" vertical="center"/>
    </xf>
    <xf numFmtId="0" fontId="10"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0" fontId="12" fillId="24" borderId="327" applyNumberFormat="0" applyFont="0" applyAlignment="0" applyProtection="0"/>
    <xf numFmtId="0" fontId="12" fillId="24" borderId="327" applyNumberFormat="0" applyFon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2" fillId="8" borderId="325" applyNumberFormat="0" applyAlignment="0" applyProtection="0"/>
    <xf numFmtId="0" fontId="5" fillId="0" borderId="326" applyFill="0">
      <alignment horizontal="center" vertical="center"/>
    </xf>
    <xf numFmtId="0" fontId="22" fillId="8" borderId="325" applyNumberFormat="0" applyAlignment="0" applyProtection="0"/>
    <xf numFmtId="0" fontId="10" fillId="0" borderId="326" applyFill="0">
      <alignment horizontal="center" vertical="center"/>
    </xf>
    <xf numFmtId="0" fontId="22" fillId="8" borderId="325" applyNumberFormat="0" applyAlignment="0" applyProtection="0"/>
    <xf numFmtId="0" fontId="15" fillId="21" borderId="325" applyNumberFormat="0" applyAlignment="0" applyProtection="0"/>
    <xf numFmtId="0" fontId="15" fillId="21" borderId="325" applyNumberFormat="0" applyAlignment="0" applyProtection="0"/>
    <xf numFmtId="0" fontId="22" fillId="8" borderId="325" applyNumberFormat="0" applyAlignment="0" applyProtection="0"/>
    <xf numFmtId="0" fontId="22" fillId="8" borderId="325" applyNumberFormat="0" applyAlignment="0" applyProtection="0"/>
    <xf numFmtId="0" fontId="10" fillId="0" borderId="326" applyFill="0">
      <alignment horizontal="center" vertical="center"/>
    </xf>
    <xf numFmtId="0" fontId="10" fillId="0" borderId="326" applyFill="0">
      <alignment horizontal="center" vertical="center"/>
    </xf>
    <xf numFmtId="0" fontId="10" fillId="0" borderId="326" applyFill="0">
      <alignment horizontal="center" vertical="center"/>
    </xf>
    <xf numFmtId="0" fontId="10"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0" fontId="12" fillId="24" borderId="327" applyNumberFormat="0" applyFont="0" applyAlignment="0" applyProtection="0"/>
    <xf numFmtId="0" fontId="12" fillId="24" borderId="327" applyNumberFormat="0" applyFon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2" fillId="8" borderId="325" applyNumberFormat="0" applyAlignment="0" applyProtection="0"/>
    <xf numFmtId="0" fontId="12" fillId="24" borderId="327" applyNumberFormat="0" applyFont="0" applyAlignment="0" applyProtection="0"/>
    <xf numFmtId="175" fontId="5" fillId="0" borderId="326" applyFill="0">
      <alignment horizontal="center" vertical="center"/>
    </xf>
    <xf numFmtId="0" fontId="15" fillId="21" borderId="325" applyNumberFormat="0" applyAlignment="0" applyProtection="0"/>
    <xf numFmtId="0" fontId="10" fillId="0" borderId="326" applyFill="0">
      <alignment horizontal="center" vertical="center"/>
    </xf>
    <xf numFmtId="175" fontId="5" fillId="0" borderId="326" applyFill="0">
      <alignment horizontal="center" vertical="center"/>
    </xf>
    <xf numFmtId="0" fontId="22" fillId="8" borderId="325" applyNumberFormat="0" applyAlignment="0" applyProtection="0"/>
    <xf numFmtId="0" fontId="10" fillId="0" borderId="326" applyFill="0">
      <alignment horizontal="center" vertical="center"/>
    </xf>
    <xf numFmtId="0" fontId="15" fillId="21" borderId="325" applyNumberFormat="0" applyAlignment="0" applyProtection="0"/>
    <xf numFmtId="0" fontId="15" fillId="21" borderId="325" applyNumberFormat="0" applyAlignment="0" applyProtection="0"/>
    <xf numFmtId="0" fontId="22" fillId="8" borderId="325" applyNumberFormat="0" applyAlignment="0" applyProtection="0"/>
    <xf numFmtId="0" fontId="22" fillId="8" borderId="325" applyNumberFormat="0" applyAlignment="0" applyProtection="0"/>
    <xf numFmtId="175" fontId="5" fillId="0" borderId="326" applyFill="0">
      <alignment horizontal="center" vertical="center"/>
    </xf>
    <xf numFmtId="175" fontId="5" fillId="0" borderId="326" applyFill="0">
      <alignment horizontal="center" vertical="center"/>
    </xf>
    <xf numFmtId="0" fontId="15" fillId="21" borderId="325" applyNumberFormat="0" applyAlignment="0" applyProtection="0"/>
    <xf numFmtId="0" fontId="12" fillId="24" borderId="327" applyNumberFormat="0" applyFont="0" applyAlignment="0" applyProtection="0"/>
    <xf numFmtId="0" fontId="12" fillId="24" borderId="327" applyNumberFormat="0" applyFon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10" fillId="0" borderId="326" applyFill="0">
      <alignment horizontal="center" vertical="center"/>
    </xf>
    <xf numFmtId="0" fontId="22" fillId="8" borderId="325" applyNumberFormat="0" applyAlignment="0" applyProtection="0"/>
    <xf numFmtId="0" fontId="25" fillId="21" borderId="328" applyNumberFormat="0" applyAlignment="0" applyProtection="0"/>
    <xf numFmtId="0" fontId="12" fillId="24" borderId="327" applyNumberFormat="0" applyFont="0" applyAlignment="0" applyProtection="0"/>
    <xf numFmtId="0" fontId="10" fillId="0" borderId="326" applyFill="0">
      <alignment horizontal="center" vertical="center"/>
    </xf>
    <xf numFmtId="0" fontId="22" fillId="8" borderId="325" applyNumberFormat="0" applyAlignment="0" applyProtection="0"/>
    <xf numFmtId="0" fontId="32" fillId="0" borderId="329" applyNumberFormat="0" applyFill="0" applyAlignment="0" applyProtection="0"/>
    <xf numFmtId="0" fontId="5" fillId="0" borderId="326" applyFill="0">
      <alignment horizontal="center" vertical="center"/>
    </xf>
    <xf numFmtId="0" fontId="15" fillId="21" borderId="325" applyNumberFormat="0" applyAlignment="0" applyProtection="0"/>
    <xf numFmtId="0" fontId="12" fillId="24" borderId="327" applyNumberFormat="0" applyFont="0" applyAlignment="0" applyProtection="0"/>
    <xf numFmtId="0" fontId="12" fillId="24" borderId="327" applyNumberFormat="0" applyFon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2" fillId="8" borderId="325" applyNumberFormat="0" applyAlignment="0" applyProtection="0"/>
    <xf numFmtId="0" fontId="10" fillId="0" borderId="326" applyFill="0">
      <alignment horizontal="center" vertical="center"/>
    </xf>
    <xf numFmtId="0" fontId="22" fillId="8" borderId="325" applyNumberFormat="0" applyAlignment="0" applyProtection="0"/>
    <xf numFmtId="0" fontId="10" fillId="0" borderId="326" applyFill="0">
      <alignment horizontal="center" vertical="center"/>
    </xf>
    <xf numFmtId="0" fontId="15" fillId="21" borderId="325" applyNumberFormat="0" applyAlignment="0" applyProtection="0"/>
    <xf numFmtId="0" fontId="15" fillId="21" borderId="325" applyNumberFormat="0" applyAlignment="0" applyProtection="0"/>
    <xf numFmtId="0" fontId="10" fillId="0" borderId="326" applyFill="0">
      <alignment horizontal="center" vertical="center"/>
    </xf>
    <xf numFmtId="0" fontId="10" fillId="0" borderId="326" applyFill="0">
      <alignment horizontal="center" vertical="center"/>
    </xf>
    <xf numFmtId="0" fontId="12" fillId="24" borderId="327" applyNumberFormat="0" applyFont="0" applyAlignment="0" applyProtection="0"/>
    <xf numFmtId="0" fontId="12" fillId="24" borderId="327" applyNumberFormat="0" applyFon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12" fillId="24" borderId="327" applyNumberFormat="0" applyFont="0" applyAlignment="0" applyProtection="0"/>
    <xf numFmtId="0" fontId="10" fillId="0" borderId="326" applyFill="0">
      <alignment horizontal="center" vertical="center"/>
    </xf>
    <xf numFmtId="0" fontId="10" fillId="0" borderId="326" applyFill="0">
      <alignment horizontal="center" vertical="center"/>
    </xf>
    <xf numFmtId="0" fontId="10" fillId="0" borderId="326" applyFill="0">
      <alignment horizontal="center" vertical="center"/>
    </xf>
    <xf numFmtId="0" fontId="10"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0" fontId="32" fillId="0" borderId="329" applyNumberFormat="0" applyFill="0" applyAlignment="0" applyProtection="0"/>
    <xf numFmtId="0" fontId="12" fillId="24" borderId="327" applyNumberFormat="0" applyFont="0" applyAlignment="0" applyProtection="0"/>
    <xf numFmtId="0" fontId="12" fillId="24" borderId="327" applyNumberFormat="0" applyFon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10" fillId="0" borderId="326" applyFill="0">
      <alignment horizontal="center" vertical="center"/>
    </xf>
    <xf numFmtId="0" fontId="10" fillId="0" borderId="326" applyFill="0">
      <alignment horizontal="center" vertical="center"/>
    </xf>
    <xf numFmtId="0" fontId="10" fillId="0" borderId="326" applyFill="0">
      <alignment horizontal="center" vertical="center"/>
    </xf>
    <xf numFmtId="0" fontId="10"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0" fontId="12" fillId="24" borderId="327" applyNumberFormat="0" applyFont="0" applyAlignment="0" applyProtection="0"/>
    <xf numFmtId="0" fontId="12" fillId="24" borderId="327" applyNumberFormat="0" applyFon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2" fillId="8" borderId="325" applyNumberFormat="0" applyAlignment="0" applyProtection="0"/>
    <xf numFmtId="0" fontId="15" fillId="21" borderId="325" applyNumberFormat="0" applyAlignment="0" applyProtection="0"/>
    <xf numFmtId="0" fontId="10" fillId="0" borderId="326" applyFill="0">
      <alignment horizontal="center" vertical="center"/>
    </xf>
    <xf numFmtId="0" fontId="10" fillId="0" borderId="326" applyFill="0">
      <alignment horizontal="center" vertical="center"/>
    </xf>
    <xf numFmtId="0" fontId="15" fillId="21" borderId="325" applyNumberFormat="0" applyAlignment="0" applyProtection="0"/>
    <xf numFmtId="0" fontId="15" fillId="21" borderId="325" applyNumberFormat="0" applyAlignment="0" applyProtection="0"/>
    <xf numFmtId="0" fontId="22" fillId="8" borderId="325" applyNumberFormat="0" applyAlignment="0" applyProtection="0"/>
    <xf numFmtId="0" fontId="22" fillId="8" borderId="325" applyNumberFormat="0" applyAlignment="0" applyProtection="0"/>
    <xf numFmtId="175" fontId="5" fillId="0" borderId="326" applyFill="0">
      <alignment horizontal="center" vertical="center"/>
    </xf>
    <xf numFmtId="0" fontId="5" fillId="0" borderId="326" applyFill="0">
      <alignment horizontal="center" vertical="center"/>
    </xf>
    <xf numFmtId="0" fontId="15" fillId="21" borderId="325" applyNumberFormat="0" applyAlignment="0" applyProtection="0"/>
    <xf numFmtId="0" fontId="12" fillId="24" borderId="327" applyNumberFormat="0" applyFont="0" applyAlignment="0" applyProtection="0"/>
    <xf numFmtId="0" fontId="12" fillId="24" borderId="327" applyNumberFormat="0" applyFon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2" fillId="8" borderId="325" applyNumberFormat="0" applyAlignment="0" applyProtection="0"/>
    <xf numFmtId="0" fontId="22" fillId="8" borderId="325" applyNumberFormat="0" applyAlignment="0" applyProtection="0"/>
    <xf numFmtId="0" fontId="15" fillId="21" borderId="325" applyNumberFormat="0" applyAlignment="0" applyProtection="0"/>
    <xf numFmtId="0" fontId="15" fillId="21" borderId="325" applyNumberFormat="0" applyAlignment="0" applyProtection="0"/>
    <xf numFmtId="0" fontId="22" fillId="8" borderId="325" applyNumberFormat="0" applyAlignment="0" applyProtection="0"/>
    <xf numFmtId="0" fontId="22" fillId="8" borderId="325" applyNumberFormat="0" applyAlignment="0" applyProtection="0"/>
    <xf numFmtId="0" fontId="12" fillId="24" borderId="327" applyNumberFormat="0" applyFont="0" applyAlignment="0" applyProtection="0"/>
    <xf numFmtId="0" fontId="12" fillId="24" borderId="327" applyNumberFormat="0" applyFon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5" fillId="0" borderId="326" applyFill="0">
      <alignment horizontal="center" vertical="center"/>
    </xf>
    <xf numFmtId="175" fontId="5" fillId="0" borderId="326" applyFill="0">
      <alignment horizontal="center" vertical="center"/>
    </xf>
    <xf numFmtId="0" fontId="12" fillId="24" borderId="327" applyNumberFormat="0" applyFont="0" applyAlignment="0" applyProtection="0"/>
    <xf numFmtId="0" fontId="25" fillId="21" borderId="328" applyNumberFormat="0" applyAlignment="0" applyProtection="0"/>
    <xf numFmtId="0" fontId="15" fillId="21" borderId="325"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12" fillId="24" borderId="327" applyNumberFormat="0" applyFon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5" fillId="0" borderId="343" applyFill="0">
      <alignment horizontal="center" vertical="center"/>
    </xf>
    <xf numFmtId="0" fontId="32" fillId="0" borderId="346" applyNumberFormat="0" applyFill="0" applyAlignment="0" applyProtection="0"/>
    <xf numFmtId="0" fontId="32" fillId="0" borderId="346" applyNumberFormat="0" applyFill="0" applyAlignment="0" applyProtection="0"/>
    <xf numFmtId="0" fontId="25" fillId="21" borderId="345"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175" fontId="5" fillId="0" borderId="343" applyFill="0">
      <alignment horizontal="center" vertical="center"/>
    </xf>
    <xf numFmtId="0" fontId="10" fillId="0" borderId="326" applyFill="0">
      <alignment horizontal="center" vertical="center"/>
    </xf>
    <xf numFmtId="0" fontId="10" fillId="0" borderId="326" applyFill="0">
      <alignment horizontal="center" vertical="center"/>
    </xf>
    <xf numFmtId="0" fontId="10" fillId="0" borderId="326" applyFill="0">
      <alignment horizontal="center" vertical="center"/>
    </xf>
    <xf numFmtId="0" fontId="10"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0"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175" fontId="5" fillId="0" borderId="326" applyFill="0">
      <alignment horizontal="center" vertical="center"/>
    </xf>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25" fillId="21" borderId="328" applyNumberFormat="0" applyAlignment="0" applyProtection="0"/>
    <xf numFmtId="0" fontId="25" fillId="21" borderId="328" applyNumberFormat="0" applyAlignment="0" applyProtection="0"/>
    <xf numFmtId="0" fontId="32" fillId="0" borderId="329" applyNumberFormat="0" applyFill="0" applyAlignment="0" applyProtection="0"/>
    <xf numFmtId="0" fontId="32" fillId="0" borderId="329" applyNumberFormat="0" applyFill="0" applyAlignment="0" applyProtection="0"/>
    <xf numFmtId="0" fontId="5" fillId="0" borderId="332" applyFill="0">
      <alignment horizontal="center" vertical="center"/>
    </xf>
    <xf numFmtId="175" fontId="5" fillId="0" borderId="332" applyFill="0">
      <alignment horizontal="center" vertical="center"/>
    </xf>
    <xf numFmtId="0" fontId="12" fillId="24" borderId="333" applyNumberFormat="0" applyFon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15" fillId="21" borderId="331" applyNumberFormat="0" applyAlignment="0" applyProtection="0"/>
    <xf numFmtId="0" fontId="15" fillId="21" borderId="331" applyNumberFormat="0" applyAlignment="0" applyProtection="0"/>
    <xf numFmtId="0" fontId="10" fillId="0" borderId="332" applyFill="0">
      <alignment horizontal="center" vertical="center"/>
    </xf>
    <xf numFmtId="0" fontId="15" fillId="21" borderId="331" applyNumberFormat="0" applyAlignment="0" applyProtection="0"/>
    <xf numFmtId="0" fontId="32" fillId="0" borderId="335" applyNumberFormat="0" applyFill="0" applyAlignment="0" applyProtection="0"/>
    <xf numFmtId="0" fontId="22" fillId="8" borderId="331" applyNumberFormat="0" applyAlignment="0" applyProtection="0"/>
    <xf numFmtId="0" fontId="5"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15" fillId="21" borderId="331" applyNumberFormat="0" applyAlignment="0" applyProtection="0"/>
    <xf numFmtId="0" fontId="10"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0" fontId="10" fillId="0" borderId="332" applyFill="0">
      <alignment horizontal="center" vertical="center"/>
    </xf>
    <xf numFmtId="0" fontId="12" fillId="24" borderId="333" applyNumberFormat="0" applyFont="0" applyAlignment="0" applyProtection="0"/>
    <xf numFmtId="0" fontId="12" fillId="24" borderId="333" applyNumberFormat="0" applyFont="0" applyAlignment="0" applyProtection="0"/>
    <xf numFmtId="0" fontId="22" fillId="8" borderId="331" applyNumberFormat="0" applyAlignment="0" applyProtection="0"/>
    <xf numFmtId="175" fontId="5"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32" fillId="0" borderId="335" applyNumberFormat="0" applyFill="0" applyAlignment="0" applyProtection="0"/>
    <xf numFmtId="175" fontId="5" fillId="0" borderId="332" applyFill="0">
      <alignment horizontal="center" vertical="center"/>
    </xf>
    <xf numFmtId="0" fontId="15" fillId="21" borderId="331" applyNumberFormat="0" applyAlignment="0" applyProtection="0"/>
    <xf numFmtId="0" fontId="22" fillId="8" borderId="331" applyNumberFormat="0" applyAlignment="0" applyProtection="0"/>
    <xf numFmtId="0" fontId="10" fillId="0" borderId="332" applyFill="0">
      <alignment horizontal="center" vertical="center"/>
    </xf>
    <xf numFmtId="175" fontId="5" fillId="0" borderId="332" applyFill="0">
      <alignment horizontal="center" vertical="center"/>
    </xf>
    <xf numFmtId="0" fontId="10" fillId="0" borderId="332" applyFill="0">
      <alignment horizontal="center" vertical="center"/>
    </xf>
    <xf numFmtId="0" fontId="12" fillId="24" borderId="333" applyNumberFormat="0" applyFont="0" applyAlignment="0" applyProtection="0"/>
    <xf numFmtId="0" fontId="10"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0" fontId="22" fillId="8" borderId="331" applyNumberFormat="0" applyAlignment="0" applyProtection="0"/>
    <xf numFmtId="0" fontId="10" fillId="0" borderId="332" applyFill="0">
      <alignment horizontal="center" vertical="center"/>
    </xf>
    <xf numFmtId="0" fontId="10" fillId="0" borderId="332" applyFill="0">
      <alignment horizontal="center" vertical="center"/>
    </xf>
    <xf numFmtId="0" fontId="12" fillId="24" borderId="333" applyNumberFormat="0" applyFont="0" applyAlignment="0" applyProtection="0"/>
    <xf numFmtId="0" fontId="15" fillId="21" borderId="331" applyNumberFormat="0" applyAlignment="0" applyProtection="0"/>
    <xf numFmtId="0" fontId="15" fillId="21" borderId="331" applyNumberFormat="0" applyAlignment="0" applyProtection="0"/>
    <xf numFmtId="0" fontId="10" fillId="0" borderId="332" applyFill="0">
      <alignment horizontal="center" vertical="center"/>
    </xf>
    <xf numFmtId="0" fontId="15" fillId="21" borderId="331" applyNumberFormat="0" applyAlignment="0" applyProtection="0"/>
    <xf numFmtId="0" fontId="32" fillId="0" borderId="335" applyNumberFormat="0" applyFill="0" applyAlignment="0" applyProtection="0"/>
    <xf numFmtId="0" fontId="15" fillId="21" borderId="331" applyNumberFormat="0" applyAlignment="0" applyProtection="0"/>
    <xf numFmtId="0" fontId="25" fillId="21" borderId="334" applyNumberFormat="0" applyAlignment="0" applyProtection="0"/>
    <xf numFmtId="0" fontId="22" fillId="8" borderId="331" applyNumberFormat="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12" fillId="24" borderId="333" applyNumberFormat="0" applyFont="0" applyAlignment="0" applyProtection="0"/>
    <xf numFmtId="0" fontId="25" fillId="21" borderId="334" applyNumberFormat="0" applyAlignment="0" applyProtection="0"/>
    <xf numFmtId="0" fontId="15" fillId="21" borderId="331" applyNumberFormat="0" applyAlignment="0" applyProtection="0"/>
    <xf numFmtId="0" fontId="5" fillId="0" borderId="332" applyFill="0">
      <alignment horizontal="center" vertical="center"/>
    </xf>
    <xf numFmtId="0" fontId="32" fillId="0" borderId="335" applyNumberFormat="0" applyFill="0" applyAlignment="0" applyProtection="0"/>
    <xf numFmtId="0" fontId="22" fillId="8" borderId="331" applyNumberFormat="0" applyAlignment="0" applyProtection="0"/>
    <xf numFmtId="175" fontId="5" fillId="0" borderId="332" applyFill="0">
      <alignment horizontal="center" vertical="center"/>
    </xf>
    <xf numFmtId="175"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175" fontId="5" fillId="0" borderId="332" applyFill="0">
      <alignment horizontal="center" vertical="center"/>
    </xf>
    <xf numFmtId="0" fontId="22" fillId="8" borderId="331" applyNumberFormat="0" applyAlignment="0" applyProtection="0"/>
    <xf numFmtId="0" fontId="32" fillId="0" borderId="335" applyNumberFormat="0" applyFill="0" applyAlignment="0" applyProtection="0"/>
    <xf numFmtId="0" fontId="15" fillId="21" borderId="331" applyNumberFormat="0" applyAlignment="0" applyProtection="0"/>
    <xf numFmtId="0" fontId="10" fillId="0" borderId="332" applyFill="0">
      <alignment horizontal="center" vertical="center"/>
    </xf>
    <xf numFmtId="175" fontId="5"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0" fontId="22" fillId="8" borderId="331" applyNumberFormat="0" applyAlignment="0" applyProtection="0"/>
    <xf numFmtId="0" fontId="22" fillId="8" borderId="331" applyNumberFormat="0" applyAlignment="0" applyProtection="0"/>
    <xf numFmtId="0" fontId="12" fillId="24" borderId="333" applyNumberFormat="0" applyFont="0" applyAlignment="0" applyProtection="0"/>
    <xf numFmtId="0" fontId="15" fillId="21" borderId="331" applyNumberFormat="0" applyAlignment="0" applyProtection="0"/>
    <xf numFmtId="0" fontId="22" fillId="8" borderId="331" applyNumberFormat="0" applyAlignment="0" applyProtection="0"/>
    <xf numFmtId="0" fontId="12" fillId="24" borderId="333" applyNumberFormat="0" applyFont="0" applyAlignment="0" applyProtection="0"/>
    <xf numFmtId="0" fontId="10"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0" fontId="15" fillId="21" borderId="331" applyNumberFormat="0" applyAlignment="0" applyProtection="0"/>
    <xf numFmtId="0" fontId="22" fillId="8" borderId="331" applyNumberFormat="0" applyAlignment="0" applyProtection="0"/>
    <xf numFmtId="0" fontId="12" fillId="24" borderId="333" applyNumberFormat="0" applyFont="0" applyAlignment="0" applyProtection="0"/>
    <xf numFmtId="0" fontId="25" fillId="21" borderId="334" applyNumberFormat="0" applyAlignment="0" applyProtection="0"/>
    <xf numFmtId="0" fontId="12" fillId="24" borderId="333" applyNumberFormat="0" applyFont="0" applyAlignment="0" applyProtection="0"/>
    <xf numFmtId="0" fontId="15" fillId="21" borderId="331" applyNumberForma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2" fillId="24" borderId="333" applyNumberFormat="0" applyFont="0" applyAlignment="0" applyProtection="0"/>
    <xf numFmtId="0" fontId="22" fillId="8" borderId="331" applyNumberFormat="0" applyAlignment="0" applyProtection="0"/>
    <xf numFmtId="0" fontId="10" fillId="0" borderId="332" applyFill="0">
      <alignment horizontal="center" vertical="center"/>
    </xf>
    <xf numFmtId="175" fontId="5" fillId="0" borderId="332" applyFill="0">
      <alignment horizontal="center" vertical="center"/>
    </xf>
    <xf numFmtId="0" fontId="10" fillId="0" borderId="332" applyFill="0">
      <alignment horizontal="center" vertical="center"/>
    </xf>
    <xf numFmtId="175" fontId="5"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0" fontId="22" fillId="8" borderId="331" applyNumberFormat="0" applyAlignment="0" applyProtection="0"/>
    <xf numFmtId="0" fontId="5" fillId="0" borderId="332" applyFill="0">
      <alignment horizontal="center" vertical="center"/>
    </xf>
    <xf numFmtId="0" fontId="15" fillId="21" borderId="331" applyNumberFormat="0" applyAlignment="0" applyProtection="0"/>
    <xf numFmtId="0" fontId="12" fillId="24" borderId="333" applyNumberFormat="0" applyFont="0" applyAlignment="0" applyProtection="0"/>
    <xf numFmtId="0" fontId="5" fillId="0" borderId="332" applyFill="0">
      <alignment horizontal="center" vertical="center"/>
    </xf>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45" applyNumberFormat="0" applyAlignment="0" applyProtection="0"/>
    <xf numFmtId="0" fontId="22" fillId="8" borderId="331" applyNumberFormat="0" applyAlignment="0" applyProtection="0"/>
    <xf numFmtId="0" fontId="25" fillId="21" borderId="334" applyNumberFormat="0" applyAlignment="0" applyProtection="0"/>
    <xf numFmtId="0" fontId="25" fillId="21" borderId="345" applyNumberFormat="0" applyAlignment="0" applyProtection="0"/>
    <xf numFmtId="175" fontId="5" fillId="0" borderId="332" applyFill="0">
      <alignment horizontal="center" vertical="center"/>
    </xf>
    <xf numFmtId="0" fontId="25" fillId="21" borderId="345" applyNumberFormat="0" applyAlignment="0" applyProtection="0"/>
    <xf numFmtId="175" fontId="5" fillId="0" borderId="332" applyFill="0">
      <alignment horizontal="center" vertical="center"/>
    </xf>
    <xf numFmtId="0" fontId="22" fillId="8" borderId="331" applyNumberFormat="0" applyAlignment="0" applyProtection="0"/>
    <xf numFmtId="0" fontId="10" fillId="0" borderId="332" applyFill="0">
      <alignment horizontal="center" vertical="center"/>
    </xf>
    <xf numFmtId="0" fontId="22" fillId="8" borderId="331" applyNumberFormat="0" applyAlignment="0" applyProtection="0"/>
    <xf numFmtId="0" fontId="10" fillId="0" borderId="332" applyFill="0">
      <alignment horizontal="center" vertical="center"/>
    </xf>
    <xf numFmtId="0" fontId="5" fillId="0" borderId="332" applyFill="0">
      <alignment horizontal="center" vertical="center"/>
    </xf>
    <xf numFmtId="0" fontId="12" fillId="24" borderId="333" applyNumberFormat="0" applyFont="0" applyAlignment="0" applyProtection="0"/>
    <xf numFmtId="0" fontId="22" fillId="8" borderId="331" applyNumberFormat="0" applyAlignment="0" applyProtection="0"/>
    <xf numFmtId="0" fontId="10" fillId="0" borderId="332" applyFill="0">
      <alignment horizontal="center" vertical="center"/>
    </xf>
    <xf numFmtId="0" fontId="15" fillId="21" borderId="331" applyNumberFormat="0" applyAlignment="0" applyProtection="0"/>
    <xf numFmtId="0" fontId="15" fillId="21" borderId="331" applyNumberFormat="0" applyAlignment="0" applyProtection="0"/>
    <xf numFmtId="0" fontId="10" fillId="0" borderId="332" applyFill="0">
      <alignment horizontal="center" vertical="center"/>
    </xf>
    <xf numFmtId="0" fontId="25" fillId="21" borderId="345" applyNumberFormat="0" applyAlignment="0" applyProtection="0"/>
    <xf numFmtId="0" fontId="15" fillId="21" borderId="331" applyNumberFormat="0" applyAlignment="0" applyProtection="0"/>
    <xf numFmtId="0" fontId="5" fillId="0" borderId="332" applyFill="0">
      <alignment horizontal="center" vertical="center"/>
    </xf>
    <xf numFmtId="0" fontId="15" fillId="21" borderId="331" applyNumberFormat="0" applyAlignment="0" applyProtection="0"/>
    <xf numFmtId="0" fontId="12" fillId="24" borderId="333" applyNumberFormat="0" applyFont="0" applyAlignment="0" applyProtection="0"/>
    <xf numFmtId="0" fontId="15" fillId="21" borderId="331" applyNumberFormat="0" applyAlignment="0" applyProtection="0"/>
    <xf numFmtId="175" fontId="5" fillId="0" borderId="332" applyFill="0">
      <alignment horizontal="center" vertical="center"/>
    </xf>
    <xf numFmtId="175" fontId="5" fillId="0" borderId="332" applyFill="0">
      <alignment horizontal="center" vertical="center"/>
    </xf>
    <xf numFmtId="0" fontId="15" fillId="21" borderId="331" applyNumberFormat="0" applyAlignment="0" applyProtection="0"/>
    <xf numFmtId="175" fontId="5" fillId="0" borderId="332" applyFill="0">
      <alignment horizontal="center" vertical="center"/>
    </xf>
    <xf numFmtId="175" fontId="5" fillId="0" borderId="332" applyFill="0">
      <alignment horizontal="center" vertical="center"/>
    </xf>
    <xf numFmtId="0" fontId="12" fillId="24" borderId="333" applyNumberFormat="0" applyFont="0" applyAlignment="0" applyProtection="0"/>
    <xf numFmtId="0" fontId="15" fillId="21" borderId="331" applyNumberFormat="0" applyAlignment="0" applyProtection="0"/>
    <xf numFmtId="0" fontId="15" fillId="21" borderId="331" applyNumberFormat="0" applyAlignment="0" applyProtection="0"/>
    <xf numFmtId="0" fontId="22" fillId="8" borderId="331" applyNumberFormat="0" applyAlignment="0" applyProtection="0"/>
    <xf numFmtId="0" fontId="22" fillId="8" borderId="331" applyNumberFormat="0" applyAlignment="0" applyProtection="0"/>
    <xf numFmtId="0" fontId="32" fillId="0" borderId="346" applyNumberFormat="0" applyFill="0" applyAlignment="0" applyProtection="0"/>
    <xf numFmtId="0" fontId="32" fillId="0" borderId="346" applyNumberFormat="0" applyFill="0" applyAlignment="0" applyProtection="0"/>
    <xf numFmtId="0" fontId="25" fillId="21" borderId="345" applyNumberFormat="0" applyAlignment="0" applyProtection="0"/>
    <xf numFmtId="0" fontId="25" fillId="21" borderId="345" applyNumberFormat="0" applyAlignment="0" applyProtection="0"/>
    <xf numFmtId="0" fontId="32" fillId="0" borderId="346" applyNumberFormat="0" applyFill="0" applyAlignment="0" applyProtection="0"/>
    <xf numFmtId="0" fontId="15" fillId="21" borderId="342" applyNumberFormat="0" applyAlignment="0" applyProtection="0"/>
    <xf numFmtId="0" fontId="32" fillId="0" borderId="346" applyNumberFormat="0" applyFill="0" applyAlignment="0" applyProtection="0"/>
    <xf numFmtId="0" fontId="22" fillId="8" borderId="342" applyNumberForma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5" fillId="21" borderId="342" applyNumberFormat="0" applyAlignment="0" applyProtection="0"/>
    <xf numFmtId="0" fontId="15" fillId="21" borderId="331" applyNumberFormat="0" applyAlignment="0" applyProtection="0"/>
    <xf numFmtId="0" fontId="15" fillId="21" borderId="331" applyNumberFormat="0" applyAlignment="0" applyProtection="0"/>
    <xf numFmtId="0" fontId="5" fillId="0" borderId="332" applyFill="0">
      <alignment horizontal="center" vertical="center"/>
    </xf>
    <xf numFmtId="0" fontId="5" fillId="0" borderId="332" applyFill="0">
      <alignment horizontal="center" vertical="center"/>
    </xf>
    <xf numFmtId="0" fontId="15" fillId="21" borderId="331" applyNumberFormat="0" applyAlignment="0" applyProtection="0"/>
    <xf numFmtId="175" fontId="5" fillId="0" borderId="332" applyFill="0">
      <alignment horizontal="center" vertical="center"/>
    </xf>
    <xf numFmtId="175" fontId="5" fillId="0" borderId="332" applyFill="0">
      <alignment horizontal="center" vertical="center"/>
    </xf>
    <xf numFmtId="0" fontId="15" fillId="21" borderId="331" applyNumberFormat="0" applyAlignment="0" applyProtection="0"/>
    <xf numFmtId="0" fontId="5" fillId="0" borderId="332" applyFill="0">
      <alignment horizontal="center" vertical="center"/>
    </xf>
    <xf numFmtId="175"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10" fillId="0" borderId="332" applyFill="0">
      <alignment horizontal="center" vertical="center"/>
    </xf>
    <xf numFmtId="0" fontId="25" fillId="21" borderId="334" applyNumberFormat="0" applyAlignment="0" applyProtection="0"/>
    <xf numFmtId="0" fontId="15" fillId="21" borderId="331" applyNumberFormat="0" applyAlignment="0" applyProtection="0"/>
    <xf numFmtId="0" fontId="15" fillId="21" borderId="331" applyNumberFormat="0" applyAlignment="0" applyProtection="0"/>
    <xf numFmtId="0" fontId="22" fillId="8" borderId="331" applyNumberFormat="0" applyAlignment="0" applyProtection="0"/>
    <xf numFmtId="0" fontId="22" fillId="8" borderId="331" applyNumberFormat="0" applyAlignment="0" applyProtection="0"/>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2" fillId="8" borderId="331" applyNumberFormat="0" applyAlignment="0" applyProtection="0"/>
    <xf numFmtId="0" fontId="12" fillId="24" borderId="333" applyNumberFormat="0" applyFon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22" fillId="8" borderId="331" applyNumberFormat="0" applyAlignment="0" applyProtection="0"/>
    <xf numFmtId="0" fontId="5" fillId="0" borderId="332" applyFill="0">
      <alignment horizontal="center" vertical="center"/>
    </xf>
    <xf numFmtId="175" fontId="5" fillId="0" borderId="332" applyFill="0">
      <alignment horizontal="center" vertical="center"/>
    </xf>
    <xf numFmtId="0" fontId="32" fillId="0" borderId="335" applyNumberFormat="0" applyFill="0" applyAlignment="0" applyProtection="0"/>
    <xf numFmtId="0" fontId="15" fillId="21" borderId="331" applyNumberFormat="0" applyAlignment="0" applyProtection="0"/>
    <xf numFmtId="0" fontId="15" fillId="21" borderId="331" applyNumberFormat="0" applyAlignment="0" applyProtection="0"/>
    <xf numFmtId="0" fontId="22" fillId="8" borderId="331" applyNumberFormat="0" applyAlignment="0" applyProtection="0"/>
    <xf numFmtId="0" fontId="22" fillId="8" borderId="331" applyNumberFormat="0" applyAlignment="0" applyProtection="0"/>
    <xf numFmtId="0" fontId="5" fillId="0" borderId="332" applyFill="0">
      <alignment horizontal="center" vertical="center"/>
    </xf>
    <xf numFmtId="175" fontId="5"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32" fillId="0" borderId="335" applyNumberFormat="0" applyFill="0" applyAlignment="0" applyProtection="0"/>
    <xf numFmtId="0" fontId="25" fillId="21" borderId="334" applyNumberFormat="0" applyAlignment="0" applyProtection="0"/>
    <xf numFmtId="175" fontId="5" fillId="0" borderId="332" applyFill="0">
      <alignment horizontal="center" vertical="center"/>
    </xf>
    <xf numFmtId="0" fontId="10" fillId="0" borderId="332" applyFill="0">
      <alignment horizontal="center" vertical="center"/>
    </xf>
    <xf numFmtId="0" fontId="15" fillId="21" borderId="331" applyNumberForma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0" fillId="0" borderId="332" applyFill="0">
      <alignment horizontal="center" vertical="center"/>
    </xf>
    <xf numFmtId="175" fontId="5"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22" fillId="8" borderId="331" applyNumberFormat="0" applyAlignment="0" applyProtection="0"/>
    <xf numFmtId="0" fontId="15" fillId="21" borderId="331" applyNumberFormat="0" applyAlignment="0" applyProtection="0"/>
    <xf numFmtId="0" fontId="5" fillId="0" borderId="332" applyFill="0">
      <alignment horizontal="center" vertical="center"/>
    </xf>
    <xf numFmtId="0" fontId="15" fillId="21" borderId="331" applyNumberFormat="0" applyAlignment="0" applyProtection="0"/>
    <xf numFmtId="0" fontId="25" fillId="21" borderId="334" applyNumberFormat="0" applyAlignment="0" applyProtection="0"/>
    <xf numFmtId="175" fontId="5" fillId="0" borderId="332" applyFill="0">
      <alignment horizontal="center" vertical="center"/>
    </xf>
    <xf numFmtId="0" fontId="5" fillId="0" borderId="332" applyFill="0">
      <alignment horizontal="center" vertical="center"/>
    </xf>
    <xf numFmtId="0" fontId="22" fillId="8" borderId="331" applyNumberFormat="0" applyAlignment="0" applyProtection="0"/>
    <xf numFmtId="175" fontId="5" fillId="0" borderId="332" applyFill="0">
      <alignment horizontal="center" vertical="center"/>
    </xf>
    <xf numFmtId="0" fontId="10" fillId="0" borderId="332" applyFill="0">
      <alignment horizontal="center" vertical="center"/>
    </xf>
    <xf numFmtId="175" fontId="5" fillId="0" borderId="332" applyFill="0">
      <alignment horizontal="center" vertical="center"/>
    </xf>
    <xf numFmtId="0" fontId="5" fillId="0" borderId="332" applyFill="0">
      <alignment horizontal="center" vertical="center"/>
    </xf>
    <xf numFmtId="0" fontId="15" fillId="21" borderId="331" applyNumberFormat="0" applyAlignment="0" applyProtection="0"/>
    <xf numFmtId="0" fontId="22" fillId="8" borderId="331" applyNumberFormat="0" applyAlignment="0" applyProtection="0"/>
    <xf numFmtId="0" fontId="5" fillId="0" borderId="332" applyFill="0">
      <alignment horizontal="center" vertical="center"/>
    </xf>
    <xf numFmtId="0" fontId="22" fillId="8" borderId="331" applyNumberFormat="0" applyAlignment="0" applyProtection="0"/>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2" fillId="8" borderId="331" applyNumberFormat="0" applyAlignment="0" applyProtection="0"/>
    <xf numFmtId="0" fontId="5" fillId="0" borderId="332" applyFill="0">
      <alignment horizontal="center" vertical="center"/>
    </xf>
    <xf numFmtId="175" fontId="5" fillId="0" borderId="332" applyFill="0">
      <alignment horizontal="center" vertical="center"/>
    </xf>
    <xf numFmtId="0" fontId="5" fillId="0" borderId="332" applyFill="0">
      <alignment horizontal="center" vertical="center"/>
    </xf>
    <xf numFmtId="0" fontId="32" fillId="0" borderId="335" applyNumberFormat="0" applyFill="0" applyAlignment="0" applyProtection="0"/>
    <xf numFmtId="0" fontId="10" fillId="0" borderId="332" applyFill="0">
      <alignment horizontal="center" vertical="center"/>
    </xf>
    <xf numFmtId="0" fontId="32" fillId="0" borderId="335" applyNumberFormat="0" applyFill="0" applyAlignment="0" applyProtection="0"/>
    <xf numFmtId="0" fontId="10" fillId="0" borderId="332" applyFill="0">
      <alignment horizontal="center" vertical="center"/>
    </xf>
    <xf numFmtId="0" fontId="15" fillId="21" borderId="331" applyNumberFormat="0" applyAlignment="0" applyProtection="0"/>
    <xf numFmtId="0" fontId="15" fillId="21" borderId="331" applyNumberFormat="0" applyAlignment="0" applyProtection="0"/>
    <xf numFmtId="0" fontId="22" fillId="8" borderId="331" applyNumberFormat="0" applyAlignment="0" applyProtection="0"/>
    <xf numFmtId="0" fontId="22" fillId="8" borderId="331" applyNumberFormat="0" applyAlignment="0" applyProtection="0"/>
    <xf numFmtId="175" fontId="5" fillId="0" borderId="332" applyFill="0">
      <alignment horizontal="center" vertical="center"/>
    </xf>
    <xf numFmtId="0" fontId="22" fillId="8" borderId="331" applyNumberFormat="0" applyAlignment="0" applyProtection="0"/>
    <xf numFmtId="0" fontId="15" fillId="21" borderId="331" applyNumberFormat="0" applyAlignment="0" applyProtection="0"/>
    <xf numFmtId="0" fontId="25" fillId="21" borderId="334" applyNumberFormat="0" applyAlignment="0" applyProtection="0"/>
    <xf numFmtId="0" fontId="15" fillId="21" borderId="331" applyNumberFormat="0" applyAlignment="0" applyProtection="0"/>
    <xf numFmtId="0" fontId="32" fillId="0" borderId="335" applyNumberFormat="0" applyFill="0" applyAlignment="0" applyProtection="0"/>
    <xf numFmtId="0" fontId="12" fillId="24" borderId="333" applyNumberFormat="0" applyFont="0" applyAlignment="0" applyProtection="0"/>
    <xf numFmtId="0" fontId="15" fillId="21" borderId="331" applyNumberFormat="0" applyAlignment="0" applyProtection="0"/>
    <xf numFmtId="0" fontId="5" fillId="0" borderId="332" applyFill="0">
      <alignment horizontal="center" vertical="center"/>
    </xf>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5" fillId="0" borderId="332" applyFill="0">
      <alignment horizontal="center" vertical="center"/>
    </xf>
    <xf numFmtId="0" fontId="32" fillId="0" borderId="335" applyNumberFormat="0" applyFill="0" applyAlignment="0" applyProtection="0"/>
    <xf numFmtId="0" fontId="22" fillId="8" borderId="331" applyNumberFormat="0" applyAlignment="0" applyProtection="0"/>
    <xf numFmtId="0" fontId="10" fillId="0" borderId="332" applyFill="0">
      <alignment horizontal="center" vertical="center"/>
    </xf>
    <xf numFmtId="175" fontId="5" fillId="0" borderId="332" applyFill="0">
      <alignment horizontal="center" vertical="center"/>
    </xf>
    <xf numFmtId="0" fontId="22" fillId="8" borderId="331" applyNumberFormat="0" applyAlignment="0" applyProtection="0"/>
    <xf numFmtId="0" fontId="12" fillId="24" borderId="333" applyNumberFormat="0" applyFont="0" applyAlignment="0" applyProtection="0"/>
    <xf numFmtId="0" fontId="22" fillId="8" borderId="331" applyNumberFormat="0" applyAlignment="0" applyProtection="0"/>
    <xf numFmtId="0" fontId="5" fillId="0" borderId="332" applyFill="0">
      <alignment horizontal="center" vertical="center"/>
    </xf>
    <xf numFmtId="0" fontId="5"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0" fontId="5" fillId="0" borderId="332" applyFill="0">
      <alignment horizontal="center" vertical="center"/>
    </xf>
    <xf numFmtId="0" fontId="12" fillId="24" borderId="333" applyNumberFormat="0" applyFont="0" applyAlignment="0" applyProtection="0"/>
    <xf numFmtId="0" fontId="15" fillId="21" borderId="331" applyNumberFormat="0" applyAlignment="0" applyProtection="0"/>
    <xf numFmtId="0" fontId="22" fillId="8" borderId="331" applyNumberFormat="0" applyAlignment="0" applyProtection="0"/>
    <xf numFmtId="0" fontId="5"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22" fillId="8" borderId="331"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175" fontId="5" fillId="0" borderId="332" applyFill="0">
      <alignment horizontal="center" vertical="center"/>
    </xf>
    <xf numFmtId="0" fontId="15" fillId="21" borderId="331" applyNumberFormat="0" applyAlignment="0" applyProtection="0"/>
    <xf numFmtId="0" fontId="10" fillId="0" borderId="332" applyFill="0">
      <alignment horizontal="center" vertical="center"/>
    </xf>
    <xf numFmtId="0" fontId="15" fillId="21" borderId="331" applyNumberFormat="0" applyAlignment="0" applyProtection="0"/>
    <xf numFmtId="0" fontId="15" fillId="21" borderId="331" applyNumberFormat="0" applyAlignment="0" applyProtection="0"/>
    <xf numFmtId="0" fontId="22" fillId="8" borderId="331" applyNumberFormat="0" applyAlignment="0" applyProtection="0"/>
    <xf numFmtId="0" fontId="22" fillId="8" borderId="331" applyNumberFormat="0" applyAlignment="0" applyProtection="0"/>
    <xf numFmtId="0" fontId="10" fillId="0" borderId="332" applyFill="0">
      <alignment horizontal="center" vertical="center"/>
    </xf>
    <xf numFmtId="0" fontId="5"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0" fontId="5" fillId="0" borderId="332" applyFill="0">
      <alignment horizontal="center" vertical="center"/>
    </xf>
    <xf numFmtId="0" fontId="25" fillId="21" borderId="334" applyNumberFormat="0" applyAlignment="0" applyProtection="0"/>
    <xf numFmtId="0" fontId="22" fillId="8" borderId="331" applyNumberFormat="0" applyAlignment="0" applyProtection="0"/>
    <xf numFmtId="0" fontId="15" fillId="21" borderId="331" applyNumberFormat="0" applyAlignment="0" applyProtection="0"/>
    <xf numFmtId="0" fontId="5" fillId="0" borderId="332" applyFill="0">
      <alignment horizontal="center" vertical="center"/>
    </xf>
    <xf numFmtId="0" fontId="32" fillId="0" borderId="335" applyNumberFormat="0" applyFill="0" applyAlignment="0" applyProtection="0"/>
    <xf numFmtId="175"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25" fillId="21" borderId="334" applyNumberFormat="0" applyAlignment="0" applyProtection="0"/>
    <xf numFmtId="0" fontId="10" fillId="0" borderId="332" applyFill="0">
      <alignment horizontal="center" vertical="center"/>
    </xf>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175" fontId="5" fillId="0" borderId="332" applyFill="0">
      <alignment horizontal="center" vertical="center"/>
    </xf>
    <xf numFmtId="0" fontId="12" fillId="24" borderId="333" applyNumberFormat="0" applyFont="0" applyAlignment="0" applyProtection="0"/>
    <xf numFmtId="0" fontId="5" fillId="0" borderId="332" applyFill="0">
      <alignment horizontal="center" vertical="center"/>
    </xf>
    <xf numFmtId="0" fontId="5" fillId="0" borderId="332" applyFill="0">
      <alignment horizontal="center" vertical="center"/>
    </xf>
    <xf numFmtId="0" fontId="25" fillId="21" borderId="334" applyNumberForma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2" fillId="24" borderId="333" applyNumberFormat="0" applyFont="0" applyAlignment="0" applyProtection="0"/>
    <xf numFmtId="0" fontId="10" fillId="0" borderId="332" applyFill="0">
      <alignment horizontal="center" vertical="center"/>
    </xf>
    <xf numFmtId="0" fontId="15" fillId="21" borderId="331" applyNumberFormat="0" applyAlignment="0" applyProtection="0"/>
    <xf numFmtId="175" fontId="5"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32" fillId="0" borderId="335" applyNumberFormat="0" applyFill="0" applyAlignment="0" applyProtection="0"/>
    <xf numFmtId="0" fontId="32" fillId="0" borderId="335" applyNumberFormat="0" applyFill="0" applyAlignment="0" applyProtection="0"/>
    <xf numFmtId="175" fontId="5" fillId="0" borderId="332" applyFill="0">
      <alignment horizontal="center" vertical="center"/>
    </xf>
    <xf numFmtId="0" fontId="22" fillId="8" borderId="331" applyNumberFormat="0" applyAlignment="0" applyProtection="0"/>
    <xf numFmtId="0" fontId="22" fillId="8" borderId="331"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2" fillId="24" borderId="333" applyNumberFormat="0" applyFont="0" applyAlignment="0" applyProtection="0"/>
    <xf numFmtId="0" fontId="5" fillId="0" borderId="332" applyFill="0">
      <alignment horizontal="center" vertical="center"/>
    </xf>
    <xf numFmtId="0" fontId="25" fillId="21" borderId="334" applyNumberFormat="0" applyAlignment="0" applyProtection="0"/>
    <xf numFmtId="0" fontId="32" fillId="0" borderId="335" applyNumberFormat="0" applyFill="0" applyAlignment="0" applyProtection="0"/>
    <xf numFmtId="0" fontId="10" fillId="0" borderId="332" applyFill="0">
      <alignment horizontal="center" vertical="center"/>
    </xf>
    <xf numFmtId="0" fontId="5" fillId="0" borderId="332" applyFill="0">
      <alignment horizontal="center" vertical="center"/>
    </xf>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5" fillId="0" borderId="332" applyFill="0">
      <alignment horizontal="center" vertical="center"/>
    </xf>
    <xf numFmtId="0" fontId="5" fillId="0" borderId="332" applyFill="0">
      <alignment horizontal="center" vertical="center"/>
    </xf>
    <xf numFmtId="0" fontId="10" fillId="0" borderId="332" applyFill="0">
      <alignment horizontal="center" vertical="center"/>
    </xf>
    <xf numFmtId="0" fontId="12" fillId="24" borderId="333" applyNumberFormat="0" applyFont="0" applyAlignment="0" applyProtection="0"/>
    <xf numFmtId="0" fontId="22" fillId="8" borderId="331" applyNumberFormat="0" applyAlignment="0" applyProtection="0"/>
    <xf numFmtId="175" fontId="5" fillId="0" borderId="332" applyFill="0">
      <alignment horizontal="center" vertical="center"/>
    </xf>
    <xf numFmtId="175" fontId="5" fillId="0" borderId="332" applyFill="0">
      <alignment horizontal="center" vertical="center"/>
    </xf>
    <xf numFmtId="0" fontId="10" fillId="0" borderId="332" applyFill="0">
      <alignment horizontal="center" vertical="center"/>
    </xf>
    <xf numFmtId="0" fontId="12" fillId="24" borderId="333" applyNumberFormat="0" applyFont="0" applyAlignment="0" applyProtection="0"/>
    <xf numFmtId="0" fontId="5" fillId="0" borderId="332" applyFill="0">
      <alignment horizontal="center" vertical="center"/>
    </xf>
    <xf numFmtId="0" fontId="12" fillId="24" borderId="333" applyNumberFormat="0" applyFont="0" applyAlignment="0" applyProtection="0"/>
    <xf numFmtId="0" fontId="15" fillId="21" borderId="331" applyNumberFormat="0" applyAlignment="0" applyProtection="0"/>
    <xf numFmtId="0" fontId="15" fillId="21" borderId="331" applyNumberFormat="0" applyAlignment="0" applyProtection="0"/>
    <xf numFmtId="0" fontId="5" fillId="0" borderId="332" applyFill="0">
      <alignment horizontal="center" vertical="center"/>
    </xf>
    <xf numFmtId="0" fontId="32" fillId="0" borderId="335" applyNumberFormat="0" applyFill="0" applyAlignment="0" applyProtection="0"/>
    <xf numFmtId="0" fontId="22" fillId="8" borderId="331" applyNumberFormat="0" applyAlignment="0" applyProtection="0"/>
    <xf numFmtId="175" fontId="5"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25" fillId="21" borderId="334" applyNumberFormat="0" applyAlignment="0" applyProtection="0"/>
    <xf numFmtId="0" fontId="25" fillId="21" borderId="334" applyNumberFormat="0" applyAlignment="0" applyProtection="0"/>
    <xf numFmtId="175" fontId="5" fillId="0" borderId="332" applyFill="0">
      <alignment horizontal="center" vertical="center"/>
    </xf>
    <xf numFmtId="175" fontId="5" fillId="0" borderId="332" applyFill="0">
      <alignment horizontal="center" vertical="center"/>
    </xf>
    <xf numFmtId="0" fontId="10" fillId="0" borderId="332" applyFill="0">
      <alignment horizontal="center" vertical="center"/>
    </xf>
    <xf numFmtId="0" fontId="25" fillId="21" borderId="334" applyNumberFormat="0" applyAlignment="0" applyProtection="0"/>
    <xf numFmtId="0" fontId="10"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0" fontId="32" fillId="0" borderId="335" applyNumberFormat="0" applyFill="0" applyAlignment="0" applyProtection="0"/>
    <xf numFmtId="0" fontId="5" fillId="0" borderId="332" applyFill="0">
      <alignment horizontal="center" vertical="center"/>
    </xf>
    <xf numFmtId="175" fontId="5" fillId="0" borderId="332" applyFill="0">
      <alignment horizontal="center" vertical="center"/>
    </xf>
    <xf numFmtId="0" fontId="32" fillId="0" borderId="335" applyNumberFormat="0" applyFill="0" applyAlignment="0" applyProtection="0"/>
    <xf numFmtId="0" fontId="25" fillId="21" borderId="334" applyNumberFormat="0" applyAlignment="0" applyProtection="0"/>
    <xf numFmtId="0" fontId="15" fillId="21" borderId="331" applyNumberFormat="0" applyAlignment="0" applyProtection="0"/>
    <xf numFmtId="0" fontId="5" fillId="0" borderId="332" applyFill="0">
      <alignment horizontal="center" vertical="center"/>
    </xf>
    <xf numFmtId="0" fontId="5" fillId="0" borderId="332" applyFill="0">
      <alignment horizontal="center" vertical="center"/>
    </xf>
    <xf numFmtId="0" fontId="15" fillId="21" borderId="331" applyNumberFormat="0" applyAlignment="0" applyProtection="0"/>
    <xf numFmtId="0" fontId="22" fillId="8" borderId="331" applyNumberFormat="0" applyAlignment="0" applyProtection="0"/>
    <xf numFmtId="0" fontId="15" fillId="21" borderId="331" applyNumberFormat="0" applyAlignment="0" applyProtection="0"/>
    <xf numFmtId="0" fontId="5" fillId="0" borderId="332" applyFill="0">
      <alignment horizontal="center" vertical="center"/>
    </xf>
    <xf numFmtId="175" fontId="5" fillId="0" borderId="332" applyFill="0">
      <alignment horizontal="center" vertical="center"/>
    </xf>
    <xf numFmtId="0" fontId="15" fillId="21" borderId="331" applyNumberFormat="0" applyAlignment="0" applyProtection="0"/>
    <xf numFmtId="0" fontId="15" fillId="21" borderId="331" applyNumberFormat="0" applyAlignment="0" applyProtection="0"/>
    <xf numFmtId="0" fontId="22" fillId="8" borderId="331" applyNumberFormat="0" applyAlignment="0" applyProtection="0"/>
    <xf numFmtId="0" fontId="22" fillId="8" borderId="331" applyNumberFormat="0" applyAlignment="0" applyProtection="0"/>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2" fillId="8" borderId="331" applyNumberFormat="0" applyAlignment="0" applyProtection="0"/>
    <xf numFmtId="0" fontId="5" fillId="0" borderId="332" applyFill="0">
      <alignment horizontal="center" vertical="center"/>
    </xf>
    <xf numFmtId="0" fontId="22" fillId="8" borderId="331" applyNumberFormat="0" applyAlignment="0" applyProtection="0"/>
    <xf numFmtId="0" fontId="10" fillId="0" borderId="332" applyFill="0">
      <alignment horizontal="center" vertical="center"/>
    </xf>
    <xf numFmtId="0" fontId="22" fillId="8" borderId="331" applyNumberFormat="0" applyAlignment="0" applyProtection="0"/>
    <xf numFmtId="0" fontId="15" fillId="21" borderId="331" applyNumberFormat="0" applyAlignment="0" applyProtection="0"/>
    <xf numFmtId="0" fontId="15" fillId="21" borderId="331" applyNumberFormat="0" applyAlignment="0" applyProtection="0"/>
    <xf numFmtId="0" fontId="22" fillId="8" borderId="331" applyNumberFormat="0" applyAlignment="0" applyProtection="0"/>
    <xf numFmtId="0" fontId="22" fillId="8" borderId="331" applyNumberFormat="0" applyAlignment="0" applyProtection="0"/>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2" fillId="8" borderId="331" applyNumberFormat="0" applyAlignment="0" applyProtection="0"/>
    <xf numFmtId="0" fontId="12" fillId="24" borderId="333" applyNumberFormat="0" applyFont="0" applyAlignment="0" applyProtection="0"/>
    <xf numFmtId="175" fontId="5" fillId="0" borderId="332" applyFill="0">
      <alignment horizontal="center" vertical="center"/>
    </xf>
    <xf numFmtId="0" fontId="15" fillId="21" borderId="331" applyNumberFormat="0" applyAlignment="0" applyProtection="0"/>
    <xf numFmtId="0" fontId="10" fillId="0" borderId="332" applyFill="0">
      <alignment horizontal="center" vertical="center"/>
    </xf>
    <xf numFmtId="175" fontId="5" fillId="0" borderId="332" applyFill="0">
      <alignment horizontal="center" vertical="center"/>
    </xf>
    <xf numFmtId="0" fontId="22" fillId="8" borderId="331" applyNumberFormat="0" applyAlignment="0" applyProtection="0"/>
    <xf numFmtId="0" fontId="10" fillId="0" borderId="332" applyFill="0">
      <alignment horizontal="center" vertical="center"/>
    </xf>
    <xf numFmtId="0" fontId="15" fillId="21" borderId="331" applyNumberFormat="0" applyAlignment="0" applyProtection="0"/>
    <xf numFmtId="0" fontId="15" fillId="21" borderId="331" applyNumberFormat="0" applyAlignment="0" applyProtection="0"/>
    <xf numFmtId="0" fontId="22" fillId="8" borderId="331" applyNumberFormat="0" applyAlignment="0" applyProtection="0"/>
    <xf numFmtId="0" fontId="22" fillId="8" borderId="331" applyNumberFormat="0" applyAlignment="0" applyProtection="0"/>
    <xf numFmtId="175" fontId="5" fillId="0" borderId="332" applyFill="0">
      <alignment horizontal="center" vertical="center"/>
    </xf>
    <xf numFmtId="175" fontId="5" fillId="0" borderId="332" applyFill="0">
      <alignment horizontal="center" vertical="center"/>
    </xf>
    <xf numFmtId="0" fontId="15" fillId="21" borderId="331" applyNumberForma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0" fillId="0" borderId="332" applyFill="0">
      <alignment horizontal="center" vertical="center"/>
    </xf>
    <xf numFmtId="0" fontId="22" fillId="8" borderId="331" applyNumberFormat="0" applyAlignment="0" applyProtection="0"/>
    <xf numFmtId="0" fontId="25" fillId="21" borderId="334" applyNumberFormat="0" applyAlignment="0" applyProtection="0"/>
    <xf numFmtId="0" fontId="12" fillId="24" borderId="333" applyNumberFormat="0" applyFont="0" applyAlignment="0" applyProtection="0"/>
    <xf numFmtId="0" fontId="10" fillId="0" borderId="332" applyFill="0">
      <alignment horizontal="center" vertical="center"/>
    </xf>
    <xf numFmtId="0" fontId="22" fillId="8" borderId="331" applyNumberFormat="0" applyAlignment="0" applyProtection="0"/>
    <xf numFmtId="0" fontId="32" fillId="0" borderId="335" applyNumberFormat="0" applyFill="0" applyAlignment="0" applyProtection="0"/>
    <xf numFmtId="0" fontId="5" fillId="0" borderId="332" applyFill="0">
      <alignment horizontal="center" vertical="center"/>
    </xf>
    <xf numFmtId="0" fontId="15" fillId="21" borderId="331" applyNumberForma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2" fillId="8" borderId="331" applyNumberFormat="0" applyAlignment="0" applyProtection="0"/>
    <xf numFmtId="0" fontId="10" fillId="0" borderId="332" applyFill="0">
      <alignment horizontal="center" vertical="center"/>
    </xf>
    <xf numFmtId="0" fontId="22" fillId="8" borderId="331" applyNumberFormat="0" applyAlignment="0" applyProtection="0"/>
    <xf numFmtId="0" fontId="10" fillId="0" borderId="332" applyFill="0">
      <alignment horizontal="center" vertical="center"/>
    </xf>
    <xf numFmtId="0" fontId="15" fillId="21" borderId="331" applyNumberFormat="0" applyAlignment="0" applyProtection="0"/>
    <xf numFmtId="0" fontId="15" fillId="21" borderId="331" applyNumberFormat="0" applyAlignment="0" applyProtection="0"/>
    <xf numFmtId="0" fontId="10" fillId="0" borderId="332" applyFill="0">
      <alignment horizontal="center" vertical="center"/>
    </xf>
    <xf numFmtId="0" fontId="10" fillId="0" borderId="332" applyFill="0">
      <alignment horizontal="center" vertical="center"/>
    </xf>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2" fillId="24" borderId="333" applyNumberFormat="0" applyFont="0" applyAlignment="0" applyProtection="0"/>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0" fontId="32" fillId="0" borderId="335" applyNumberFormat="0" applyFill="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2" fillId="8" borderId="331" applyNumberFormat="0" applyAlignment="0" applyProtection="0"/>
    <xf numFmtId="0" fontId="15" fillId="21" borderId="331" applyNumberFormat="0" applyAlignment="0" applyProtection="0"/>
    <xf numFmtId="0" fontId="10" fillId="0" borderId="332" applyFill="0">
      <alignment horizontal="center" vertical="center"/>
    </xf>
    <xf numFmtId="0" fontId="10" fillId="0" borderId="332" applyFill="0">
      <alignment horizontal="center" vertical="center"/>
    </xf>
    <xf numFmtId="0" fontId="15" fillId="21" borderId="331" applyNumberFormat="0" applyAlignment="0" applyProtection="0"/>
    <xf numFmtId="0" fontId="15" fillId="21" borderId="331" applyNumberFormat="0" applyAlignment="0" applyProtection="0"/>
    <xf numFmtId="0" fontId="22" fillId="8" borderId="331" applyNumberFormat="0" applyAlignment="0" applyProtection="0"/>
    <xf numFmtId="0" fontId="22" fillId="8" borderId="331" applyNumberFormat="0" applyAlignment="0" applyProtection="0"/>
    <xf numFmtId="175" fontId="5" fillId="0" borderId="332" applyFill="0">
      <alignment horizontal="center" vertical="center"/>
    </xf>
    <xf numFmtId="0" fontId="5" fillId="0" borderId="332" applyFill="0">
      <alignment horizontal="center" vertical="center"/>
    </xf>
    <xf numFmtId="0" fontId="15" fillId="21" borderId="331" applyNumberForma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2" fillId="8" borderId="331" applyNumberFormat="0" applyAlignment="0" applyProtection="0"/>
    <xf numFmtId="0" fontId="22" fillId="8" borderId="331" applyNumberFormat="0" applyAlignment="0" applyProtection="0"/>
    <xf numFmtId="0" fontId="15" fillId="21" borderId="331" applyNumberFormat="0" applyAlignment="0" applyProtection="0"/>
    <xf numFmtId="0" fontId="15" fillId="21" borderId="331" applyNumberFormat="0" applyAlignment="0" applyProtection="0"/>
    <xf numFmtId="0" fontId="22" fillId="8" borderId="331" applyNumberFormat="0" applyAlignment="0" applyProtection="0"/>
    <xf numFmtId="0" fontId="22" fillId="8" borderId="331" applyNumberFormat="0" applyAlignment="0" applyProtection="0"/>
    <xf numFmtId="0" fontId="12" fillId="24" borderId="333" applyNumberFormat="0" applyFont="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5" fillId="0" borderId="332" applyFill="0">
      <alignment horizontal="center" vertical="center"/>
    </xf>
    <xf numFmtId="175" fontId="5" fillId="0" borderId="332" applyFill="0">
      <alignment horizontal="center" vertical="center"/>
    </xf>
    <xf numFmtId="0" fontId="12" fillId="24" borderId="333" applyNumberFormat="0" applyFont="0" applyAlignment="0" applyProtection="0"/>
    <xf numFmtId="0" fontId="25" fillId="21" borderId="334" applyNumberFormat="0" applyAlignment="0" applyProtection="0"/>
    <xf numFmtId="0" fontId="15" fillId="21" borderId="331"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2" fillId="24" borderId="333" applyNumberFormat="0" applyFon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32" fillId="0" borderId="335" applyNumberFormat="0" applyFill="0" applyAlignment="0" applyProtection="0"/>
    <xf numFmtId="0" fontId="5" fillId="0" borderId="343" applyFill="0">
      <alignment horizontal="center" vertical="center"/>
    </xf>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2" fillId="24" borderId="344" applyNumberFormat="0" applyFont="0" applyAlignment="0" applyProtection="0"/>
    <xf numFmtId="0" fontId="10" fillId="0" borderId="343" applyFill="0">
      <alignment horizontal="center" vertical="center"/>
    </xf>
    <xf numFmtId="0" fontId="32" fillId="0" borderId="346"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10" fillId="0" borderId="343" applyFill="0">
      <alignment horizontal="center" vertical="center"/>
    </xf>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10"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0"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175" fontId="5" fillId="0" borderId="332" applyFill="0">
      <alignment horizontal="center" vertical="center"/>
    </xf>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25" fillId="21" borderId="334" applyNumberFormat="0" applyAlignment="0" applyProtection="0"/>
    <xf numFmtId="0" fontId="25" fillId="21" borderId="334" applyNumberFormat="0" applyAlignment="0" applyProtection="0"/>
    <xf numFmtId="0" fontId="32" fillId="0" borderId="335" applyNumberFormat="0" applyFill="0" applyAlignment="0" applyProtection="0"/>
    <xf numFmtId="0" fontId="32" fillId="0" borderId="335" applyNumberFormat="0" applyFill="0" applyAlignment="0" applyProtection="0"/>
    <xf numFmtId="0" fontId="15" fillId="21" borderId="342" applyNumberFormat="0" applyAlignment="0" applyProtection="0"/>
    <xf numFmtId="0" fontId="5" fillId="0" borderId="343" applyFill="0">
      <alignment horizontal="center" vertical="center"/>
    </xf>
    <xf numFmtId="0" fontId="15" fillId="21" borderId="342" applyNumberFormat="0" applyAlignment="0" applyProtection="0"/>
    <xf numFmtId="0" fontId="25" fillId="21" borderId="345" applyNumberFormat="0" applyAlignment="0" applyProtection="0"/>
    <xf numFmtId="175" fontId="5" fillId="0" borderId="343" applyFill="0">
      <alignment horizontal="center" vertical="center"/>
    </xf>
    <xf numFmtId="0" fontId="5" fillId="0" borderId="343" applyFill="0">
      <alignment horizontal="center" vertical="center"/>
    </xf>
    <xf numFmtId="0" fontId="10" fillId="0" borderId="343" applyFill="0">
      <alignment horizontal="center" vertical="center"/>
    </xf>
    <xf numFmtId="0" fontId="15" fillId="21" borderId="342" applyNumberFormat="0" applyAlignment="0" applyProtection="0"/>
    <xf numFmtId="0" fontId="15" fillId="21" borderId="342" applyNumberFormat="0" applyAlignment="0" applyProtection="0"/>
    <xf numFmtId="0" fontId="32" fillId="0" borderId="346" applyNumberFormat="0" applyFill="0" applyAlignment="0" applyProtection="0"/>
    <xf numFmtId="0" fontId="32" fillId="0" borderId="346" applyNumberFormat="0" applyFill="0" applyAlignment="0" applyProtection="0"/>
    <xf numFmtId="0" fontId="15" fillId="21" borderId="342" applyNumberFormat="0" applyAlignment="0" applyProtection="0"/>
    <xf numFmtId="0" fontId="5" fillId="0" borderId="343" applyFill="0">
      <alignment horizontal="center" vertical="center"/>
    </xf>
    <xf numFmtId="0" fontId="10" fillId="0" borderId="343" applyFill="0">
      <alignment horizontal="center" vertical="center"/>
    </xf>
    <xf numFmtId="0" fontId="10" fillId="0" borderId="343" applyFill="0">
      <alignment horizontal="center" vertical="center"/>
    </xf>
    <xf numFmtId="0" fontId="5" fillId="0" borderId="321" applyFill="0">
      <alignment horizontal="center" vertical="center"/>
    </xf>
    <xf numFmtId="0" fontId="25" fillId="21" borderId="345" applyNumberFormat="0" applyAlignment="0" applyProtection="0"/>
    <xf numFmtId="175" fontId="5" fillId="0" borderId="343" applyFill="0">
      <alignment horizontal="center" vertical="center"/>
    </xf>
    <xf numFmtId="0" fontId="10" fillId="0" borderId="343" applyFill="0">
      <alignment horizontal="center" vertical="center"/>
    </xf>
    <xf numFmtId="0" fontId="32" fillId="0" borderId="346" applyNumberFormat="0" applyFill="0" applyAlignment="0" applyProtection="0"/>
    <xf numFmtId="0" fontId="25" fillId="21" borderId="345" applyNumberFormat="0" applyAlignment="0" applyProtection="0"/>
    <xf numFmtId="0" fontId="25" fillId="21" borderId="345" applyNumberFormat="0" applyAlignment="0" applyProtection="0"/>
    <xf numFmtId="0" fontId="5" fillId="0" borderId="343" applyFill="0">
      <alignment horizontal="center" vertical="center"/>
    </xf>
    <xf numFmtId="175" fontId="5" fillId="0" borderId="343" applyFill="0">
      <alignment horizontal="center" vertical="center"/>
    </xf>
    <xf numFmtId="0" fontId="25" fillId="21" borderId="345" applyNumberFormat="0" applyAlignment="0" applyProtection="0"/>
    <xf numFmtId="0" fontId="32" fillId="0" borderId="346" applyNumberFormat="0" applyFill="0" applyAlignment="0" applyProtection="0"/>
    <xf numFmtId="0" fontId="15" fillId="21" borderId="342" applyNumberFormat="0" applyAlignment="0" applyProtection="0"/>
    <xf numFmtId="0" fontId="22" fillId="8" borderId="342" applyNumberFormat="0" applyAlignment="0" applyProtection="0"/>
    <xf numFmtId="0" fontId="10" fillId="0" borderId="343" applyFill="0">
      <alignment horizontal="center" vertical="center"/>
    </xf>
    <xf numFmtId="0" fontId="32" fillId="0" borderId="346" applyNumberFormat="0" applyFill="0" applyAlignment="0" applyProtection="0"/>
    <xf numFmtId="0" fontId="32" fillId="0" borderId="346" applyNumberFormat="0" applyFill="0" applyAlignment="0" applyProtection="0"/>
    <xf numFmtId="0" fontId="10" fillId="0" borderId="343" applyFill="0">
      <alignment horizontal="center" vertical="center"/>
    </xf>
    <xf numFmtId="0" fontId="15" fillId="21" borderId="342" applyNumberFormat="0" applyAlignment="0" applyProtection="0"/>
    <xf numFmtId="0" fontId="5" fillId="0" borderId="343" applyFill="0">
      <alignment horizontal="center" vertical="center"/>
    </xf>
    <xf numFmtId="175" fontId="5" fillId="0" borderId="343" applyFill="0">
      <alignment horizontal="center" vertical="center"/>
    </xf>
    <xf numFmtId="0" fontId="5" fillId="0" borderId="343" applyFill="0">
      <alignment horizontal="center" vertical="center"/>
    </xf>
    <xf numFmtId="0" fontId="12" fillId="24" borderId="344" applyNumberFormat="0" applyFont="0" applyAlignment="0" applyProtection="0"/>
    <xf numFmtId="175" fontId="5" fillId="0" borderId="343" applyFill="0">
      <alignment horizontal="center" vertical="center"/>
    </xf>
    <xf numFmtId="0" fontId="10" fillId="0" borderId="338" applyFill="0">
      <alignment horizontal="center" vertical="center"/>
    </xf>
    <xf numFmtId="0" fontId="10" fillId="0" borderId="343" applyFill="0">
      <alignment horizontal="center" vertical="center"/>
    </xf>
    <xf numFmtId="0" fontId="32" fillId="0" borderId="346" applyNumberFormat="0" applyFill="0" applyAlignment="0" applyProtection="0"/>
    <xf numFmtId="0" fontId="32" fillId="0" borderId="346" applyNumberFormat="0" applyFill="0" applyAlignment="0" applyProtection="0"/>
    <xf numFmtId="0" fontId="5" fillId="0" borderId="343" applyFill="0">
      <alignment horizontal="center" vertical="center"/>
    </xf>
    <xf numFmtId="0" fontId="12" fillId="24" borderId="344" applyNumberFormat="0" applyFont="0" applyAlignment="0" applyProtection="0"/>
    <xf numFmtId="0" fontId="22" fillId="8" borderId="342" applyNumberFormat="0" applyAlignment="0" applyProtection="0"/>
    <xf numFmtId="0" fontId="5" fillId="0" borderId="343" applyFill="0">
      <alignment horizontal="center" vertical="center"/>
    </xf>
    <xf numFmtId="175" fontId="5" fillId="0" borderId="343" applyFill="0">
      <alignment horizontal="center" vertical="center"/>
    </xf>
    <xf numFmtId="0" fontId="12" fillId="24" borderId="344" applyNumberFormat="0" applyFont="0" applyAlignment="0" applyProtection="0"/>
    <xf numFmtId="0" fontId="32" fillId="0" borderId="346" applyNumberFormat="0" applyFill="0" applyAlignment="0" applyProtection="0"/>
    <xf numFmtId="0" fontId="12" fillId="24" borderId="344" applyNumberFormat="0" applyFont="0" applyAlignment="0" applyProtection="0"/>
    <xf numFmtId="0" fontId="25" fillId="21" borderId="345" applyNumberFormat="0" applyAlignment="0" applyProtection="0"/>
    <xf numFmtId="0" fontId="5" fillId="0" borderId="343" applyFill="0">
      <alignment horizontal="center" vertical="center"/>
    </xf>
    <xf numFmtId="0" fontId="25" fillId="21" borderId="345" applyNumberFormat="0" applyAlignment="0" applyProtection="0"/>
    <xf numFmtId="175" fontId="5" fillId="0" borderId="343" applyFill="0">
      <alignment horizontal="center" vertical="center"/>
    </xf>
    <xf numFmtId="0" fontId="5" fillId="0" borderId="343" applyFill="0">
      <alignment horizontal="center" vertical="center"/>
    </xf>
    <xf numFmtId="0" fontId="25" fillId="21" borderId="345" applyNumberFormat="0" applyAlignment="0" applyProtection="0"/>
    <xf numFmtId="0" fontId="25" fillId="21" borderId="345" applyNumberFormat="0" applyAlignment="0" applyProtection="0"/>
    <xf numFmtId="0" fontId="15" fillId="21" borderId="342" applyNumberFormat="0" applyAlignment="0" applyProtection="0"/>
    <xf numFmtId="0" fontId="25" fillId="21" borderId="351" applyNumberFormat="0" applyAlignment="0" applyProtection="0"/>
    <xf numFmtId="0" fontId="22" fillId="8" borderId="342" applyNumberFormat="0" applyAlignment="0" applyProtection="0"/>
    <xf numFmtId="0" fontId="10" fillId="0" borderId="343" applyFill="0">
      <alignment horizontal="center" vertical="center"/>
    </xf>
    <xf numFmtId="0" fontId="15" fillId="21" borderId="342" applyNumberFormat="0" applyAlignment="0" applyProtection="0"/>
    <xf numFmtId="175" fontId="5" fillId="0" borderId="321" applyFill="0">
      <alignment horizontal="center" vertical="center"/>
    </xf>
    <xf numFmtId="0" fontId="5" fillId="0" borderId="343" applyFill="0">
      <alignment horizontal="center" vertical="center"/>
    </xf>
    <xf numFmtId="0" fontId="25" fillId="21" borderId="345" applyNumberFormat="0" applyAlignment="0" applyProtection="0"/>
    <xf numFmtId="0" fontId="22" fillId="8" borderId="342" applyNumberFormat="0" applyAlignment="0" applyProtection="0"/>
    <xf numFmtId="0" fontId="32" fillId="0" borderId="346" applyNumberFormat="0" applyFill="0" applyAlignment="0" applyProtection="0"/>
    <xf numFmtId="0" fontId="32" fillId="0" borderId="346" applyNumberFormat="0" applyFill="0" applyAlignment="0" applyProtection="0"/>
    <xf numFmtId="0" fontId="5" fillId="0" borderId="343" applyFill="0">
      <alignment horizontal="center" vertical="center"/>
    </xf>
    <xf numFmtId="0" fontId="25" fillId="21" borderId="345" applyNumberFormat="0" applyAlignment="0" applyProtection="0"/>
    <xf numFmtId="175" fontId="5" fillId="0" borderId="343" applyFill="0">
      <alignment horizontal="center" vertical="center"/>
    </xf>
    <xf numFmtId="0" fontId="12" fillId="24" borderId="344" applyNumberFormat="0" applyFont="0" applyAlignment="0" applyProtection="0"/>
    <xf numFmtId="0" fontId="25" fillId="21" borderId="345" applyNumberFormat="0" applyAlignment="0" applyProtection="0"/>
    <xf numFmtId="0" fontId="22" fillId="8" borderId="342" applyNumberFormat="0" applyAlignment="0" applyProtection="0"/>
    <xf numFmtId="175" fontId="5" fillId="0" borderId="343" applyFill="0">
      <alignment horizontal="center" vertical="center"/>
    </xf>
    <xf numFmtId="175" fontId="5" fillId="0" borderId="343" applyFill="0">
      <alignment horizontal="center" vertical="center"/>
    </xf>
    <xf numFmtId="0" fontId="10" fillId="0" borderId="343" applyFill="0">
      <alignment horizontal="center" vertical="center"/>
    </xf>
    <xf numFmtId="0" fontId="12" fillId="24" borderId="350" applyNumberFormat="0" applyFont="0" applyAlignment="0" applyProtection="0"/>
    <xf numFmtId="0" fontId="12" fillId="24" borderId="344" applyNumberFormat="0" applyFont="0" applyAlignment="0" applyProtection="0"/>
    <xf numFmtId="0" fontId="15" fillId="21" borderId="342" applyNumberFormat="0" applyAlignment="0" applyProtection="0"/>
    <xf numFmtId="0" fontId="22" fillId="8" borderId="342" applyNumberFormat="0" applyAlignment="0" applyProtection="0"/>
    <xf numFmtId="0" fontId="25" fillId="21" borderId="345" applyNumberFormat="0" applyAlignment="0" applyProtection="0"/>
    <xf numFmtId="0" fontId="10" fillId="0" borderId="343" applyFill="0">
      <alignment horizontal="center" vertical="center"/>
    </xf>
    <xf numFmtId="0" fontId="22" fillId="8" borderId="337" applyNumberFormat="0" applyAlignment="0" applyProtection="0"/>
    <xf numFmtId="0" fontId="15" fillId="21" borderId="342" applyNumberFormat="0" applyAlignment="0" applyProtection="0"/>
    <xf numFmtId="0" fontId="5" fillId="0" borderId="343" applyFill="0">
      <alignment horizontal="center" vertical="center"/>
    </xf>
    <xf numFmtId="0" fontId="32" fillId="0" borderId="346" applyNumberFormat="0" applyFill="0" applyAlignment="0" applyProtection="0"/>
    <xf numFmtId="0" fontId="15" fillId="21" borderId="342" applyNumberFormat="0" applyAlignment="0" applyProtection="0"/>
    <xf numFmtId="175" fontId="5" fillId="0" borderId="343" applyFill="0">
      <alignment horizontal="center" vertical="center"/>
    </xf>
    <xf numFmtId="0" fontId="5" fillId="0" borderId="343" applyFill="0">
      <alignment horizontal="center" vertical="center"/>
    </xf>
    <xf numFmtId="0" fontId="10" fillId="0" borderId="338" applyFill="0">
      <alignment horizontal="center" vertical="center"/>
    </xf>
    <xf numFmtId="175" fontId="5" fillId="0" borderId="343" applyFill="0">
      <alignment horizontal="center" vertical="center"/>
    </xf>
    <xf numFmtId="0" fontId="12" fillId="24" borderId="344" applyNumberFormat="0" applyFont="0" applyAlignment="0" applyProtection="0"/>
    <xf numFmtId="0" fontId="32" fillId="0" borderId="346" applyNumberFormat="0" applyFill="0" applyAlignment="0" applyProtection="0"/>
    <xf numFmtId="0" fontId="10" fillId="0" borderId="343" applyFill="0">
      <alignment horizontal="center" vertical="center"/>
    </xf>
    <xf numFmtId="0" fontId="22" fillId="8" borderId="342" applyNumberFormat="0" applyAlignment="0" applyProtection="0"/>
    <xf numFmtId="0" fontId="10" fillId="0" borderId="343" applyFill="0">
      <alignment horizontal="center" vertical="center"/>
    </xf>
    <xf numFmtId="0" fontId="10" fillId="0" borderId="343" applyFill="0">
      <alignment horizontal="center" vertical="center"/>
    </xf>
    <xf numFmtId="0" fontId="10" fillId="0" borderId="343" applyFill="0">
      <alignment horizontal="center" vertical="center"/>
    </xf>
    <xf numFmtId="0" fontId="12" fillId="24" borderId="344" applyNumberFormat="0" applyFont="0" applyAlignment="0" applyProtection="0"/>
    <xf numFmtId="0" fontId="32" fillId="0" borderId="346" applyNumberFormat="0" applyFill="0" applyAlignment="0" applyProtection="0"/>
    <xf numFmtId="175" fontId="5" fillId="0" borderId="343" applyFill="0">
      <alignment horizontal="center" vertical="center"/>
    </xf>
    <xf numFmtId="0" fontId="5" fillId="0" borderId="343" applyFill="0">
      <alignment horizontal="center" vertical="center"/>
    </xf>
    <xf numFmtId="0" fontId="32" fillId="0" borderId="346" applyNumberFormat="0" applyFill="0" applyAlignment="0" applyProtection="0"/>
    <xf numFmtId="0" fontId="32" fillId="0" borderId="346" applyNumberFormat="0" applyFill="0" applyAlignment="0" applyProtection="0"/>
    <xf numFmtId="0" fontId="22" fillId="8" borderId="342" applyNumberFormat="0" applyAlignment="0" applyProtection="0"/>
    <xf numFmtId="175" fontId="5" fillId="0" borderId="343" applyFill="0">
      <alignment horizontal="center" vertical="center"/>
    </xf>
    <xf numFmtId="0" fontId="15" fillId="21" borderId="342" applyNumberFormat="0" applyAlignment="0" applyProtection="0"/>
    <xf numFmtId="0" fontId="22" fillId="8" borderId="342" applyNumberFormat="0" applyAlignment="0" applyProtection="0"/>
    <xf numFmtId="0" fontId="10" fillId="0" borderId="338" applyFill="0">
      <alignment horizontal="center" vertical="center"/>
    </xf>
    <xf numFmtId="0" fontId="12" fillId="24" borderId="344" applyNumberFormat="0" applyFont="0" applyAlignment="0" applyProtection="0"/>
    <xf numFmtId="0" fontId="25" fillId="21" borderId="345" applyNumberFormat="0" applyAlignment="0" applyProtection="0"/>
    <xf numFmtId="0" fontId="32" fillId="0" borderId="346" applyNumberFormat="0" applyFill="0" applyAlignment="0" applyProtection="0"/>
    <xf numFmtId="0" fontId="32" fillId="0" borderId="346" applyNumberFormat="0" applyFill="0" applyAlignment="0" applyProtection="0"/>
    <xf numFmtId="0" fontId="25" fillId="21" borderId="345" applyNumberFormat="0" applyAlignment="0" applyProtection="0"/>
    <xf numFmtId="0" fontId="32" fillId="0" borderId="352" applyNumberFormat="0" applyFill="0" applyAlignment="0" applyProtection="0"/>
    <xf numFmtId="0" fontId="32" fillId="0" borderId="346" applyNumberFormat="0" applyFill="0" applyAlignment="0" applyProtection="0"/>
    <xf numFmtId="0" fontId="5" fillId="0" borderId="343" applyFill="0">
      <alignment horizontal="center" vertical="center"/>
    </xf>
    <xf numFmtId="0" fontId="15" fillId="21" borderId="342" applyNumberFormat="0" applyAlignment="0" applyProtection="0"/>
    <xf numFmtId="0" fontId="32" fillId="0" borderId="346" applyNumberFormat="0" applyFill="0" applyAlignment="0" applyProtection="0"/>
    <xf numFmtId="0" fontId="15" fillId="21" borderId="342" applyNumberFormat="0" applyAlignment="0" applyProtection="0"/>
    <xf numFmtId="0" fontId="22" fillId="8" borderId="342" applyNumberFormat="0" applyAlignment="0" applyProtection="0"/>
    <xf numFmtId="0" fontId="5" fillId="0" borderId="343" applyFill="0">
      <alignment horizontal="center" vertical="center"/>
    </xf>
    <xf numFmtId="0" fontId="32" fillId="0" borderId="346" applyNumberFormat="0" applyFill="0" applyAlignment="0" applyProtection="0"/>
    <xf numFmtId="0" fontId="25" fillId="21" borderId="345" applyNumberFormat="0" applyAlignment="0" applyProtection="0"/>
    <xf numFmtId="0" fontId="25" fillId="21" borderId="340" applyNumberFormat="0" applyAlignment="0" applyProtection="0"/>
    <xf numFmtId="175" fontId="5" fillId="0" borderId="343" applyFill="0">
      <alignment horizontal="center" vertical="center"/>
    </xf>
    <xf numFmtId="0" fontId="25" fillId="21" borderId="345" applyNumberFormat="0" applyAlignment="0" applyProtection="0"/>
    <xf numFmtId="175" fontId="5" fillId="0" borderId="343" applyFill="0">
      <alignment horizontal="center" vertical="center"/>
    </xf>
    <xf numFmtId="175" fontId="5" fillId="0" borderId="343" applyFill="0">
      <alignment horizontal="center" vertical="center"/>
    </xf>
    <xf numFmtId="0" fontId="25" fillId="21" borderId="345" applyNumberFormat="0" applyAlignment="0" applyProtection="0"/>
    <xf numFmtId="0" fontId="25" fillId="21" borderId="345" applyNumberFormat="0" applyAlignment="0" applyProtection="0"/>
    <xf numFmtId="0" fontId="22" fillId="8" borderId="342" applyNumberFormat="0" applyAlignment="0" applyProtection="0"/>
    <xf numFmtId="0" fontId="5" fillId="0" borderId="343" applyFill="0">
      <alignment horizontal="center" vertical="center"/>
    </xf>
    <xf numFmtId="0" fontId="15" fillId="21" borderId="342" applyNumberFormat="0" applyAlignment="0" applyProtection="0"/>
    <xf numFmtId="0" fontId="22" fillId="8" borderId="342" applyNumberFormat="0" applyAlignment="0" applyProtection="0"/>
    <xf numFmtId="0" fontId="5" fillId="0" borderId="343" applyFill="0">
      <alignment horizontal="center" vertical="center"/>
    </xf>
    <xf numFmtId="0" fontId="32" fillId="0" borderId="346" applyNumberFormat="0" applyFill="0" applyAlignment="0" applyProtection="0"/>
    <xf numFmtId="175" fontId="5" fillId="0" borderId="343" applyFill="0">
      <alignment horizontal="center" vertical="center"/>
    </xf>
    <xf numFmtId="0" fontId="25" fillId="21" borderId="345" applyNumberFormat="0" applyAlignment="0" applyProtection="0"/>
    <xf numFmtId="0" fontId="25" fillId="21" borderId="345" applyNumberFormat="0" applyAlignment="0" applyProtection="0"/>
    <xf numFmtId="0" fontId="25" fillId="21" borderId="345" applyNumberFormat="0" applyAlignment="0" applyProtection="0"/>
    <xf numFmtId="0" fontId="32" fillId="0" borderId="341" applyNumberFormat="0" applyFill="0" applyAlignment="0" applyProtection="0"/>
    <xf numFmtId="0" fontId="22" fillId="8" borderId="342" applyNumberFormat="0" applyAlignment="0" applyProtection="0"/>
    <xf numFmtId="0" fontId="10" fillId="0" borderId="343" applyFill="0">
      <alignment horizontal="center" vertical="center"/>
    </xf>
    <xf numFmtId="0" fontId="15" fillId="21" borderId="342" applyNumberFormat="0" applyAlignment="0" applyProtection="0"/>
    <xf numFmtId="0" fontId="22" fillId="8" borderId="342" applyNumberFormat="0" applyAlignment="0" applyProtection="0"/>
    <xf numFmtId="0" fontId="5" fillId="0" borderId="343" applyFill="0">
      <alignment horizontal="center" vertical="center"/>
    </xf>
    <xf numFmtId="0" fontId="5" fillId="0" borderId="343" applyFill="0">
      <alignment horizontal="center" vertical="center"/>
    </xf>
    <xf numFmtId="0" fontId="12" fillId="24" borderId="344" applyNumberFormat="0" applyFont="0" applyAlignment="0" applyProtection="0"/>
    <xf numFmtId="0" fontId="25" fillId="21" borderId="345" applyNumberFormat="0" applyAlignment="0" applyProtection="0"/>
    <xf numFmtId="0" fontId="12" fillId="24" borderId="344" applyNumberFormat="0" applyFont="0" applyAlignment="0" applyProtection="0"/>
    <xf numFmtId="0" fontId="32" fillId="0" borderId="346" applyNumberFormat="0" applyFill="0" applyAlignment="0" applyProtection="0"/>
    <xf numFmtId="0" fontId="22" fillId="8" borderId="342" applyNumberFormat="0" applyAlignment="0" applyProtection="0"/>
    <xf numFmtId="0" fontId="32" fillId="0" borderId="346" applyNumberFormat="0" applyFill="0" applyAlignment="0" applyProtection="0"/>
    <xf numFmtId="0" fontId="22" fillId="8" borderId="342" applyNumberFormat="0" applyAlignment="0" applyProtection="0"/>
    <xf numFmtId="175" fontId="5" fillId="0" borderId="343" applyFill="0">
      <alignment horizontal="center" vertical="center"/>
    </xf>
    <xf numFmtId="0" fontId="12" fillId="24" borderId="344" applyNumberFormat="0" applyFont="0" applyAlignment="0" applyProtection="0"/>
    <xf numFmtId="0" fontId="25" fillId="21" borderId="345" applyNumberFormat="0" applyAlignment="0" applyProtection="0"/>
    <xf numFmtId="0" fontId="10" fillId="0" borderId="343" applyFill="0">
      <alignment horizontal="center" vertical="center"/>
    </xf>
    <xf numFmtId="0" fontId="15" fillId="21" borderId="342" applyNumberFormat="0" applyAlignment="0" applyProtection="0"/>
    <xf numFmtId="0" fontId="5" fillId="0" borderId="343" applyFill="0">
      <alignment horizontal="center" vertical="center"/>
    </xf>
    <xf numFmtId="0" fontId="15" fillId="21" borderId="342" applyNumberFormat="0" applyAlignment="0" applyProtection="0"/>
    <xf numFmtId="175" fontId="5" fillId="0" borderId="343" applyFill="0">
      <alignment horizontal="center" vertical="center"/>
    </xf>
    <xf numFmtId="0" fontId="10" fillId="0" borderId="343" applyFill="0">
      <alignment horizontal="center" vertical="center"/>
    </xf>
    <xf numFmtId="0" fontId="22" fillId="8" borderId="342" applyNumberFormat="0" applyAlignment="0" applyProtection="0"/>
    <xf numFmtId="175" fontId="5" fillId="0" borderId="343" applyFill="0">
      <alignment horizontal="center" vertical="center"/>
    </xf>
    <xf numFmtId="0" fontId="12" fillId="24" borderId="344" applyNumberFormat="0" applyFont="0" applyAlignment="0" applyProtection="0"/>
    <xf numFmtId="0" fontId="15" fillId="21" borderId="342" applyNumberFormat="0" applyAlignment="0" applyProtection="0"/>
    <xf numFmtId="0" fontId="10" fillId="0" borderId="321" applyFill="0">
      <alignment horizontal="center" vertical="center"/>
    </xf>
    <xf numFmtId="0" fontId="10" fillId="0" borderId="343" applyFill="0">
      <alignment horizontal="center" vertical="center"/>
    </xf>
    <xf numFmtId="0" fontId="25" fillId="21" borderId="345" applyNumberFormat="0" applyAlignment="0" applyProtection="0"/>
    <xf numFmtId="0" fontId="10" fillId="0" borderId="343" applyFill="0">
      <alignment horizontal="center" vertical="center"/>
    </xf>
    <xf numFmtId="175" fontId="5" fillId="0" borderId="343" applyFill="0">
      <alignment horizontal="center" vertical="center"/>
    </xf>
    <xf numFmtId="0" fontId="32" fillId="0" borderId="346" applyNumberFormat="0" applyFill="0" applyAlignment="0" applyProtection="0"/>
    <xf numFmtId="0" fontId="22" fillId="8" borderId="342" applyNumberFormat="0" applyAlignment="0" applyProtection="0"/>
    <xf numFmtId="0" fontId="25" fillId="21" borderId="345" applyNumberFormat="0" applyAlignment="0" applyProtection="0"/>
    <xf numFmtId="0" fontId="12" fillId="24" borderId="339" applyNumberFormat="0" applyFont="0" applyAlignment="0" applyProtection="0"/>
    <xf numFmtId="0" fontId="32" fillId="0" borderId="346" applyNumberFormat="0" applyFill="0" applyAlignment="0" applyProtection="0"/>
    <xf numFmtId="0" fontId="10" fillId="0" borderId="343" applyFill="0">
      <alignment horizontal="center" vertical="center"/>
    </xf>
    <xf numFmtId="0" fontId="15" fillId="21" borderId="342" applyNumberFormat="0" applyAlignment="0" applyProtection="0"/>
    <xf numFmtId="0" fontId="10" fillId="0" borderId="343" applyFill="0">
      <alignment horizontal="center" vertical="center"/>
    </xf>
    <xf numFmtId="175" fontId="5" fillId="0" borderId="343" applyFill="0">
      <alignment horizontal="center" vertical="center"/>
    </xf>
    <xf numFmtId="0" fontId="10" fillId="0" borderId="343" applyFill="0">
      <alignment horizontal="center" vertical="center"/>
    </xf>
    <xf numFmtId="0" fontId="25" fillId="21" borderId="345" applyNumberFormat="0" applyAlignment="0" applyProtection="0"/>
    <xf numFmtId="0" fontId="10" fillId="0" borderId="343" applyFill="0">
      <alignment horizontal="center" vertical="center"/>
    </xf>
    <xf numFmtId="0" fontId="25" fillId="21" borderId="345" applyNumberFormat="0" applyAlignment="0" applyProtection="0"/>
    <xf numFmtId="0" fontId="25" fillId="21" borderId="345" applyNumberFormat="0" applyAlignment="0" applyProtection="0"/>
    <xf numFmtId="0" fontId="22" fillId="8" borderId="342" applyNumberFormat="0" applyAlignment="0" applyProtection="0"/>
    <xf numFmtId="0" fontId="10" fillId="0" borderId="343" applyFill="0">
      <alignment horizontal="center" vertical="center"/>
    </xf>
    <xf numFmtId="0" fontId="12" fillId="24" borderId="344" applyNumberFormat="0" applyFont="0" applyAlignment="0" applyProtection="0"/>
    <xf numFmtId="0" fontId="22" fillId="8" borderId="342" applyNumberFormat="0" applyAlignment="0" applyProtection="0"/>
    <xf numFmtId="0" fontId="10" fillId="0" borderId="343" applyFill="0">
      <alignment horizontal="center" vertical="center"/>
    </xf>
    <xf numFmtId="175" fontId="5" fillId="0" borderId="343" applyFill="0">
      <alignment horizontal="center" vertical="center"/>
    </xf>
    <xf numFmtId="0" fontId="5" fillId="0" borderId="343" applyFill="0">
      <alignment horizontal="center" vertical="center"/>
    </xf>
    <xf numFmtId="0" fontId="25" fillId="21" borderId="345" applyNumberFormat="0" applyAlignment="0" applyProtection="0"/>
    <xf numFmtId="0" fontId="25" fillId="21" borderId="345" applyNumberFormat="0" applyAlignment="0" applyProtection="0"/>
    <xf numFmtId="0" fontId="12" fillId="24" borderId="344" applyNumberFormat="0" applyFont="0" applyAlignment="0" applyProtection="0"/>
    <xf numFmtId="0" fontId="25" fillId="21" borderId="345" applyNumberFormat="0" applyAlignment="0" applyProtection="0"/>
    <xf numFmtId="0" fontId="10" fillId="0" borderId="343" applyFill="0">
      <alignment horizontal="center" vertical="center"/>
    </xf>
    <xf numFmtId="0" fontId="22" fillId="8" borderId="342" applyNumberFormat="0" applyAlignment="0" applyProtection="0"/>
    <xf numFmtId="0" fontId="5" fillId="0" borderId="338" applyFill="0">
      <alignment horizontal="center" vertical="center"/>
    </xf>
    <xf numFmtId="0" fontId="5" fillId="0" borderId="338" applyFill="0">
      <alignment horizontal="center" vertical="center"/>
    </xf>
    <xf numFmtId="175" fontId="5" fillId="0" borderId="321" applyFill="0">
      <alignment horizontal="center" vertical="center"/>
    </xf>
    <xf numFmtId="0" fontId="22" fillId="8" borderId="342" applyNumberFormat="0" applyAlignment="0" applyProtection="0"/>
    <xf numFmtId="0" fontId="32" fillId="0" borderId="346" applyNumberFormat="0" applyFill="0" applyAlignment="0" applyProtection="0"/>
    <xf numFmtId="0" fontId="22" fillId="8" borderId="342" applyNumberFormat="0" applyAlignment="0" applyProtection="0"/>
    <xf numFmtId="0" fontId="15" fillId="21" borderId="342" applyNumberFormat="0" applyAlignment="0" applyProtection="0"/>
    <xf numFmtId="0" fontId="10" fillId="0" borderId="343" applyFill="0">
      <alignment horizontal="center" vertical="center"/>
    </xf>
    <xf numFmtId="0" fontId="25" fillId="21" borderId="345" applyNumberFormat="0" applyAlignment="0" applyProtection="0"/>
    <xf numFmtId="0" fontId="10" fillId="0" borderId="343" applyFill="0">
      <alignment horizontal="center" vertical="center"/>
    </xf>
    <xf numFmtId="0" fontId="25" fillId="21" borderId="345" applyNumberFormat="0" applyAlignment="0" applyProtection="0"/>
    <xf numFmtId="175" fontId="5" fillId="0" borderId="343" applyFill="0">
      <alignment horizontal="center" vertical="center"/>
    </xf>
    <xf numFmtId="0" fontId="32" fillId="0" borderId="346" applyNumberFormat="0" applyFill="0" applyAlignment="0" applyProtection="0"/>
    <xf numFmtId="0" fontId="12" fillId="24" borderId="344" applyNumberFormat="0" applyFont="0" applyAlignment="0" applyProtection="0"/>
    <xf numFmtId="0" fontId="12" fillId="24" borderId="344" applyNumberFormat="0" applyFont="0" applyAlignment="0" applyProtection="0"/>
    <xf numFmtId="175" fontId="5" fillId="0" borderId="343" applyFill="0">
      <alignment horizontal="center" vertical="center"/>
    </xf>
    <xf numFmtId="0" fontId="15" fillId="21" borderId="342" applyNumberFormat="0" applyAlignment="0" applyProtection="0"/>
    <xf numFmtId="0" fontId="32" fillId="0" borderId="346" applyNumberFormat="0" applyFill="0" applyAlignment="0" applyProtection="0"/>
    <xf numFmtId="0" fontId="32" fillId="0" borderId="346" applyNumberFormat="0" applyFill="0" applyAlignment="0" applyProtection="0"/>
    <xf numFmtId="0" fontId="10" fillId="0" borderId="343" applyFill="0">
      <alignment horizontal="center" vertical="center"/>
    </xf>
    <xf numFmtId="0" fontId="25" fillId="21" borderId="345" applyNumberFormat="0" applyAlignment="0" applyProtection="0"/>
    <xf numFmtId="0" fontId="32" fillId="0" borderId="346" applyNumberFormat="0" applyFill="0" applyAlignment="0" applyProtection="0"/>
    <xf numFmtId="0" fontId="32" fillId="0" borderId="346" applyNumberFormat="0" applyFill="0" applyAlignment="0" applyProtection="0"/>
    <xf numFmtId="0" fontId="32" fillId="0" borderId="346" applyNumberFormat="0" applyFill="0" applyAlignment="0" applyProtection="0"/>
    <xf numFmtId="0" fontId="15" fillId="21" borderId="342" applyNumberFormat="0" applyAlignment="0" applyProtection="0"/>
    <xf numFmtId="0" fontId="15" fillId="21" borderId="342" applyNumberFormat="0" applyAlignment="0" applyProtection="0"/>
    <xf numFmtId="0" fontId="22" fillId="8" borderId="342" applyNumberFormat="0" applyAlignment="0" applyProtection="0"/>
    <xf numFmtId="0" fontId="12" fillId="24" borderId="344" applyNumberFormat="0" applyFont="0" applyAlignment="0" applyProtection="0"/>
    <xf numFmtId="175" fontId="5" fillId="0" borderId="343" applyFill="0">
      <alignment horizontal="center" vertical="center"/>
    </xf>
    <xf numFmtId="0" fontId="10" fillId="0" borderId="343" applyFill="0">
      <alignment horizontal="center" vertical="center"/>
    </xf>
    <xf numFmtId="0" fontId="10" fillId="0" borderId="343" applyFill="0">
      <alignment horizontal="center" vertical="center"/>
    </xf>
    <xf numFmtId="0" fontId="22" fillId="8" borderId="342" applyNumberFormat="0" applyAlignment="0" applyProtection="0"/>
    <xf numFmtId="0" fontId="5" fillId="0" borderId="343" applyFill="0">
      <alignment horizontal="center" vertical="center"/>
    </xf>
    <xf numFmtId="0" fontId="22" fillId="8" borderId="342" applyNumberFormat="0" applyAlignment="0" applyProtection="0"/>
    <xf numFmtId="0" fontId="15" fillId="21" borderId="342" applyNumberFormat="0" applyAlignment="0" applyProtection="0"/>
    <xf numFmtId="175" fontId="5" fillId="0" borderId="343" applyFill="0">
      <alignment horizontal="center" vertical="center"/>
    </xf>
    <xf numFmtId="0" fontId="10" fillId="0" borderId="343" applyFill="0">
      <alignment horizontal="center" vertical="center"/>
    </xf>
    <xf numFmtId="175" fontId="5" fillId="0" borderId="343" applyFill="0">
      <alignment horizontal="center" vertical="center"/>
    </xf>
    <xf numFmtId="0" fontId="32" fillId="0" borderId="346" applyNumberFormat="0" applyFill="0" applyAlignment="0" applyProtection="0"/>
    <xf numFmtId="0" fontId="25" fillId="21" borderId="345" applyNumberFormat="0" applyAlignment="0" applyProtection="0"/>
    <xf numFmtId="175" fontId="5" fillId="0" borderId="343" applyFill="0">
      <alignment horizontal="center" vertical="center"/>
    </xf>
    <xf numFmtId="175" fontId="5" fillId="0" borderId="338" applyFill="0">
      <alignment horizontal="center" vertical="center"/>
    </xf>
    <xf numFmtId="0" fontId="25" fillId="21" borderId="345" applyNumberFormat="0" applyAlignment="0" applyProtection="0"/>
    <xf numFmtId="0" fontId="10" fillId="0" borderId="343" applyFill="0">
      <alignment horizontal="center" vertical="center"/>
    </xf>
    <xf numFmtId="175" fontId="5" fillId="0" borderId="343" applyFill="0">
      <alignment horizontal="center" vertical="center"/>
    </xf>
    <xf numFmtId="0" fontId="10" fillId="0" borderId="343" applyFill="0">
      <alignment horizontal="center" vertical="center"/>
    </xf>
    <xf numFmtId="0" fontId="12" fillId="24" borderId="344" applyNumberFormat="0" applyFont="0" applyAlignment="0" applyProtection="0"/>
    <xf numFmtId="0" fontId="10" fillId="0" borderId="343" applyFill="0">
      <alignment horizontal="center" vertical="center"/>
    </xf>
    <xf numFmtId="0" fontId="22" fillId="8" borderId="342" applyNumberFormat="0" applyAlignment="0" applyProtection="0"/>
    <xf numFmtId="175" fontId="5" fillId="0" borderId="343" applyFill="0">
      <alignment horizontal="center" vertical="center"/>
    </xf>
    <xf numFmtId="0" fontId="5" fillId="0" borderId="343" applyFill="0">
      <alignment horizontal="center" vertical="center"/>
    </xf>
    <xf numFmtId="0" fontId="10" fillId="0" borderId="343" applyFill="0">
      <alignment horizontal="center" vertical="center"/>
    </xf>
    <xf numFmtId="175" fontId="5" fillId="0" borderId="343" applyFill="0">
      <alignment horizontal="center" vertical="center"/>
    </xf>
    <xf numFmtId="0" fontId="10" fillId="0" borderId="338" applyFill="0">
      <alignment horizontal="center" vertical="center"/>
    </xf>
    <xf numFmtId="0" fontId="5" fillId="0" borderId="343" applyFill="0">
      <alignment horizontal="center" vertical="center"/>
    </xf>
    <xf numFmtId="0" fontId="15" fillId="21" borderId="342" applyNumberFormat="0" applyAlignment="0" applyProtection="0"/>
    <xf numFmtId="0" fontId="5" fillId="0" borderId="343" applyFill="0">
      <alignment horizontal="center" vertical="center"/>
    </xf>
    <xf numFmtId="0" fontId="10" fillId="0" borderId="343" applyFill="0">
      <alignment horizontal="center" vertical="center"/>
    </xf>
    <xf numFmtId="0" fontId="12" fillId="24" borderId="344" applyNumberFormat="0" applyFont="0" applyAlignment="0" applyProtection="0"/>
    <xf numFmtId="0" fontId="32" fillId="0" borderId="346" applyNumberFormat="0" applyFill="0" applyAlignment="0" applyProtection="0"/>
    <xf numFmtId="0" fontId="5" fillId="0" borderId="343" applyFill="0">
      <alignment horizontal="center" vertical="center"/>
    </xf>
    <xf numFmtId="0" fontId="32" fillId="0" borderId="346" applyNumberFormat="0" applyFill="0" applyAlignment="0" applyProtection="0"/>
    <xf numFmtId="0" fontId="12" fillId="24" borderId="344" applyNumberFormat="0" applyFont="0" applyAlignment="0" applyProtection="0"/>
    <xf numFmtId="0" fontId="22" fillId="8" borderId="342" applyNumberFormat="0" applyAlignment="0" applyProtection="0"/>
    <xf numFmtId="0" fontId="32" fillId="0" borderId="346" applyNumberFormat="0" applyFill="0" applyAlignment="0" applyProtection="0"/>
    <xf numFmtId="175" fontId="5" fillId="0" borderId="343" applyFill="0">
      <alignment horizontal="center" vertical="center"/>
    </xf>
    <xf numFmtId="0" fontId="12" fillId="24" borderId="344" applyNumberFormat="0" applyFont="0" applyAlignment="0" applyProtection="0"/>
    <xf numFmtId="0" fontId="32" fillId="0" borderId="346" applyNumberFormat="0" applyFill="0" applyAlignment="0" applyProtection="0"/>
    <xf numFmtId="175" fontId="5" fillId="0" borderId="343" applyFill="0">
      <alignment horizontal="center" vertical="center"/>
    </xf>
    <xf numFmtId="0" fontId="32" fillId="0" borderId="346" applyNumberFormat="0" applyFill="0" applyAlignment="0" applyProtection="0"/>
    <xf numFmtId="0" fontId="10" fillId="0" borderId="343" applyFill="0">
      <alignment horizontal="center" vertical="center"/>
    </xf>
    <xf numFmtId="0" fontId="5" fillId="0" borderId="343" applyFill="0">
      <alignment horizontal="center" vertical="center"/>
    </xf>
    <xf numFmtId="0" fontId="5" fillId="0" borderId="343" applyFill="0">
      <alignment horizontal="center" vertical="center"/>
    </xf>
    <xf numFmtId="0" fontId="5" fillId="0" borderId="343" applyFill="0">
      <alignment horizontal="center" vertical="center"/>
    </xf>
    <xf numFmtId="0" fontId="5" fillId="0" borderId="343" applyFill="0">
      <alignment horizontal="center" vertical="center"/>
    </xf>
    <xf numFmtId="0" fontId="12" fillId="24" borderId="344" applyNumberFormat="0" applyFont="0" applyAlignment="0" applyProtection="0"/>
    <xf numFmtId="0" fontId="15" fillId="21" borderId="342" applyNumberFormat="0" applyAlignment="0" applyProtection="0"/>
    <xf numFmtId="0" fontId="10" fillId="0" borderId="343" applyFill="0">
      <alignment horizontal="center" vertical="center"/>
    </xf>
    <xf numFmtId="0" fontId="25" fillId="21" borderId="345" applyNumberFormat="0" applyAlignment="0" applyProtection="0"/>
    <xf numFmtId="0" fontId="10" fillId="0" borderId="343" applyFill="0">
      <alignment horizontal="center" vertical="center"/>
    </xf>
    <xf numFmtId="0" fontId="5" fillId="0" borderId="343" applyFill="0">
      <alignment horizontal="center" vertical="center"/>
    </xf>
    <xf numFmtId="0" fontId="12" fillId="24" borderId="344" applyNumberFormat="0" applyFont="0" applyAlignment="0" applyProtection="0"/>
    <xf numFmtId="0" fontId="25" fillId="21" borderId="345" applyNumberFormat="0" applyAlignment="0" applyProtection="0"/>
    <xf numFmtId="0" fontId="25" fillId="21" borderId="345" applyNumberFormat="0" applyAlignment="0" applyProtection="0"/>
    <xf numFmtId="0" fontId="10" fillId="0" borderId="343" applyFill="0">
      <alignment horizontal="center" vertical="center"/>
    </xf>
    <xf numFmtId="0" fontId="22" fillId="8" borderId="342" applyNumberFormat="0" applyAlignment="0" applyProtection="0"/>
    <xf numFmtId="0" fontId="10" fillId="0" borderId="343" applyFill="0">
      <alignment horizontal="center" vertical="center"/>
    </xf>
    <xf numFmtId="0" fontId="5" fillId="0" borderId="343" applyFill="0">
      <alignment horizontal="center" vertical="center"/>
    </xf>
    <xf numFmtId="0" fontId="32" fillId="0" borderId="346" applyNumberFormat="0" applyFill="0" applyAlignment="0" applyProtection="0"/>
    <xf numFmtId="0" fontId="5" fillId="0" borderId="343" applyFill="0">
      <alignment horizontal="center" vertical="center"/>
    </xf>
    <xf numFmtId="0" fontId="22" fillId="8" borderId="342" applyNumberFormat="0" applyAlignment="0" applyProtection="0"/>
    <xf numFmtId="0" fontId="25" fillId="21" borderId="345" applyNumberFormat="0" applyAlignment="0" applyProtection="0"/>
    <xf numFmtId="0" fontId="32" fillId="0" borderId="346" applyNumberFormat="0" applyFill="0" applyAlignment="0" applyProtection="0"/>
    <xf numFmtId="0" fontId="25" fillId="21" borderId="345" applyNumberFormat="0" applyAlignment="0" applyProtection="0"/>
    <xf numFmtId="0" fontId="32" fillId="0" borderId="346" applyNumberFormat="0" applyFill="0" applyAlignment="0" applyProtection="0"/>
    <xf numFmtId="0" fontId="32" fillId="0" borderId="346" applyNumberFormat="0" applyFill="0" applyAlignment="0" applyProtection="0"/>
    <xf numFmtId="175" fontId="5" fillId="0" borderId="343" applyFill="0">
      <alignment horizontal="center" vertical="center"/>
    </xf>
    <xf numFmtId="0" fontId="12" fillId="24" borderId="339" applyNumberFormat="0" applyFont="0" applyAlignment="0" applyProtection="0"/>
    <xf numFmtId="0" fontId="15" fillId="21" borderId="342" applyNumberFormat="0" applyAlignment="0" applyProtection="0"/>
    <xf numFmtId="175" fontId="5" fillId="0" borderId="343" applyFill="0">
      <alignment horizontal="center" vertical="center"/>
    </xf>
    <xf numFmtId="0" fontId="10" fillId="0" borderId="343" applyFill="0">
      <alignment horizontal="center" vertical="center"/>
    </xf>
    <xf numFmtId="0" fontId="10" fillId="0" borderId="343" applyFill="0">
      <alignment horizontal="center" vertical="center"/>
    </xf>
    <xf numFmtId="175" fontId="5" fillId="0" borderId="343" applyFill="0">
      <alignment horizontal="center" vertical="center"/>
    </xf>
    <xf numFmtId="0" fontId="22" fillId="8" borderId="342" applyNumberFormat="0" applyAlignment="0" applyProtection="0"/>
    <xf numFmtId="0" fontId="25" fillId="21" borderId="345" applyNumberFormat="0" applyAlignment="0" applyProtection="0"/>
    <xf numFmtId="0" fontId="32" fillId="0" borderId="346" applyNumberFormat="0" applyFill="0" applyAlignment="0" applyProtection="0"/>
    <xf numFmtId="0" fontId="25" fillId="21" borderId="345" applyNumberFormat="0" applyAlignment="0" applyProtection="0"/>
    <xf numFmtId="0" fontId="32" fillId="0" borderId="346" applyNumberFormat="0" applyFill="0" applyAlignment="0" applyProtection="0"/>
    <xf numFmtId="0" fontId="12" fillId="24" borderId="344" applyNumberFormat="0" applyFont="0" applyAlignment="0" applyProtection="0"/>
    <xf numFmtId="0" fontId="12" fillId="24" borderId="344" applyNumberFormat="0" applyFont="0" applyAlignment="0" applyProtection="0"/>
    <xf numFmtId="0" fontId="12" fillId="24" borderId="344" applyNumberFormat="0" applyFont="0" applyAlignment="0" applyProtection="0"/>
    <xf numFmtId="0" fontId="5" fillId="0" borderId="343" applyFill="0">
      <alignment horizontal="center" vertical="center"/>
    </xf>
    <xf numFmtId="0" fontId="32" fillId="0" borderId="346" applyNumberFormat="0" applyFill="0" applyAlignment="0" applyProtection="0"/>
    <xf numFmtId="0" fontId="10" fillId="0" borderId="321" applyFill="0">
      <alignment horizontal="center" vertical="center"/>
    </xf>
    <xf numFmtId="0" fontId="10" fillId="0" borderId="343" applyFill="0">
      <alignment horizontal="center" vertical="center"/>
    </xf>
    <xf numFmtId="175" fontId="5" fillId="0" borderId="343" applyFill="0">
      <alignment horizontal="center" vertical="center"/>
    </xf>
    <xf numFmtId="175" fontId="5" fillId="0" borderId="343" applyFill="0">
      <alignment horizontal="center" vertical="center"/>
    </xf>
    <xf numFmtId="0" fontId="25" fillId="21" borderId="345" applyNumberFormat="0" applyAlignment="0" applyProtection="0"/>
    <xf numFmtId="0" fontId="32" fillId="0" borderId="346" applyNumberFormat="0" applyFill="0" applyAlignment="0" applyProtection="0"/>
    <xf numFmtId="0" fontId="22" fillId="8" borderId="342" applyNumberFormat="0" applyAlignment="0" applyProtection="0"/>
    <xf numFmtId="0" fontId="5" fillId="0" borderId="343" applyFill="0">
      <alignment horizontal="center" vertical="center"/>
    </xf>
    <xf numFmtId="0" fontId="32" fillId="0" borderId="346" applyNumberFormat="0" applyFill="0" applyAlignment="0" applyProtection="0"/>
    <xf numFmtId="0" fontId="15" fillId="21" borderId="342" applyNumberFormat="0" applyAlignment="0" applyProtection="0"/>
    <xf numFmtId="0" fontId="25" fillId="21" borderId="345" applyNumberFormat="0" applyAlignment="0" applyProtection="0"/>
    <xf numFmtId="0" fontId="12" fillId="24" borderId="344" applyNumberFormat="0" applyFont="0" applyAlignment="0" applyProtection="0"/>
    <xf numFmtId="0" fontId="10" fillId="0" borderId="343" applyFill="0">
      <alignment horizontal="center" vertical="center"/>
    </xf>
    <xf numFmtId="175" fontId="5" fillId="0" borderId="349" applyFill="0">
      <alignment horizontal="center" vertical="center"/>
    </xf>
    <xf numFmtId="175" fontId="5" fillId="0" borderId="343" applyFill="0">
      <alignment horizontal="center" vertical="center"/>
    </xf>
    <xf numFmtId="0" fontId="32" fillId="0" borderId="346" applyNumberFormat="0" applyFill="0" applyAlignment="0" applyProtection="0"/>
    <xf numFmtId="0" fontId="32" fillId="0" borderId="346" applyNumberFormat="0" applyFill="0" applyAlignment="0" applyProtection="0"/>
    <xf numFmtId="0" fontId="10" fillId="0" borderId="343" applyFill="0">
      <alignment horizontal="center" vertical="center"/>
    </xf>
    <xf numFmtId="0" fontId="12" fillId="24" borderId="344" applyNumberFormat="0" applyFont="0" applyAlignment="0" applyProtection="0"/>
    <xf numFmtId="0" fontId="32" fillId="0" borderId="346" applyNumberFormat="0" applyFill="0" applyAlignment="0" applyProtection="0"/>
    <xf numFmtId="0" fontId="12" fillId="24" borderId="344" applyNumberFormat="0" applyFont="0" applyAlignment="0" applyProtection="0"/>
    <xf numFmtId="0" fontId="5" fillId="0" borderId="343" applyFill="0">
      <alignment horizontal="center" vertical="center"/>
    </xf>
    <xf numFmtId="175" fontId="5" fillId="0" borderId="343" applyFill="0">
      <alignment horizontal="center" vertical="center"/>
    </xf>
    <xf numFmtId="0" fontId="25" fillId="21" borderId="345" applyNumberFormat="0" applyAlignment="0" applyProtection="0"/>
    <xf numFmtId="0" fontId="10" fillId="0" borderId="343" applyFill="0">
      <alignment horizontal="center" vertical="center"/>
    </xf>
    <xf numFmtId="0" fontId="22" fillId="8" borderId="342" applyNumberFormat="0" applyAlignment="0" applyProtection="0"/>
    <xf numFmtId="0" fontId="10" fillId="0" borderId="343" applyFill="0">
      <alignment horizontal="center" vertical="center"/>
    </xf>
    <xf numFmtId="0" fontId="5" fillId="0" borderId="343" applyFill="0">
      <alignment horizontal="center" vertical="center"/>
    </xf>
    <xf numFmtId="0" fontId="15" fillId="21" borderId="342" applyNumberFormat="0" applyAlignment="0" applyProtection="0"/>
    <xf numFmtId="0" fontId="32" fillId="0" borderId="346" applyNumberFormat="0" applyFill="0" applyAlignment="0" applyProtection="0"/>
    <xf numFmtId="0" fontId="32" fillId="0" borderId="341" applyNumberFormat="0" applyFill="0" applyAlignment="0" applyProtection="0"/>
    <xf numFmtId="0" fontId="22" fillId="8" borderId="342" applyNumberFormat="0" applyAlignment="0" applyProtection="0"/>
    <xf numFmtId="0" fontId="22" fillId="8" borderId="342" applyNumberFormat="0" applyAlignment="0" applyProtection="0"/>
    <xf numFmtId="0" fontId="15" fillId="21" borderId="342" applyNumberFormat="0" applyAlignment="0" applyProtection="0"/>
    <xf numFmtId="0" fontId="12" fillId="24" borderId="344" applyNumberFormat="0" applyFont="0" applyAlignment="0" applyProtection="0"/>
    <xf numFmtId="0" fontId="5" fillId="0" borderId="343" applyFill="0">
      <alignment horizontal="center" vertical="center"/>
    </xf>
    <xf numFmtId="0" fontId="10" fillId="0" borderId="343" applyFill="0">
      <alignment horizontal="center" vertical="center"/>
    </xf>
    <xf numFmtId="0" fontId="10" fillId="0" borderId="343" applyFill="0">
      <alignment horizontal="center" vertical="center"/>
    </xf>
    <xf numFmtId="0" fontId="5" fillId="0" borderId="343" applyFill="0">
      <alignment horizontal="center" vertical="center"/>
    </xf>
    <xf numFmtId="0" fontId="25" fillId="21" borderId="345" applyNumberFormat="0" applyAlignment="0" applyProtection="0"/>
    <xf numFmtId="0" fontId="32" fillId="0" borderId="346" applyNumberFormat="0" applyFill="0" applyAlignment="0" applyProtection="0"/>
    <xf numFmtId="0" fontId="10" fillId="0" borderId="343" applyFill="0">
      <alignment horizontal="center" vertical="center"/>
    </xf>
    <xf numFmtId="0" fontId="5" fillId="0" borderId="343" applyFill="0">
      <alignment horizontal="center" vertical="center"/>
    </xf>
    <xf numFmtId="0" fontId="22" fillId="8" borderId="342" applyNumberFormat="0" applyAlignment="0" applyProtection="0"/>
    <xf numFmtId="175" fontId="5" fillId="0" borderId="321" applyFill="0">
      <alignment horizontal="center" vertical="center"/>
    </xf>
    <xf numFmtId="0" fontId="10" fillId="0" borderId="343" applyFill="0">
      <alignment horizontal="center" vertical="center"/>
    </xf>
    <xf numFmtId="0" fontId="12" fillId="24" borderId="344" applyNumberFormat="0" applyFont="0" applyAlignment="0" applyProtection="0"/>
    <xf numFmtId="175" fontId="5" fillId="0" borderId="343" applyFill="0">
      <alignment horizontal="center" vertical="center"/>
    </xf>
    <xf numFmtId="175" fontId="5" fillId="0" borderId="343" applyFill="0">
      <alignment horizontal="center" vertical="center"/>
    </xf>
    <xf numFmtId="0" fontId="12" fillId="24" borderId="344" applyNumberFormat="0" applyFont="0" applyAlignment="0" applyProtection="0"/>
    <xf numFmtId="0" fontId="32" fillId="0" borderId="346" applyNumberFormat="0" applyFill="0" applyAlignment="0" applyProtection="0"/>
    <xf numFmtId="0" fontId="32" fillId="0" borderId="346" applyNumberFormat="0" applyFill="0" applyAlignment="0" applyProtection="0"/>
    <xf numFmtId="0" fontId="25" fillId="21" borderId="345" applyNumberFormat="0" applyAlignment="0" applyProtection="0"/>
    <xf numFmtId="0" fontId="32" fillId="0" borderId="346" applyNumberFormat="0" applyFill="0" applyAlignment="0" applyProtection="0"/>
    <xf numFmtId="0" fontId="15" fillId="21" borderId="342" applyNumberFormat="0" applyAlignment="0" applyProtection="0"/>
    <xf numFmtId="0" fontId="12" fillId="24" borderId="344" applyNumberFormat="0" applyFont="0" applyAlignment="0" applyProtection="0"/>
    <xf numFmtId="0" fontId="22" fillId="8" borderId="342" applyNumberFormat="0" applyAlignment="0" applyProtection="0"/>
    <xf numFmtId="0" fontId="25" fillId="21" borderId="345" applyNumberFormat="0" applyAlignment="0" applyProtection="0"/>
    <xf numFmtId="0" fontId="25" fillId="21" borderId="345" applyNumberFormat="0" applyAlignment="0" applyProtection="0"/>
    <xf numFmtId="175" fontId="5" fillId="0" borderId="343" applyFill="0">
      <alignment horizontal="center" vertical="center"/>
    </xf>
    <xf numFmtId="175" fontId="5" fillId="0" borderId="343" applyFill="0">
      <alignment horizontal="center" vertical="center"/>
    </xf>
    <xf numFmtId="0" fontId="25" fillId="21" borderId="345" applyNumberFormat="0" applyAlignment="0" applyProtection="0"/>
    <xf numFmtId="0" fontId="25" fillId="21" borderId="345" applyNumberFormat="0" applyAlignment="0" applyProtection="0"/>
    <xf numFmtId="0" fontId="15" fillId="21" borderId="342" applyNumberFormat="0" applyAlignment="0" applyProtection="0"/>
    <xf numFmtId="0" fontId="5" fillId="0" borderId="343" applyFill="0">
      <alignment horizontal="center" vertical="center"/>
    </xf>
    <xf numFmtId="175" fontId="5" fillId="0" borderId="343" applyFill="0">
      <alignment horizontal="center" vertical="center"/>
    </xf>
    <xf numFmtId="0" fontId="5" fillId="0" borderId="343" applyFill="0">
      <alignment horizontal="center" vertical="center"/>
    </xf>
    <xf numFmtId="175" fontId="5" fillId="0" borderId="343" applyFill="0">
      <alignment horizontal="center" vertical="center"/>
    </xf>
    <xf numFmtId="0" fontId="32" fillId="0" borderId="352" applyNumberFormat="0" applyFill="0" applyAlignment="0" applyProtection="0"/>
    <xf numFmtId="0" fontId="32" fillId="0" borderId="346" applyNumberFormat="0" applyFill="0" applyAlignment="0" applyProtection="0"/>
    <xf numFmtId="0" fontId="22" fillId="8" borderId="342" applyNumberFormat="0" applyAlignment="0" applyProtection="0"/>
    <xf numFmtId="0" fontId="10" fillId="0" borderId="343" applyFill="0">
      <alignment horizontal="center" vertical="center"/>
    </xf>
    <xf numFmtId="0" fontId="25" fillId="21" borderId="345" applyNumberFormat="0" applyAlignment="0" applyProtection="0"/>
    <xf numFmtId="0" fontId="10" fillId="0" borderId="343" applyFill="0">
      <alignment horizontal="center" vertical="center"/>
    </xf>
    <xf numFmtId="0" fontId="32" fillId="0" borderId="346" applyNumberFormat="0" applyFill="0" applyAlignment="0" applyProtection="0"/>
    <xf numFmtId="0" fontId="12" fillId="24" borderId="344" applyNumberFormat="0" applyFont="0" applyAlignment="0" applyProtection="0"/>
    <xf numFmtId="0" fontId="10" fillId="0" borderId="343" applyFill="0">
      <alignment horizontal="center" vertical="center"/>
    </xf>
    <xf numFmtId="175" fontId="5" fillId="0" borderId="343" applyFill="0">
      <alignment horizontal="center" vertical="center"/>
    </xf>
    <xf numFmtId="175" fontId="5" fillId="0" borderId="343" applyFill="0">
      <alignment horizontal="center" vertical="center"/>
    </xf>
    <xf numFmtId="175" fontId="5" fillId="0" borderId="321" applyFill="0">
      <alignment horizontal="center" vertical="center"/>
    </xf>
    <xf numFmtId="175" fontId="5" fillId="0" borderId="343" applyFill="0">
      <alignment horizontal="center" vertical="center"/>
    </xf>
    <xf numFmtId="0" fontId="25" fillId="21" borderId="345" applyNumberFormat="0" applyAlignment="0" applyProtection="0"/>
    <xf numFmtId="0" fontId="5" fillId="0" borderId="343" applyFill="0">
      <alignment horizontal="center" vertical="center"/>
    </xf>
    <xf numFmtId="0" fontId="32" fillId="0" borderId="346" applyNumberFormat="0" applyFill="0" applyAlignment="0" applyProtection="0"/>
    <xf numFmtId="0" fontId="12" fillId="24" borderId="344" applyNumberFormat="0" applyFont="0" applyAlignment="0" applyProtection="0"/>
    <xf numFmtId="0" fontId="32" fillId="0" borderId="346" applyNumberFormat="0" applyFill="0" applyAlignment="0" applyProtection="0"/>
    <xf numFmtId="0" fontId="25" fillId="21" borderId="345" applyNumberFormat="0" applyAlignment="0" applyProtection="0"/>
    <xf numFmtId="0" fontId="25" fillId="21" borderId="345" applyNumberFormat="0" applyAlignment="0" applyProtection="0"/>
    <xf numFmtId="0" fontId="22" fillId="8" borderId="342" applyNumberFormat="0" applyAlignment="0" applyProtection="0"/>
    <xf numFmtId="0" fontId="5" fillId="0" borderId="343" applyFill="0">
      <alignment horizontal="center" vertical="center"/>
    </xf>
    <xf numFmtId="175" fontId="5" fillId="0" borderId="343" applyFill="0">
      <alignment horizontal="center" vertical="center"/>
    </xf>
    <xf numFmtId="0" fontId="32" fillId="0" borderId="346" applyNumberFormat="0" applyFill="0" applyAlignment="0" applyProtection="0"/>
    <xf numFmtId="0" fontId="25" fillId="21" borderId="345" applyNumberFormat="0" applyAlignment="0" applyProtection="0"/>
    <xf numFmtId="0" fontId="10" fillId="0" borderId="343" applyFill="0">
      <alignment horizontal="center" vertical="center"/>
    </xf>
    <xf numFmtId="0" fontId="25" fillId="21" borderId="345" applyNumberFormat="0" applyAlignment="0" applyProtection="0"/>
    <xf numFmtId="0" fontId="12" fillId="24" borderId="344" applyNumberFormat="0" applyFont="0" applyAlignment="0" applyProtection="0"/>
    <xf numFmtId="0" fontId="25" fillId="21" borderId="345" applyNumberFormat="0" applyAlignment="0" applyProtection="0"/>
    <xf numFmtId="0" fontId="12" fillId="24" borderId="344" applyNumberFormat="0" applyFont="0" applyAlignment="0" applyProtection="0"/>
    <xf numFmtId="0" fontId="22" fillId="8" borderId="342" applyNumberFormat="0" applyAlignment="0" applyProtection="0"/>
    <xf numFmtId="0" fontId="5" fillId="0" borderId="343" applyFill="0">
      <alignment horizontal="center" vertical="center"/>
    </xf>
    <xf numFmtId="0" fontId="22" fillId="8" borderId="342" applyNumberFormat="0" applyAlignment="0" applyProtection="0"/>
    <xf numFmtId="0" fontId="32" fillId="0" borderId="346" applyNumberFormat="0" applyFill="0" applyAlignment="0" applyProtection="0"/>
    <xf numFmtId="0" fontId="5" fillId="0" borderId="343" applyFill="0">
      <alignment horizontal="center" vertical="center"/>
    </xf>
    <xf numFmtId="0" fontId="32" fillId="0" borderId="346" applyNumberFormat="0" applyFill="0" applyAlignment="0" applyProtection="0"/>
    <xf numFmtId="0" fontId="25" fillId="21" borderId="345" applyNumberFormat="0" applyAlignment="0" applyProtection="0"/>
    <xf numFmtId="0" fontId="12" fillId="24" borderId="344" applyNumberFormat="0" applyFont="0" applyAlignment="0" applyProtection="0"/>
    <xf numFmtId="0" fontId="10" fillId="0" borderId="343" applyFill="0">
      <alignment horizontal="center" vertical="center"/>
    </xf>
    <xf numFmtId="0" fontId="32" fillId="0" borderId="346" applyNumberFormat="0" applyFill="0" applyAlignment="0" applyProtection="0"/>
    <xf numFmtId="175" fontId="5" fillId="0" borderId="338" applyFill="0">
      <alignment horizontal="center" vertical="center"/>
    </xf>
    <xf numFmtId="0" fontId="12" fillId="24" borderId="344" applyNumberFormat="0" applyFont="0" applyAlignment="0" applyProtection="0"/>
    <xf numFmtId="0" fontId="12" fillId="24" borderId="344" applyNumberFormat="0" applyFont="0" applyAlignment="0" applyProtection="0"/>
    <xf numFmtId="0" fontId="22" fillId="8" borderId="342" applyNumberFormat="0" applyAlignment="0" applyProtection="0"/>
    <xf numFmtId="0" fontId="12" fillId="24" borderId="344" applyNumberFormat="0" applyFont="0" applyAlignment="0" applyProtection="0"/>
    <xf numFmtId="0" fontId="15" fillId="21" borderId="342" applyNumberFormat="0" applyAlignment="0" applyProtection="0"/>
    <xf numFmtId="0" fontId="10" fillId="0" borderId="343" applyFill="0">
      <alignment horizontal="center" vertical="center"/>
    </xf>
    <xf numFmtId="175" fontId="5" fillId="0" borderId="343" applyFill="0">
      <alignment horizontal="center" vertical="center"/>
    </xf>
    <xf numFmtId="175" fontId="5" fillId="0" borderId="343" applyFill="0">
      <alignment horizontal="center" vertical="center"/>
    </xf>
    <xf numFmtId="0" fontId="25" fillId="21" borderId="345" applyNumberFormat="0" applyAlignment="0" applyProtection="0"/>
    <xf numFmtId="0" fontId="25" fillId="21" borderId="345" applyNumberFormat="0" applyAlignment="0" applyProtection="0"/>
    <xf numFmtId="0" fontId="32" fillId="0" borderId="346" applyNumberFormat="0" applyFill="0" applyAlignment="0" applyProtection="0"/>
    <xf numFmtId="0" fontId="25" fillId="21" borderId="345" applyNumberFormat="0" applyAlignment="0" applyProtection="0"/>
    <xf numFmtId="0" fontId="5" fillId="0" borderId="321" applyFill="0">
      <alignment horizontal="center" vertical="center"/>
    </xf>
    <xf numFmtId="0" fontId="15" fillId="21" borderId="342" applyNumberFormat="0" applyAlignment="0" applyProtection="0"/>
    <xf numFmtId="0" fontId="15" fillId="21" borderId="342" applyNumberFormat="0" applyAlignment="0" applyProtection="0"/>
    <xf numFmtId="175" fontId="5" fillId="0" borderId="343" applyFill="0">
      <alignment horizontal="center" vertical="center"/>
    </xf>
    <xf numFmtId="0" fontId="32" fillId="0" borderId="346" applyNumberFormat="0" applyFill="0" applyAlignment="0" applyProtection="0"/>
    <xf numFmtId="175" fontId="5" fillId="0" borderId="343" applyFill="0">
      <alignment horizontal="center" vertical="center"/>
    </xf>
    <xf numFmtId="0" fontId="22" fillId="8" borderId="342" applyNumberFormat="0" applyAlignment="0" applyProtection="0"/>
    <xf numFmtId="0" fontId="22" fillId="8" borderId="342" applyNumberFormat="0" applyAlignment="0" applyProtection="0"/>
    <xf numFmtId="0" fontId="5" fillId="0" borderId="343" applyFill="0">
      <alignment horizontal="center" vertical="center"/>
    </xf>
    <xf numFmtId="0" fontId="15" fillId="21" borderId="342" applyNumberFormat="0" applyAlignment="0" applyProtection="0"/>
    <xf numFmtId="0" fontId="25" fillId="21" borderId="345" applyNumberFormat="0" applyAlignment="0" applyProtection="0"/>
    <xf numFmtId="0" fontId="10" fillId="0" borderId="343" applyFill="0">
      <alignment horizontal="center" vertical="center"/>
    </xf>
    <xf numFmtId="175" fontId="5" fillId="0" borderId="343" applyFill="0">
      <alignment horizontal="center" vertical="center"/>
    </xf>
    <xf numFmtId="0" fontId="5" fillId="0" borderId="343" applyFill="0">
      <alignment horizontal="center" vertical="center"/>
    </xf>
    <xf numFmtId="0" fontId="15" fillId="21" borderId="342" applyNumberFormat="0" applyAlignment="0" applyProtection="0"/>
    <xf numFmtId="0" fontId="22" fillId="8" borderId="342" applyNumberFormat="0" applyAlignment="0" applyProtection="0"/>
    <xf numFmtId="0" fontId="10" fillId="0" borderId="321" applyFill="0">
      <alignment horizontal="center" vertical="center"/>
    </xf>
    <xf numFmtId="175" fontId="5" fillId="0" borderId="343" applyFill="0">
      <alignment horizontal="center" vertical="center"/>
    </xf>
    <xf numFmtId="175" fontId="5" fillId="0" borderId="343" applyFill="0">
      <alignment horizontal="center" vertical="center"/>
    </xf>
    <xf numFmtId="0" fontId="22" fillId="8" borderId="342" applyNumberFormat="0" applyAlignment="0" applyProtection="0"/>
    <xf numFmtId="0" fontId="15" fillId="21" borderId="342" applyNumberFormat="0" applyAlignment="0" applyProtection="0"/>
    <xf numFmtId="0" fontId="10" fillId="0" borderId="343" applyFill="0">
      <alignment horizontal="center" vertical="center"/>
    </xf>
    <xf numFmtId="0" fontId="5" fillId="0" borderId="343" applyFill="0">
      <alignment horizontal="center" vertical="center"/>
    </xf>
    <xf numFmtId="0" fontId="10" fillId="0" borderId="343" applyFill="0">
      <alignment horizontal="center" vertical="center"/>
    </xf>
    <xf numFmtId="175" fontId="5" fillId="0" borderId="343" applyFill="0">
      <alignment horizontal="center" vertical="center"/>
    </xf>
    <xf numFmtId="0" fontId="10" fillId="0" borderId="343" applyFill="0">
      <alignment horizontal="center" vertical="center"/>
    </xf>
    <xf numFmtId="175" fontId="5" fillId="0" borderId="343" applyFill="0">
      <alignment horizontal="center" vertical="center"/>
    </xf>
    <xf numFmtId="0" fontId="5" fillId="0" borderId="343" applyFill="0">
      <alignment horizontal="center" vertical="center"/>
    </xf>
    <xf numFmtId="0" fontId="32" fillId="0" borderId="346" applyNumberFormat="0" applyFill="0" applyAlignment="0" applyProtection="0"/>
    <xf numFmtId="0" fontId="5" fillId="0" borderId="343" applyFill="0">
      <alignment horizontal="center" vertical="center"/>
    </xf>
    <xf numFmtId="175" fontId="5" fillId="0" borderId="343" applyFill="0">
      <alignment horizontal="center" vertical="center"/>
    </xf>
    <xf numFmtId="0" fontId="32" fillId="0" borderId="346" applyNumberFormat="0" applyFill="0" applyAlignment="0" applyProtection="0"/>
    <xf numFmtId="0" fontId="32" fillId="0" borderId="346" applyNumberFormat="0" applyFill="0" applyAlignment="0" applyProtection="0"/>
    <xf numFmtId="0" fontId="5" fillId="0" borderId="343" applyFill="0">
      <alignment horizontal="center" vertical="center"/>
    </xf>
    <xf numFmtId="0" fontId="25" fillId="21" borderId="345" applyNumberFormat="0" applyAlignment="0" applyProtection="0"/>
    <xf numFmtId="0" fontId="25" fillId="21" borderId="345" applyNumberFormat="0" applyAlignment="0" applyProtection="0"/>
    <xf numFmtId="0" fontId="5" fillId="0" borderId="343" applyFill="0">
      <alignment horizontal="center" vertical="center"/>
    </xf>
    <xf numFmtId="0" fontId="25" fillId="21" borderId="345" applyNumberFormat="0" applyAlignment="0" applyProtection="0"/>
    <xf numFmtId="0" fontId="32" fillId="0" borderId="346" applyNumberFormat="0" applyFill="0" applyAlignment="0" applyProtection="0"/>
    <xf numFmtId="0" fontId="15" fillId="21" borderId="342" applyNumberFormat="0" applyAlignment="0" applyProtection="0"/>
    <xf numFmtId="0" fontId="15" fillId="21" borderId="342" applyNumberFormat="0" applyAlignment="0" applyProtection="0"/>
    <xf numFmtId="0" fontId="25" fillId="21" borderId="345" applyNumberFormat="0" applyAlignment="0" applyProtection="0"/>
    <xf numFmtId="0" fontId="12" fillId="24" borderId="344" applyNumberFormat="0" applyFont="0" applyAlignment="0" applyProtection="0"/>
    <xf numFmtId="0" fontId="12" fillId="24" borderId="344" applyNumberFormat="0" applyFont="0" applyAlignment="0" applyProtection="0"/>
    <xf numFmtId="0" fontId="25" fillId="21" borderId="345" applyNumberFormat="0" applyAlignment="0" applyProtection="0"/>
    <xf numFmtId="0" fontId="15" fillId="21" borderId="342" applyNumberFormat="0" applyAlignment="0" applyProtection="0"/>
    <xf numFmtId="0" fontId="15" fillId="21" borderId="342" applyNumberFormat="0" applyAlignment="0" applyProtection="0"/>
    <xf numFmtId="0" fontId="32" fillId="0" borderId="346" applyNumberFormat="0" applyFill="0" applyAlignment="0" applyProtection="0"/>
    <xf numFmtId="0" fontId="15" fillId="21" borderId="342" applyNumberFormat="0" applyAlignment="0" applyProtection="0"/>
    <xf numFmtId="0" fontId="12" fillId="24" borderId="344" applyNumberFormat="0" applyFont="0" applyAlignment="0" applyProtection="0"/>
    <xf numFmtId="0" fontId="10" fillId="0" borderId="343" applyFill="0">
      <alignment horizontal="center" vertical="center"/>
    </xf>
    <xf numFmtId="0" fontId="10" fillId="0" borderId="343" applyFill="0">
      <alignment horizontal="center" vertical="center"/>
    </xf>
    <xf numFmtId="0" fontId="12" fillId="24" borderId="344" applyNumberFormat="0" applyFont="0" applyAlignment="0" applyProtection="0"/>
    <xf numFmtId="0" fontId="5" fillId="0" borderId="343" applyFill="0">
      <alignment horizontal="center" vertical="center"/>
    </xf>
    <xf numFmtId="0" fontId="22" fillId="8" borderId="342" applyNumberFormat="0" applyAlignment="0" applyProtection="0"/>
    <xf numFmtId="0" fontId="15" fillId="21" borderId="342" applyNumberFormat="0" applyAlignment="0" applyProtection="0"/>
    <xf numFmtId="0" fontId="12" fillId="24" borderId="344" applyNumberFormat="0" applyFont="0" applyAlignment="0" applyProtection="0"/>
    <xf numFmtId="0" fontId="12" fillId="24" borderId="344" applyNumberFormat="0" applyFont="0" applyAlignment="0" applyProtection="0"/>
    <xf numFmtId="0" fontId="22" fillId="8" borderId="342" applyNumberFormat="0" applyAlignment="0" applyProtection="0"/>
    <xf numFmtId="0" fontId="15" fillId="21" borderId="342" applyNumberFormat="0" applyAlignment="0" applyProtection="0"/>
    <xf numFmtId="0" fontId="5" fillId="0" borderId="343" applyFill="0">
      <alignment horizontal="center" vertical="center"/>
    </xf>
    <xf numFmtId="0" fontId="22" fillId="8" borderId="342" applyNumberFormat="0" applyAlignment="0" applyProtection="0"/>
    <xf numFmtId="175" fontId="5" fillId="0" borderId="343" applyFill="0">
      <alignment horizontal="center" vertical="center"/>
    </xf>
    <xf numFmtId="0" fontId="22" fillId="8" borderId="342" applyNumberFormat="0" applyAlignment="0" applyProtection="0"/>
    <xf numFmtId="0" fontId="5" fillId="0" borderId="343" applyFill="0">
      <alignment horizontal="center" vertical="center"/>
    </xf>
    <xf numFmtId="0" fontId="32" fillId="0" borderId="346" applyNumberFormat="0" applyFill="0" applyAlignment="0" applyProtection="0"/>
    <xf numFmtId="0" fontId="25" fillId="21" borderId="345" applyNumberFormat="0" applyAlignment="0" applyProtection="0"/>
    <xf numFmtId="0" fontId="15" fillId="21" borderId="342" applyNumberFormat="0" applyAlignment="0" applyProtection="0"/>
    <xf numFmtId="0" fontId="25" fillId="21" borderId="345" applyNumberFormat="0" applyAlignment="0" applyProtection="0"/>
    <xf numFmtId="0" fontId="32" fillId="0" borderId="346" applyNumberFormat="0" applyFill="0" applyAlignment="0" applyProtection="0"/>
    <xf numFmtId="0" fontId="15" fillId="21" borderId="342" applyNumberFormat="0" applyAlignment="0" applyProtection="0"/>
    <xf numFmtId="0" fontId="22" fillId="8" borderId="342" applyNumberFormat="0" applyAlignment="0" applyProtection="0"/>
    <xf numFmtId="0" fontId="32" fillId="0" borderId="346" applyNumberFormat="0" applyFill="0" applyAlignment="0" applyProtection="0"/>
    <xf numFmtId="175" fontId="5" fillId="0" borderId="343" applyFill="0">
      <alignment horizontal="center" vertical="center"/>
    </xf>
    <xf numFmtId="0" fontId="32" fillId="0" borderId="346" applyNumberFormat="0" applyFill="0" applyAlignment="0" applyProtection="0"/>
    <xf numFmtId="0" fontId="10" fillId="0" borderId="343" applyFill="0">
      <alignment horizontal="center" vertical="center"/>
    </xf>
    <xf numFmtId="0" fontId="32" fillId="0" borderId="346" applyNumberFormat="0" applyFill="0" applyAlignment="0" applyProtection="0"/>
    <xf numFmtId="0" fontId="22" fillId="8" borderId="342" applyNumberFormat="0" applyAlignment="0" applyProtection="0"/>
    <xf numFmtId="0" fontId="15" fillId="21" borderId="342" applyNumberFormat="0" applyAlignment="0" applyProtection="0"/>
    <xf numFmtId="0" fontId="25" fillId="21" borderId="345" applyNumberFormat="0" applyAlignment="0" applyProtection="0"/>
    <xf numFmtId="0" fontId="15" fillId="21" borderId="342" applyNumberFormat="0" applyAlignment="0" applyProtection="0"/>
    <xf numFmtId="0" fontId="32" fillId="0" borderId="346" applyNumberFormat="0" applyFill="0" applyAlignment="0" applyProtection="0"/>
    <xf numFmtId="0" fontId="25" fillId="21" borderId="345" applyNumberFormat="0" applyAlignment="0" applyProtection="0"/>
    <xf numFmtId="175" fontId="5" fillId="0" borderId="343" applyFill="0">
      <alignment horizontal="center" vertical="center"/>
    </xf>
    <xf numFmtId="0" fontId="32" fillId="0" borderId="346" applyNumberFormat="0" applyFill="0" applyAlignment="0" applyProtection="0"/>
    <xf numFmtId="0" fontId="25" fillId="21" borderId="345" applyNumberFormat="0" applyAlignment="0" applyProtection="0"/>
    <xf numFmtId="0" fontId="10" fillId="0" borderId="343" applyFill="0">
      <alignment horizontal="center" vertical="center"/>
    </xf>
    <xf numFmtId="0" fontId="32" fillId="0" borderId="346" applyNumberFormat="0" applyFill="0" applyAlignment="0" applyProtection="0"/>
    <xf numFmtId="0" fontId="10" fillId="0" borderId="343" applyFill="0">
      <alignment horizontal="center" vertical="center"/>
    </xf>
    <xf numFmtId="0" fontId="25" fillId="21" borderId="345" applyNumberFormat="0" applyAlignment="0" applyProtection="0"/>
    <xf numFmtId="0" fontId="5" fillId="0" borderId="343" applyFill="0">
      <alignment horizontal="center" vertical="center"/>
    </xf>
    <xf numFmtId="0" fontId="5" fillId="0" borderId="343" applyFill="0">
      <alignment horizontal="center" vertical="center"/>
    </xf>
    <xf numFmtId="0" fontId="22" fillId="8" borderId="342" applyNumberFormat="0" applyAlignment="0" applyProtection="0"/>
    <xf numFmtId="0" fontId="25" fillId="21" borderId="345" applyNumberFormat="0" applyAlignment="0" applyProtection="0"/>
    <xf numFmtId="0" fontId="25" fillId="21" borderId="345" applyNumberFormat="0" applyAlignment="0" applyProtection="0"/>
    <xf numFmtId="0" fontId="32" fillId="0" borderId="346" applyNumberFormat="0" applyFill="0" applyAlignment="0" applyProtection="0"/>
    <xf numFmtId="0" fontId="15" fillId="21" borderId="342" applyNumberFormat="0" applyAlignment="0" applyProtection="0"/>
    <xf numFmtId="0" fontId="22" fillId="8" borderId="342" applyNumberFormat="0" applyAlignment="0" applyProtection="0"/>
    <xf numFmtId="0" fontId="12" fillId="24" borderId="344" applyNumberFormat="0" applyFont="0" applyAlignment="0" applyProtection="0"/>
    <xf numFmtId="0" fontId="5" fillId="0" borderId="343" applyFill="0">
      <alignment horizontal="center" vertical="center"/>
    </xf>
    <xf numFmtId="0" fontId="32" fillId="0" borderId="346" applyNumberFormat="0" applyFill="0" applyAlignment="0" applyProtection="0"/>
    <xf numFmtId="0" fontId="25" fillId="21" borderId="345" applyNumberFormat="0" applyAlignment="0" applyProtection="0"/>
    <xf numFmtId="0" fontId="5" fillId="0" borderId="343" applyFill="0">
      <alignment horizontal="center" vertical="center"/>
    </xf>
    <xf numFmtId="0" fontId="5" fillId="0" borderId="321" applyFill="0">
      <alignment horizontal="center" vertical="center"/>
    </xf>
    <xf numFmtId="0" fontId="10" fillId="0" borderId="343" applyFill="0">
      <alignment horizontal="center" vertical="center"/>
    </xf>
    <xf numFmtId="0" fontId="5" fillId="0" borderId="343" applyFill="0">
      <alignment horizontal="center" vertical="center"/>
    </xf>
    <xf numFmtId="0" fontId="25" fillId="21" borderId="345" applyNumberFormat="0" applyAlignment="0" applyProtection="0"/>
    <xf numFmtId="0" fontId="25" fillId="21" borderId="345" applyNumberFormat="0" applyAlignment="0" applyProtection="0"/>
    <xf numFmtId="175" fontId="5" fillId="0" borderId="343" applyFill="0">
      <alignment horizontal="center" vertical="center"/>
    </xf>
    <xf numFmtId="0" fontId="32" fillId="0" borderId="346" applyNumberFormat="0" applyFill="0" applyAlignment="0" applyProtection="0"/>
    <xf numFmtId="0" fontId="22" fillId="8" borderId="342" applyNumberFormat="0" applyAlignment="0" applyProtection="0"/>
    <xf numFmtId="0" fontId="10" fillId="0" borderId="343" applyFill="0">
      <alignment horizontal="center" vertical="center"/>
    </xf>
    <xf numFmtId="175" fontId="5" fillId="0" borderId="343" applyFill="0">
      <alignment horizontal="center" vertical="center"/>
    </xf>
    <xf numFmtId="0" fontId="10" fillId="0" borderId="343" applyFill="0">
      <alignment horizontal="center" vertical="center"/>
    </xf>
    <xf numFmtId="0" fontId="22" fillId="8" borderId="342" applyNumberFormat="0" applyAlignment="0" applyProtection="0"/>
    <xf numFmtId="0" fontId="5" fillId="0" borderId="343" applyFill="0">
      <alignment horizontal="center" vertical="center"/>
    </xf>
    <xf numFmtId="0" fontId="5" fillId="0" borderId="343" applyFill="0">
      <alignment horizontal="center" vertical="center"/>
    </xf>
    <xf numFmtId="175" fontId="5" fillId="0" borderId="343" applyFill="0">
      <alignment horizontal="center" vertical="center"/>
    </xf>
    <xf numFmtId="0" fontId="12" fillId="24" borderId="344" applyNumberFormat="0" applyFont="0" applyAlignment="0" applyProtection="0"/>
    <xf numFmtId="0" fontId="12" fillId="24" borderId="344" applyNumberFormat="0" applyFont="0" applyAlignment="0" applyProtection="0"/>
    <xf numFmtId="0" fontId="32" fillId="0" borderId="346" applyNumberFormat="0" applyFill="0" applyAlignment="0" applyProtection="0"/>
    <xf numFmtId="0" fontId="12" fillId="24" borderId="344" applyNumberFormat="0" applyFont="0" applyAlignment="0" applyProtection="0"/>
    <xf numFmtId="0" fontId="10" fillId="0" borderId="343" applyFill="0">
      <alignment horizontal="center" vertical="center"/>
    </xf>
    <xf numFmtId="0" fontId="25" fillId="21" borderId="345" applyNumberFormat="0" applyAlignment="0" applyProtection="0"/>
    <xf numFmtId="0" fontId="12" fillId="24" borderId="344" applyNumberFormat="0" applyFont="0" applyAlignment="0" applyProtection="0"/>
    <xf numFmtId="0" fontId="5" fillId="0" borderId="343" applyFill="0">
      <alignment horizontal="center" vertical="center"/>
    </xf>
    <xf numFmtId="0" fontId="5" fillId="0" borderId="343" applyFill="0">
      <alignment horizontal="center" vertical="center"/>
    </xf>
    <xf numFmtId="0" fontId="5" fillId="0" borderId="343" applyFill="0">
      <alignment horizontal="center" vertical="center"/>
    </xf>
    <xf numFmtId="0" fontId="32" fillId="0" borderId="346" applyNumberFormat="0" applyFill="0" applyAlignment="0" applyProtection="0"/>
    <xf numFmtId="175" fontId="5" fillId="0" borderId="343" applyFill="0">
      <alignment horizontal="center" vertical="center"/>
    </xf>
    <xf numFmtId="0" fontId="12" fillId="24" borderId="344" applyNumberFormat="0" applyFont="0" applyAlignment="0" applyProtection="0"/>
    <xf numFmtId="0" fontId="5" fillId="0" borderId="343" applyFill="0">
      <alignment horizontal="center" vertical="center"/>
    </xf>
    <xf numFmtId="0" fontId="5" fillId="0" borderId="343" applyFill="0">
      <alignment horizontal="center" vertical="center"/>
    </xf>
    <xf numFmtId="0" fontId="22" fillId="8" borderId="342" applyNumberFormat="0" applyAlignment="0" applyProtection="0"/>
    <xf numFmtId="175" fontId="5" fillId="0" borderId="343" applyFill="0">
      <alignment horizontal="center" vertical="center"/>
    </xf>
    <xf numFmtId="0" fontId="12" fillId="24" borderId="344" applyNumberFormat="0" applyFont="0" applyAlignment="0" applyProtection="0"/>
    <xf numFmtId="0" fontId="32" fillId="0" borderId="346" applyNumberFormat="0" applyFill="0" applyAlignment="0" applyProtection="0"/>
    <xf numFmtId="0" fontId="10" fillId="0" borderId="338" applyFill="0">
      <alignment horizontal="center" vertical="center"/>
    </xf>
    <xf numFmtId="0" fontId="10" fillId="0" borderId="338" applyFill="0">
      <alignment horizontal="center" vertical="center"/>
    </xf>
    <xf numFmtId="0" fontId="10" fillId="0" borderId="338" applyFill="0">
      <alignment horizontal="center" vertical="center"/>
    </xf>
    <xf numFmtId="0" fontId="10" fillId="0" borderId="338" applyFill="0">
      <alignment horizontal="center" vertical="center"/>
    </xf>
    <xf numFmtId="0" fontId="5" fillId="0" borderId="338" applyFill="0">
      <alignment horizontal="center" vertical="center"/>
    </xf>
    <xf numFmtId="0" fontId="5" fillId="0" borderId="338" applyFill="0">
      <alignment horizontal="center" vertical="center"/>
    </xf>
    <xf numFmtId="0" fontId="5" fillId="0" borderId="338" applyFill="0">
      <alignment horizontal="center" vertical="center"/>
    </xf>
    <xf numFmtId="0" fontId="5" fillId="0" borderId="338" applyFill="0">
      <alignment horizontal="center" vertical="center"/>
    </xf>
    <xf numFmtId="175" fontId="5" fillId="0" borderId="338" applyFill="0">
      <alignment horizontal="center" vertical="center"/>
    </xf>
    <xf numFmtId="175" fontId="5" fillId="0" borderId="338" applyFill="0">
      <alignment horizontal="center" vertical="center"/>
    </xf>
    <xf numFmtId="175" fontId="5" fillId="0" borderId="338" applyFill="0">
      <alignment horizontal="center" vertical="center"/>
    </xf>
    <xf numFmtId="175" fontId="5" fillId="0" borderId="338" applyFill="0">
      <alignment horizontal="center" vertical="center"/>
    </xf>
    <xf numFmtId="0" fontId="22" fillId="8" borderId="353" applyNumberFormat="0" applyAlignment="0" applyProtection="0"/>
    <xf numFmtId="0" fontId="5" fillId="0" borderId="354" applyFill="0">
      <alignment horizontal="center" vertical="center"/>
    </xf>
    <xf numFmtId="175" fontId="5" fillId="0" borderId="354" applyFill="0">
      <alignment horizontal="center" vertical="center"/>
    </xf>
    <xf numFmtId="0" fontId="12" fillId="24" borderId="355" applyNumberFormat="0" applyFont="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15" fillId="21" borderId="353" applyNumberFormat="0" applyAlignment="0" applyProtection="0"/>
    <xf numFmtId="0" fontId="15" fillId="21" borderId="353" applyNumberFormat="0" applyAlignment="0" applyProtection="0"/>
    <xf numFmtId="0" fontId="10" fillId="0" borderId="354" applyFill="0">
      <alignment horizontal="center" vertical="center"/>
    </xf>
    <xf numFmtId="0" fontId="15" fillId="21" borderId="353" applyNumberFormat="0" applyAlignment="0" applyProtection="0"/>
    <xf numFmtId="0" fontId="32" fillId="0" borderId="357" applyNumberFormat="0" applyFill="0" applyAlignment="0" applyProtection="0"/>
    <xf numFmtId="0" fontId="22" fillId="8" borderId="353" applyNumberFormat="0" applyAlignment="0" applyProtection="0"/>
    <xf numFmtId="0" fontId="5"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15" fillId="21" borderId="353" applyNumberFormat="0" applyAlignment="0" applyProtection="0"/>
    <xf numFmtId="0" fontId="10"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0" fontId="10" fillId="0" borderId="354" applyFill="0">
      <alignment horizontal="center" vertical="center"/>
    </xf>
    <xf numFmtId="0" fontId="12" fillId="24" borderId="355" applyNumberFormat="0" applyFont="0" applyAlignment="0" applyProtection="0"/>
    <xf numFmtId="0" fontId="12" fillId="24" borderId="355" applyNumberFormat="0" applyFont="0" applyAlignment="0" applyProtection="0"/>
    <xf numFmtId="0" fontId="22" fillId="8" borderId="353" applyNumberFormat="0" applyAlignment="0" applyProtection="0"/>
    <xf numFmtId="175" fontId="5"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32" fillId="0" borderId="357" applyNumberFormat="0" applyFill="0" applyAlignment="0" applyProtection="0"/>
    <xf numFmtId="175" fontId="5" fillId="0" borderId="354" applyFill="0">
      <alignment horizontal="center" vertical="center"/>
    </xf>
    <xf numFmtId="0" fontId="15" fillId="21" borderId="353" applyNumberFormat="0" applyAlignment="0" applyProtection="0"/>
    <xf numFmtId="0" fontId="22" fillId="8" borderId="353" applyNumberFormat="0" applyAlignment="0" applyProtection="0"/>
    <xf numFmtId="0" fontId="10" fillId="0" borderId="354" applyFill="0">
      <alignment horizontal="center" vertical="center"/>
    </xf>
    <xf numFmtId="175" fontId="5" fillId="0" borderId="354" applyFill="0">
      <alignment horizontal="center" vertical="center"/>
    </xf>
    <xf numFmtId="0" fontId="10" fillId="0" borderId="354" applyFill="0">
      <alignment horizontal="center" vertical="center"/>
    </xf>
    <xf numFmtId="0" fontId="12" fillId="24" borderId="355" applyNumberFormat="0" applyFont="0" applyAlignment="0" applyProtection="0"/>
    <xf numFmtId="0" fontId="10"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0" fontId="22" fillId="8" borderId="353" applyNumberFormat="0" applyAlignment="0" applyProtection="0"/>
    <xf numFmtId="0" fontId="10" fillId="0" borderId="354" applyFill="0">
      <alignment horizontal="center" vertical="center"/>
    </xf>
    <xf numFmtId="0" fontId="10" fillId="0" borderId="354" applyFill="0">
      <alignment horizontal="center" vertical="center"/>
    </xf>
    <xf numFmtId="0" fontId="12" fillId="24" borderId="355" applyNumberFormat="0" applyFont="0" applyAlignment="0" applyProtection="0"/>
    <xf numFmtId="0" fontId="15" fillId="21" borderId="353" applyNumberFormat="0" applyAlignment="0" applyProtection="0"/>
    <xf numFmtId="0" fontId="15" fillId="21" borderId="353" applyNumberFormat="0" applyAlignment="0" applyProtection="0"/>
    <xf numFmtId="0" fontId="10" fillId="0" borderId="354" applyFill="0">
      <alignment horizontal="center" vertical="center"/>
    </xf>
    <xf numFmtId="0" fontId="15" fillId="21" borderId="353" applyNumberFormat="0" applyAlignment="0" applyProtection="0"/>
    <xf numFmtId="0" fontId="32" fillId="0" borderId="357" applyNumberFormat="0" applyFill="0" applyAlignment="0" applyProtection="0"/>
    <xf numFmtId="0" fontId="15" fillId="21" borderId="353" applyNumberFormat="0" applyAlignment="0" applyProtection="0"/>
    <xf numFmtId="0" fontId="25" fillId="21" borderId="356" applyNumberFormat="0" applyAlignment="0" applyProtection="0"/>
    <xf numFmtId="0" fontId="22" fillId="8" borderId="353" applyNumberFormat="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12" fillId="24" borderId="355" applyNumberFormat="0" applyFont="0" applyAlignment="0" applyProtection="0"/>
    <xf numFmtId="0" fontId="25" fillId="21" borderId="356" applyNumberFormat="0" applyAlignment="0" applyProtection="0"/>
    <xf numFmtId="0" fontId="15" fillId="21" borderId="353" applyNumberFormat="0" applyAlignment="0" applyProtection="0"/>
    <xf numFmtId="0" fontId="5" fillId="0" borderId="354" applyFill="0">
      <alignment horizontal="center" vertical="center"/>
    </xf>
    <xf numFmtId="0" fontId="32" fillId="0" borderId="357" applyNumberFormat="0" applyFill="0" applyAlignment="0" applyProtection="0"/>
    <xf numFmtId="0" fontId="22" fillId="8" borderId="353" applyNumberFormat="0" applyAlignment="0" applyProtection="0"/>
    <xf numFmtId="175" fontId="5" fillId="0" borderId="354" applyFill="0">
      <alignment horizontal="center" vertical="center"/>
    </xf>
    <xf numFmtId="175"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175" fontId="5" fillId="0" borderId="354" applyFill="0">
      <alignment horizontal="center" vertical="center"/>
    </xf>
    <xf numFmtId="0" fontId="22" fillId="8" borderId="353" applyNumberFormat="0" applyAlignment="0" applyProtection="0"/>
    <xf numFmtId="0" fontId="32" fillId="0" borderId="357" applyNumberFormat="0" applyFill="0" applyAlignment="0" applyProtection="0"/>
    <xf numFmtId="0" fontId="15" fillId="21" borderId="353" applyNumberFormat="0" applyAlignment="0" applyProtection="0"/>
    <xf numFmtId="0" fontId="10" fillId="0" borderId="354" applyFill="0">
      <alignment horizontal="center" vertical="center"/>
    </xf>
    <xf numFmtId="175" fontId="5"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0" fontId="22" fillId="8" borderId="353" applyNumberFormat="0" applyAlignment="0" applyProtection="0"/>
    <xf numFmtId="0" fontId="22" fillId="8" borderId="353" applyNumberFormat="0" applyAlignment="0" applyProtection="0"/>
    <xf numFmtId="0" fontId="12" fillId="24" borderId="355" applyNumberFormat="0" applyFont="0" applyAlignment="0" applyProtection="0"/>
    <xf numFmtId="0" fontId="15" fillId="21" borderId="353" applyNumberFormat="0" applyAlignment="0" applyProtection="0"/>
    <xf numFmtId="0" fontId="22" fillId="8" borderId="353" applyNumberFormat="0" applyAlignment="0" applyProtection="0"/>
    <xf numFmtId="0" fontId="12" fillId="24" borderId="355" applyNumberFormat="0" applyFont="0" applyAlignment="0" applyProtection="0"/>
    <xf numFmtId="0" fontId="10"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0" fontId="15" fillId="21" borderId="353" applyNumberFormat="0" applyAlignment="0" applyProtection="0"/>
    <xf numFmtId="0" fontId="22" fillId="8" borderId="353" applyNumberFormat="0" applyAlignment="0" applyProtection="0"/>
    <xf numFmtId="0" fontId="12" fillId="24" borderId="355" applyNumberFormat="0" applyFont="0" applyAlignment="0" applyProtection="0"/>
    <xf numFmtId="0" fontId="25" fillId="21" borderId="356" applyNumberFormat="0" applyAlignment="0" applyProtection="0"/>
    <xf numFmtId="0" fontId="12" fillId="24" borderId="355" applyNumberFormat="0" applyFont="0" applyAlignment="0" applyProtection="0"/>
    <xf numFmtId="0" fontId="15" fillId="21" borderId="353" applyNumberFormat="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12" fillId="24" borderId="355" applyNumberFormat="0" applyFont="0" applyAlignment="0" applyProtection="0"/>
    <xf numFmtId="0" fontId="22" fillId="8" borderId="353" applyNumberFormat="0" applyAlignment="0" applyProtection="0"/>
    <xf numFmtId="0" fontId="10" fillId="0" borderId="354" applyFill="0">
      <alignment horizontal="center" vertical="center"/>
    </xf>
    <xf numFmtId="175" fontId="5" fillId="0" borderId="354" applyFill="0">
      <alignment horizontal="center" vertical="center"/>
    </xf>
    <xf numFmtId="0" fontId="10" fillId="0" borderId="354" applyFill="0">
      <alignment horizontal="center" vertical="center"/>
    </xf>
    <xf numFmtId="175" fontId="5"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0" fontId="22" fillId="8" borderId="353" applyNumberFormat="0" applyAlignment="0" applyProtection="0"/>
    <xf numFmtId="0" fontId="5" fillId="0" borderId="354" applyFill="0">
      <alignment horizontal="center" vertical="center"/>
    </xf>
    <xf numFmtId="0" fontId="15" fillId="21" borderId="353" applyNumberFormat="0" applyAlignment="0" applyProtection="0"/>
    <xf numFmtId="0" fontId="12" fillId="24" borderId="355" applyNumberFormat="0" applyFont="0" applyAlignment="0" applyProtection="0"/>
    <xf numFmtId="0" fontId="5" fillId="0" borderId="354" applyFill="0">
      <alignment horizontal="center" vertical="center"/>
    </xf>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2" fillId="8" borderId="353" applyNumberFormat="0" applyAlignment="0" applyProtection="0"/>
    <xf numFmtId="0" fontId="25" fillId="21" borderId="356" applyNumberFormat="0" applyAlignment="0" applyProtection="0"/>
    <xf numFmtId="175" fontId="5" fillId="0" borderId="354" applyFill="0">
      <alignment horizontal="center" vertical="center"/>
    </xf>
    <xf numFmtId="175" fontId="5" fillId="0" borderId="354" applyFill="0">
      <alignment horizontal="center" vertical="center"/>
    </xf>
    <xf numFmtId="0" fontId="22" fillId="8" borderId="353" applyNumberFormat="0" applyAlignment="0" applyProtection="0"/>
    <xf numFmtId="0" fontId="10" fillId="0" borderId="354" applyFill="0">
      <alignment horizontal="center" vertical="center"/>
    </xf>
    <xf numFmtId="0" fontId="22" fillId="8" borderId="353" applyNumberFormat="0" applyAlignment="0" applyProtection="0"/>
    <xf numFmtId="0" fontId="10" fillId="0" borderId="354" applyFill="0">
      <alignment horizontal="center" vertical="center"/>
    </xf>
    <xf numFmtId="0" fontId="5" fillId="0" borderId="354" applyFill="0">
      <alignment horizontal="center" vertical="center"/>
    </xf>
    <xf numFmtId="0" fontId="12" fillId="24" borderId="355" applyNumberFormat="0" applyFont="0" applyAlignment="0" applyProtection="0"/>
    <xf numFmtId="0" fontId="22" fillId="8" borderId="353" applyNumberFormat="0" applyAlignment="0" applyProtection="0"/>
    <xf numFmtId="0" fontId="10" fillId="0" borderId="354" applyFill="0">
      <alignment horizontal="center" vertical="center"/>
    </xf>
    <xf numFmtId="0" fontId="15" fillId="21" borderId="353" applyNumberFormat="0" applyAlignment="0" applyProtection="0"/>
    <xf numFmtId="0" fontId="15" fillId="21" borderId="353" applyNumberFormat="0" applyAlignment="0" applyProtection="0"/>
    <xf numFmtId="0" fontId="10" fillId="0" borderId="354" applyFill="0">
      <alignment horizontal="center" vertical="center"/>
    </xf>
    <xf numFmtId="0" fontId="15" fillId="21" borderId="353" applyNumberFormat="0" applyAlignment="0" applyProtection="0"/>
    <xf numFmtId="0" fontId="5" fillId="0" borderId="354" applyFill="0">
      <alignment horizontal="center" vertical="center"/>
    </xf>
    <xf numFmtId="0" fontId="15" fillId="21" borderId="353" applyNumberFormat="0" applyAlignment="0" applyProtection="0"/>
    <xf numFmtId="0" fontId="12" fillId="24" borderId="355" applyNumberFormat="0" applyFont="0" applyAlignment="0" applyProtection="0"/>
    <xf numFmtId="0" fontId="15" fillId="21" borderId="353" applyNumberFormat="0" applyAlignment="0" applyProtection="0"/>
    <xf numFmtId="175" fontId="5" fillId="0" borderId="354" applyFill="0">
      <alignment horizontal="center" vertical="center"/>
    </xf>
    <xf numFmtId="175" fontId="5" fillId="0" borderId="354" applyFill="0">
      <alignment horizontal="center" vertical="center"/>
    </xf>
    <xf numFmtId="0" fontId="15" fillId="21" borderId="353" applyNumberFormat="0" applyAlignment="0" applyProtection="0"/>
    <xf numFmtId="175" fontId="5" fillId="0" borderId="354" applyFill="0">
      <alignment horizontal="center" vertical="center"/>
    </xf>
    <xf numFmtId="175" fontId="5" fillId="0" borderId="354" applyFill="0">
      <alignment horizontal="center" vertical="center"/>
    </xf>
    <xf numFmtId="0" fontId="12" fillId="24" borderId="355" applyNumberFormat="0" applyFont="0" applyAlignment="0" applyProtection="0"/>
    <xf numFmtId="0" fontId="15" fillId="21" borderId="353" applyNumberFormat="0" applyAlignment="0" applyProtection="0"/>
    <xf numFmtId="0" fontId="15" fillId="21" borderId="353" applyNumberFormat="0" applyAlignment="0" applyProtection="0"/>
    <xf numFmtId="0" fontId="22" fillId="8" borderId="353" applyNumberFormat="0" applyAlignment="0" applyProtection="0"/>
    <xf numFmtId="0" fontId="22" fillId="8" borderId="353" applyNumberFormat="0" applyAlignment="0" applyProtection="0"/>
    <xf numFmtId="0" fontId="10" fillId="0" borderId="338" applyFill="0">
      <alignment horizontal="center" vertical="center"/>
    </xf>
    <xf numFmtId="0" fontId="10" fillId="0" borderId="338" applyFill="0">
      <alignment horizontal="center" vertical="center"/>
    </xf>
    <xf numFmtId="0" fontId="10" fillId="0" borderId="338" applyFill="0">
      <alignment horizontal="center" vertical="center"/>
    </xf>
    <xf numFmtId="0" fontId="10" fillId="0" borderId="338" applyFill="0">
      <alignment horizontal="center" vertical="center"/>
    </xf>
    <xf numFmtId="0" fontId="5" fillId="0" borderId="338" applyFill="0">
      <alignment horizontal="center" vertical="center"/>
    </xf>
    <xf numFmtId="0" fontId="5" fillId="0" borderId="338" applyFill="0">
      <alignment horizontal="center" vertical="center"/>
    </xf>
    <xf numFmtId="0" fontId="5" fillId="0" borderId="338" applyFill="0">
      <alignment horizontal="center" vertical="center"/>
    </xf>
    <xf numFmtId="0" fontId="5" fillId="0" borderId="338" applyFill="0">
      <alignment horizontal="center" vertical="center"/>
    </xf>
    <xf numFmtId="175" fontId="5" fillId="0" borderId="338" applyFill="0">
      <alignment horizontal="center" vertical="center"/>
    </xf>
    <xf numFmtId="175" fontId="5" fillId="0" borderId="338" applyFill="0">
      <alignment horizontal="center" vertical="center"/>
    </xf>
    <xf numFmtId="175" fontId="5" fillId="0" borderId="338" applyFill="0">
      <alignment horizontal="center" vertical="center"/>
    </xf>
    <xf numFmtId="175" fontId="5" fillId="0" borderId="338" applyFill="0">
      <alignment horizontal="center" vertical="center"/>
    </xf>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15" fillId="21" borderId="353" applyNumberFormat="0" applyAlignment="0" applyProtection="0"/>
    <xf numFmtId="0" fontId="15" fillId="21" borderId="353" applyNumberFormat="0" applyAlignment="0" applyProtection="0"/>
    <xf numFmtId="0" fontId="5" fillId="0" borderId="354" applyFill="0">
      <alignment horizontal="center" vertical="center"/>
    </xf>
    <xf numFmtId="0" fontId="5" fillId="0" borderId="354" applyFill="0">
      <alignment horizontal="center" vertical="center"/>
    </xf>
    <xf numFmtId="0" fontId="15" fillId="21" borderId="353" applyNumberFormat="0" applyAlignment="0" applyProtection="0"/>
    <xf numFmtId="175" fontId="5" fillId="0" borderId="354" applyFill="0">
      <alignment horizontal="center" vertical="center"/>
    </xf>
    <xf numFmtId="175" fontId="5" fillId="0" borderId="354" applyFill="0">
      <alignment horizontal="center" vertical="center"/>
    </xf>
    <xf numFmtId="0" fontId="15" fillId="21" borderId="353" applyNumberFormat="0" applyAlignment="0" applyProtection="0"/>
    <xf numFmtId="0" fontId="5" fillId="0" borderId="354" applyFill="0">
      <alignment horizontal="center" vertical="center"/>
    </xf>
    <xf numFmtId="175"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10" fillId="0" borderId="354" applyFill="0">
      <alignment horizontal="center" vertical="center"/>
    </xf>
    <xf numFmtId="0" fontId="25" fillId="21" borderId="356" applyNumberFormat="0" applyAlignment="0" applyProtection="0"/>
    <xf numFmtId="0" fontId="15" fillId="21" borderId="353" applyNumberFormat="0" applyAlignment="0" applyProtection="0"/>
    <xf numFmtId="0" fontId="15" fillId="21" borderId="353" applyNumberFormat="0" applyAlignment="0" applyProtection="0"/>
    <xf numFmtId="0" fontId="22" fillId="8" borderId="353" applyNumberFormat="0" applyAlignment="0" applyProtection="0"/>
    <xf numFmtId="0" fontId="22" fillId="8" borderId="353" applyNumberFormat="0" applyAlignment="0" applyProtection="0"/>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2" fillId="8" borderId="353" applyNumberFormat="0" applyAlignment="0" applyProtection="0"/>
    <xf numFmtId="0" fontId="12" fillId="24" borderId="355" applyNumberFormat="0" applyFont="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22" fillId="8" borderId="353" applyNumberFormat="0" applyAlignment="0" applyProtection="0"/>
    <xf numFmtId="0" fontId="5" fillId="0" borderId="354" applyFill="0">
      <alignment horizontal="center" vertical="center"/>
    </xf>
    <xf numFmtId="175" fontId="5" fillId="0" borderId="354" applyFill="0">
      <alignment horizontal="center" vertical="center"/>
    </xf>
    <xf numFmtId="0" fontId="32" fillId="0" borderId="357" applyNumberFormat="0" applyFill="0" applyAlignment="0" applyProtection="0"/>
    <xf numFmtId="0" fontId="15" fillId="21" borderId="353" applyNumberFormat="0" applyAlignment="0" applyProtection="0"/>
    <xf numFmtId="0" fontId="15" fillId="21" borderId="353" applyNumberFormat="0" applyAlignment="0" applyProtection="0"/>
    <xf numFmtId="0" fontId="22" fillId="8" borderId="353" applyNumberFormat="0" applyAlignment="0" applyProtection="0"/>
    <xf numFmtId="0" fontId="22" fillId="8" borderId="353" applyNumberFormat="0" applyAlignment="0" applyProtection="0"/>
    <xf numFmtId="0" fontId="5" fillId="0" borderId="354" applyFill="0">
      <alignment horizontal="center" vertical="center"/>
    </xf>
    <xf numFmtId="175" fontId="5"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32" fillId="0" borderId="357" applyNumberFormat="0" applyFill="0" applyAlignment="0" applyProtection="0"/>
    <xf numFmtId="0" fontId="25" fillId="21" borderId="356" applyNumberFormat="0" applyAlignment="0" applyProtection="0"/>
    <xf numFmtId="175" fontId="5" fillId="0" borderId="354" applyFill="0">
      <alignment horizontal="center" vertical="center"/>
    </xf>
    <xf numFmtId="0" fontId="10" fillId="0" borderId="354" applyFill="0">
      <alignment horizontal="center" vertical="center"/>
    </xf>
    <xf numFmtId="0" fontId="15" fillId="21" borderId="353" applyNumberFormat="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10" fillId="0" borderId="354" applyFill="0">
      <alignment horizontal="center" vertical="center"/>
    </xf>
    <xf numFmtId="175" fontId="5"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22" fillId="8" borderId="353" applyNumberFormat="0" applyAlignment="0" applyProtection="0"/>
    <xf numFmtId="0" fontId="15" fillId="21" borderId="353" applyNumberFormat="0" applyAlignment="0" applyProtection="0"/>
    <xf numFmtId="0" fontId="5" fillId="0" borderId="354" applyFill="0">
      <alignment horizontal="center" vertical="center"/>
    </xf>
    <xf numFmtId="0" fontId="15" fillId="21" borderId="353" applyNumberFormat="0" applyAlignment="0" applyProtection="0"/>
    <xf numFmtId="0" fontId="25" fillId="21" borderId="356" applyNumberFormat="0" applyAlignment="0" applyProtection="0"/>
    <xf numFmtId="175" fontId="5" fillId="0" borderId="354" applyFill="0">
      <alignment horizontal="center" vertical="center"/>
    </xf>
    <xf numFmtId="0" fontId="5" fillId="0" borderId="354" applyFill="0">
      <alignment horizontal="center" vertical="center"/>
    </xf>
    <xf numFmtId="0" fontId="22" fillId="8" borderId="353" applyNumberFormat="0" applyAlignment="0" applyProtection="0"/>
    <xf numFmtId="175" fontId="5" fillId="0" borderId="354" applyFill="0">
      <alignment horizontal="center" vertical="center"/>
    </xf>
    <xf numFmtId="0" fontId="10" fillId="0" borderId="354" applyFill="0">
      <alignment horizontal="center" vertical="center"/>
    </xf>
    <xf numFmtId="175" fontId="5" fillId="0" borderId="354" applyFill="0">
      <alignment horizontal="center" vertical="center"/>
    </xf>
    <xf numFmtId="0" fontId="5" fillId="0" borderId="354" applyFill="0">
      <alignment horizontal="center" vertical="center"/>
    </xf>
    <xf numFmtId="0" fontId="15" fillId="21" borderId="353" applyNumberFormat="0" applyAlignment="0" applyProtection="0"/>
    <xf numFmtId="0" fontId="22" fillId="8" borderId="353" applyNumberFormat="0" applyAlignment="0" applyProtection="0"/>
    <xf numFmtId="0" fontId="5" fillId="0" borderId="354" applyFill="0">
      <alignment horizontal="center" vertical="center"/>
    </xf>
    <xf numFmtId="0" fontId="22" fillId="8" borderId="353" applyNumberFormat="0" applyAlignment="0" applyProtection="0"/>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2" fillId="8" borderId="353" applyNumberFormat="0" applyAlignment="0" applyProtection="0"/>
    <xf numFmtId="0" fontId="5" fillId="0" borderId="354" applyFill="0">
      <alignment horizontal="center" vertical="center"/>
    </xf>
    <xf numFmtId="175" fontId="5" fillId="0" borderId="354" applyFill="0">
      <alignment horizontal="center" vertical="center"/>
    </xf>
    <xf numFmtId="0" fontId="5" fillId="0" borderId="354" applyFill="0">
      <alignment horizontal="center" vertical="center"/>
    </xf>
    <xf numFmtId="0" fontId="32" fillId="0" borderId="357" applyNumberFormat="0" applyFill="0" applyAlignment="0" applyProtection="0"/>
    <xf numFmtId="0" fontId="10" fillId="0" borderId="354" applyFill="0">
      <alignment horizontal="center" vertical="center"/>
    </xf>
    <xf numFmtId="0" fontId="32" fillId="0" borderId="357" applyNumberFormat="0" applyFill="0" applyAlignment="0" applyProtection="0"/>
    <xf numFmtId="0" fontId="10" fillId="0" borderId="354" applyFill="0">
      <alignment horizontal="center" vertical="center"/>
    </xf>
    <xf numFmtId="0" fontId="15" fillId="21" borderId="353" applyNumberFormat="0" applyAlignment="0" applyProtection="0"/>
    <xf numFmtId="0" fontId="15" fillId="21" borderId="353" applyNumberFormat="0" applyAlignment="0" applyProtection="0"/>
    <xf numFmtId="0" fontId="22" fillId="8" borderId="353" applyNumberFormat="0" applyAlignment="0" applyProtection="0"/>
    <xf numFmtId="0" fontId="22" fillId="8" borderId="353" applyNumberFormat="0" applyAlignment="0" applyProtection="0"/>
    <xf numFmtId="175" fontId="5" fillId="0" borderId="354" applyFill="0">
      <alignment horizontal="center" vertical="center"/>
    </xf>
    <xf numFmtId="0" fontId="22" fillId="8" borderId="353" applyNumberFormat="0" applyAlignment="0" applyProtection="0"/>
    <xf numFmtId="0" fontId="15" fillId="21" borderId="353" applyNumberFormat="0" applyAlignment="0" applyProtection="0"/>
    <xf numFmtId="0" fontId="25" fillId="21" borderId="356" applyNumberFormat="0" applyAlignment="0" applyProtection="0"/>
    <xf numFmtId="0" fontId="15" fillId="21" borderId="353" applyNumberFormat="0" applyAlignment="0" applyProtection="0"/>
    <xf numFmtId="0" fontId="32" fillId="0" borderId="357" applyNumberFormat="0" applyFill="0" applyAlignment="0" applyProtection="0"/>
    <xf numFmtId="0" fontId="12" fillId="24" borderId="355" applyNumberFormat="0" applyFont="0" applyAlignment="0" applyProtection="0"/>
    <xf numFmtId="0" fontId="15" fillId="21" borderId="353" applyNumberFormat="0" applyAlignment="0" applyProtection="0"/>
    <xf numFmtId="0" fontId="5" fillId="0" borderId="354" applyFill="0">
      <alignment horizontal="center" vertical="center"/>
    </xf>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5" fillId="0" borderId="354" applyFill="0">
      <alignment horizontal="center" vertical="center"/>
    </xf>
    <xf numFmtId="0" fontId="32" fillId="0" borderId="357" applyNumberFormat="0" applyFill="0" applyAlignment="0" applyProtection="0"/>
    <xf numFmtId="0" fontId="22" fillId="8" borderId="353" applyNumberFormat="0" applyAlignment="0" applyProtection="0"/>
    <xf numFmtId="0" fontId="10" fillId="0" borderId="354" applyFill="0">
      <alignment horizontal="center" vertical="center"/>
    </xf>
    <xf numFmtId="175" fontId="5" fillId="0" borderId="354" applyFill="0">
      <alignment horizontal="center" vertical="center"/>
    </xf>
    <xf numFmtId="0" fontId="22" fillId="8" borderId="353" applyNumberFormat="0" applyAlignment="0" applyProtection="0"/>
    <xf numFmtId="0" fontId="12" fillId="24" borderId="355" applyNumberFormat="0" applyFont="0" applyAlignment="0" applyProtection="0"/>
    <xf numFmtId="0" fontId="22" fillId="8" borderId="353" applyNumberFormat="0" applyAlignment="0" applyProtection="0"/>
    <xf numFmtId="0" fontId="5" fillId="0" borderId="354" applyFill="0">
      <alignment horizontal="center" vertical="center"/>
    </xf>
    <xf numFmtId="0" fontId="5"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0" fontId="5" fillId="0" borderId="354" applyFill="0">
      <alignment horizontal="center" vertical="center"/>
    </xf>
    <xf numFmtId="0" fontId="12" fillId="24" borderId="355" applyNumberFormat="0" applyFont="0" applyAlignment="0" applyProtection="0"/>
    <xf numFmtId="0" fontId="15" fillId="21" borderId="353" applyNumberFormat="0" applyAlignment="0" applyProtection="0"/>
    <xf numFmtId="0" fontId="22" fillId="8" borderId="353" applyNumberFormat="0" applyAlignment="0" applyProtection="0"/>
    <xf numFmtId="0" fontId="5"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22" fillId="8" borderId="353"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175" fontId="5" fillId="0" borderId="354" applyFill="0">
      <alignment horizontal="center" vertical="center"/>
    </xf>
    <xf numFmtId="0" fontId="15" fillId="21" borderId="353" applyNumberFormat="0" applyAlignment="0" applyProtection="0"/>
    <xf numFmtId="0" fontId="10" fillId="0" borderId="354" applyFill="0">
      <alignment horizontal="center" vertical="center"/>
    </xf>
    <xf numFmtId="0" fontId="15" fillId="21" borderId="353" applyNumberFormat="0" applyAlignment="0" applyProtection="0"/>
    <xf numFmtId="0" fontId="15" fillId="21" borderId="353" applyNumberFormat="0" applyAlignment="0" applyProtection="0"/>
    <xf numFmtId="0" fontId="22" fillId="8" borderId="353" applyNumberFormat="0" applyAlignment="0" applyProtection="0"/>
    <xf numFmtId="0" fontId="22" fillId="8" borderId="353" applyNumberFormat="0" applyAlignment="0" applyProtection="0"/>
    <xf numFmtId="0" fontId="10" fillId="0" borderId="354" applyFill="0">
      <alignment horizontal="center" vertical="center"/>
    </xf>
    <xf numFmtId="0" fontId="5"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0" fontId="5" fillId="0" borderId="354" applyFill="0">
      <alignment horizontal="center" vertical="center"/>
    </xf>
    <xf numFmtId="0" fontId="25" fillId="21" borderId="356" applyNumberFormat="0" applyAlignment="0" applyProtection="0"/>
    <xf numFmtId="0" fontId="22" fillId="8" borderId="353" applyNumberFormat="0" applyAlignment="0" applyProtection="0"/>
    <xf numFmtId="0" fontId="15" fillId="21" borderId="353" applyNumberFormat="0" applyAlignment="0" applyProtection="0"/>
    <xf numFmtId="0" fontId="5" fillId="0" borderId="354" applyFill="0">
      <alignment horizontal="center" vertical="center"/>
    </xf>
    <xf numFmtId="0" fontId="32" fillId="0" borderId="357" applyNumberFormat="0" applyFill="0" applyAlignment="0" applyProtection="0"/>
    <xf numFmtId="175"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25" fillId="21" borderId="356" applyNumberFormat="0" applyAlignment="0" applyProtection="0"/>
    <xf numFmtId="0" fontId="10" fillId="0" borderId="354" applyFill="0">
      <alignment horizontal="center" vertical="center"/>
    </xf>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175" fontId="5" fillId="0" borderId="354" applyFill="0">
      <alignment horizontal="center" vertical="center"/>
    </xf>
    <xf numFmtId="0" fontId="12" fillId="24" borderId="355" applyNumberFormat="0" applyFont="0" applyAlignment="0" applyProtection="0"/>
    <xf numFmtId="0" fontId="5" fillId="0" borderId="354" applyFill="0">
      <alignment horizontal="center" vertical="center"/>
    </xf>
    <xf numFmtId="0" fontId="5" fillId="0" borderId="354" applyFill="0">
      <alignment horizontal="center" vertical="center"/>
    </xf>
    <xf numFmtId="0" fontId="25" fillId="21" borderId="356" applyNumberFormat="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12" fillId="24" borderId="355" applyNumberFormat="0" applyFont="0" applyAlignment="0" applyProtection="0"/>
    <xf numFmtId="0" fontId="10" fillId="0" borderId="354" applyFill="0">
      <alignment horizontal="center" vertical="center"/>
    </xf>
    <xf numFmtId="0" fontId="15" fillId="21" borderId="353" applyNumberFormat="0" applyAlignment="0" applyProtection="0"/>
    <xf numFmtId="175" fontId="5"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32" fillId="0" borderId="357" applyNumberFormat="0" applyFill="0" applyAlignment="0" applyProtection="0"/>
    <xf numFmtId="0" fontId="32" fillId="0" borderId="357" applyNumberFormat="0" applyFill="0" applyAlignment="0" applyProtection="0"/>
    <xf numFmtId="175" fontId="5" fillId="0" borderId="354" applyFill="0">
      <alignment horizontal="center" vertical="center"/>
    </xf>
    <xf numFmtId="0" fontId="22" fillId="8" borderId="353" applyNumberFormat="0" applyAlignment="0" applyProtection="0"/>
    <xf numFmtId="0" fontId="22" fillId="8" borderId="353"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12" fillId="24" borderId="355" applyNumberFormat="0" applyFont="0" applyAlignment="0" applyProtection="0"/>
    <xf numFmtId="0" fontId="5" fillId="0" borderId="354" applyFill="0">
      <alignment horizontal="center" vertical="center"/>
    </xf>
    <xf numFmtId="0" fontId="25" fillId="21" borderId="356" applyNumberFormat="0" applyAlignment="0" applyProtection="0"/>
    <xf numFmtId="0" fontId="32" fillId="0" borderId="357" applyNumberFormat="0" applyFill="0" applyAlignment="0" applyProtection="0"/>
    <xf numFmtId="0" fontId="10" fillId="0" borderId="354" applyFill="0">
      <alignment horizontal="center" vertical="center"/>
    </xf>
    <xf numFmtId="0" fontId="5" fillId="0" borderId="354" applyFill="0">
      <alignment horizontal="center" vertical="center"/>
    </xf>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5" fillId="0" borderId="354" applyFill="0">
      <alignment horizontal="center" vertical="center"/>
    </xf>
    <xf numFmtId="0" fontId="5" fillId="0" borderId="354" applyFill="0">
      <alignment horizontal="center" vertical="center"/>
    </xf>
    <xf numFmtId="0" fontId="10" fillId="0" borderId="354" applyFill="0">
      <alignment horizontal="center" vertical="center"/>
    </xf>
    <xf numFmtId="0" fontId="12" fillId="24" borderId="355" applyNumberFormat="0" applyFont="0" applyAlignment="0" applyProtection="0"/>
    <xf numFmtId="0" fontId="22" fillId="8" borderId="353" applyNumberFormat="0" applyAlignment="0" applyProtection="0"/>
    <xf numFmtId="175" fontId="5" fillId="0" borderId="354" applyFill="0">
      <alignment horizontal="center" vertical="center"/>
    </xf>
    <xf numFmtId="175" fontId="5" fillId="0" borderId="354" applyFill="0">
      <alignment horizontal="center" vertical="center"/>
    </xf>
    <xf numFmtId="0" fontId="10" fillId="0" borderId="354" applyFill="0">
      <alignment horizontal="center" vertical="center"/>
    </xf>
    <xf numFmtId="0" fontId="12" fillId="24" borderId="355" applyNumberFormat="0" applyFont="0" applyAlignment="0" applyProtection="0"/>
    <xf numFmtId="0" fontId="5" fillId="0" borderId="354" applyFill="0">
      <alignment horizontal="center" vertical="center"/>
    </xf>
    <xf numFmtId="0" fontId="12" fillId="24" borderId="355" applyNumberFormat="0" applyFont="0" applyAlignment="0" applyProtection="0"/>
    <xf numFmtId="0" fontId="15" fillId="21" borderId="353" applyNumberFormat="0" applyAlignment="0" applyProtection="0"/>
    <xf numFmtId="0" fontId="15" fillId="21" borderId="353" applyNumberFormat="0" applyAlignment="0" applyProtection="0"/>
    <xf numFmtId="0" fontId="5" fillId="0" borderId="354" applyFill="0">
      <alignment horizontal="center" vertical="center"/>
    </xf>
    <xf numFmtId="0" fontId="32" fillId="0" borderId="357" applyNumberFormat="0" applyFill="0" applyAlignment="0" applyProtection="0"/>
    <xf numFmtId="0" fontId="22" fillId="8" borderId="353" applyNumberFormat="0" applyAlignment="0" applyProtection="0"/>
    <xf numFmtId="175" fontId="5"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25" fillId="21" borderId="356" applyNumberFormat="0" applyAlignment="0" applyProtection="0"/>
    <xf numFmtId="0" fontId="25" fillId="21" borderId="356" applyNumberFormat="0" applyAlignment="0" applyProtection="0"/>
    <xf numFmtId="175" fontId="5" fillId="0" borderId="354" applyFill="0">
      <alignment horizontal="center" vertical="center"/>
    </xf>
    <xf numFmtId="175" fontId="5" fillId="0" borderId="354" applyFill="0">
      <alignment horizontal="center" vertical="center"/>
    </xf>
    <xf numFmtId="0" fontId="10" fillId="0" borderId="354" applyFill="0">
      <alignment horizontal="center" vertical="center"/>
    </xf>
    <xf numFmtId="0" fontId="25" fillId="21" borderId="356" applyNumberFormat="0" applyAlignment="0" applyProtection="0"/>
    <xf numFmtId="0" fontId="10"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0" fontId="32" fillId="0" borderId="357" applyNumberFormat="0" applyFill="0" applyAlignment="0" applyProtection="0"/>
    <xf numFmtId="0" fontId="5" fillId="0" borderId="354" applyFill="0">
      <alignment horizontal="center" vertical="center"/>
    </xf>
    <xf numFmtId="175" fontId="5" fillId="0" borderId="354" applyFill="0">
      <alignment horizontal="center" vertical="center"/>
    </xf>
    <xf numFmtId="0" fontId="32" fillId="0" borderId="357" applyNumberFormat="0" applyFill="0" applyAlignment="0" applyProtection="0"/>
    <xf numFmtId="0" fontId="25" fillId="21" borderId="356" applyNumberFormat="0" applyAlignment="0" applyProtection="0"/>
    <xf numFmtId="0" fontId="15" fillId="21" borderId="353" applyNumberFormat="0" applyAlignment="0" applyProtection="0"/>
    <xf numFmtId="0" fontId="5" fillId="0" borderId="354" applyFill="0">
      <alignment horizontal="center" vertical="center"/>
    </xf>
    <xf numFmtId="0" fontId="5" fillId="0" borderId="354" applyFill="0">
      <alignment horizontal="center" vertical="center"/>
    </xf>
    <xf numFmtId="0" fontId="15" fillId="21" borderId="353" applyNumberFormat="0" applyAlignment="0" applyProtection="0"/>
    <xf numFmtId="0" fontId="22" fillId="8" borderId="353" applyNumberFormat="0" applyAlignment="0" applyProtection="0"/>
    <xf numFmtId="0" fontId="15" fillId="21" borderId="353" applyNumberFormat="0" applyAlignment="0" applyProtection="0"/>
    <xf numFmtId="0" fontId="5" fillId="0" borderId="354" applyFill="0">
      <alignment horizontal="center" vertical="center"/>
    </xf>
    <xf numFmtId="175" fontId="5" fillId="0" borderId="354" applyFill="0">
      <alignment horizontal="center" vertical="center"/>
    </xf>
    <xf numFmtId="0" fontId="15" fillId="21" borderId="353" applyNumberFormat="0" applyAlignment="0" applyProtection="0"/>
    <xf numFmtId="0" fontId="15" fillId="21" borderId="353" applyNumberFormat="0" applyAlignment="0" applyProtection="0"/>
    <xf numFmtId="0" fontId="22" fillId="8" borderId="353" applyNumberFormat="0" applyAlignment="0" applyProtection="0"/>
    <xf numFmtId="0" fontId="22" fillId="8" borderId="353" applyNumberFormat="0" applyAlignment="0" applyProtection="0"/>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2" fillId="8" borderId="353" applyNumberFormat="0" applyAlignment="0" applyProtection="0"/>
    <xf numFmtId="0" fontId="5" fillId="0" borderId="354" applyFill="0">
      <alignment horizontal="center" vertical="center"/>
    </xf>
    <xf numFmtId="0" fontId="22" fillId="8" borderId="353" applyNumberFormat="0" applyAlignment="0" applyProtection="0"/>
    <xf numFmtId="0" fontId="10" fillId="0" borderId="354" applyFill="0">
      <alignment horizontal="center" vertical="center"/>
    </xf>
    <xf numFmtId="0" fontId="22" fillId="8" borderId="353" applyNumberFormat="0" applyAlignment="0" applyProtection="0"/>
    <xf numFmtId="0" fontId="15" fillId="21" borderId="353" applyNumberFormat="0" applyAlignment="0" applyProtection="0"/>
    <xf numFmtId="0" fontId="15" fillId="21" borderId="353" applyNumberFormat="0" applyAlignment="0" applyProtection="0"/>
    <xf numFmtId="0" fontId="22" fillId="8" borderId="353" applyNumberFormat="0" applyAlignment="0" applyProtection="0"/>
    <xf numFmtId="0" fontId="22" fillId="8" borderId="353" applyNumberFormat="0" applyAlignment="0" applyProtection="0"/>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2" fillId="8" borderId="353" applyNumberFormat="0" applyAlignment="0" applyProtection="0"/>
    <xf numFmtId="0" fontId="12" fillId="24" borderId="355" applyNumberFormat="0" applyFont="0" applyAlignment="0" applyProtection="0"/>
    <xf numFmtId="175" fontId="5" fillId="0" borderId="354" applyFill="0">
      <alignment horizontal="center" vertical="center"/>
    </xf>
    <xf numFmtId="0" fontId="15" fillId="21" borderId="353" applyNumberFormat="0" applyAlignment="0" applyProtection="0"/>
    <xf numFmtId="0" fontId="10" fillId="0" borderId="354" applyFill="0">
      <alignment horizontal="center" vertical="center"/>
    </xf>
    <xf numFmtId="175" fontId="5" fillId="0" borderId="354" applyFill="0">
      <alignment horizontal="center" vertical="center"/>
    </xf>
    <xf numFmtId="0" fontId="22" fillId="8" borderId="353" applyNumberFormat="0" applyAlignment="0" applyProtection="0"/>
    <xf numFmtId="0" fontId="10" fillId="0" borderId="354" applyFill="0">
      <alignment horizontal="center" vertical="center"/>
    </xf>
    <xf numFmtId="0" fontId="15" fillId="21" borderId="353" applyNumberFormat="0" applyAlignment="0" applyProtection="0"/>
    <xf numFmtId="0" fontId="15" fillId="21" borderId="353" applyNumberFormat="0" applyAlignment="0" applyProtection="0"/>
    <xf numFmtId="0" fontId="22" fillId="8" borderId="353" applyNumberFormat="0" applyAlignment="0" applyProtection="0"/>
    <xf numFmtId="0" fontId="22" fillId="8" borderId="353" applyNumberFormat="0" applyAlignment="0" applyProtection="0"/>
    <xf numFmtId="175" fontId="5" fillId="0" borderId="354" applyFill="0">
      <alignment horizontal="center" vertical="center"/>
    </xf>
    <xf numFmtId="175" fontId="5" fillId="0" borderId="354" applyFill="0">
      <alignment horizontal="center" vertical="center"/>
    </xf>
    <xf numFmtId="0" fontId="15" fillId="21" borderId="353" applyNumberFormat="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10" fillId="0" borderId="354" applyFill="0">
      <alignment horizontal="center" vertical="center"/>
    </xf>
    <xf numFmtId="0" fontId="22" fillId="8" borderId="353" applyNumberFormat="0" applyAlignment="0" applyProtection="0"/>
    <xf numFmtId="0" fontId="25" fillId="21" borderId="356" applyNumberFormat="0" applyAlignment="0" applyProtection="0"/>
    <xf numFmtId="0" fontId="12" fillId="24" borderId="355" applyNumberFormat="0" applyFont="0" applyAlignment="0" applyProtection="0"/>
    <xf numFmtId="0" fontId="10" fillId="0" borderId="354" applyFill="0">
      <alignment horizontal="center" vertical="center"/>
    </xf>
    <xf numFmtId="0" fontId="22" fillId="8" borderId="353" applyNumberFormat="0" applyAlignment="0" applyProtection="0"/>
    <xf numFmtId="0" fontId="32" fillId="0" borderId="357" applyNumberFormat="0" applyFill="0" applyAlignment="0" applyProtection="0"/>
    <xf numFmtId="0" fontId="5" fillId="0" borderId="354" applyFill="0">
      <alignment horizontal="center" vertical="center"/>
    </xf>
    <xf numFmtId="0" fontId="15" fillId="21" borderId="353" applyNumberFormat="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2" fillId="8" borderId="353" applyNumberFormat="0" applyAlignment="0" applyProtection="0"/>
    <xf numFmtId="0" fontId="10" fillId="0" borderId="354" applyFill="0">
      <alignment horizontal="center" vertical="center"/>
    </xf>
    <xf numFmtId="0" fontId="22" fillId="8" borderId="353" applyNumberFormat="0" applyAlignment="0" applyProtection="0"/>
    <xf numFmtId="0" fontId="10" fillId="0" borderId="354" applyFill="0">
      <alignment horizontal="center" vertical="center"/>
    </xf>
    <xf numFmtId="0" fontId="15" fillId="21" borderId="353" applyNumberFormat="0" applyAlignment="0" applyProtection="0"/>
    <xf numFmtId="0" fontId="15" fillId="21" borderId="353" applyNumberFormat="0" applyAlignment="0" applyProtection="0"/>
    <xf numFmtId="0" fontId="10" fillId="0" borderId="354" applyFill="0">
      <alignment horizontal="center" vertical="center"/>
    </xf>
    <xf numFmtId="0" fontId="10" fillId="0" borderId="354" applyFill="0">
      <alignment horizontal="center" vertical="center"/>
    </xf>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12" fillId="24" borderId="355" applyNumberFormat="0" applyFont="0" applyAlignment="0" applyProtection="0"/>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0" fontId="32" fillId="0" borderId="357" applyNumberFormat="0" applyFill="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2" fillId="8" borderId="353" applyNumberFormat="0" applyAlignment="0" applyProtection="0"/>
    <xf numFmtId="0" fontId="15" fillId="21" borderId="353" applyNumberFormat="0" applyAlignment="0" applyProtection="0"/>
    <xf numFmtId="0" fontId="10" fillId="0" borderId="354" applyFill="0">
      <alignment horizontal="center" vertical="center"/>
    </xf>
    <xf numFmtId="0" fontId="10" fillId="0" borderId="354" applyFill="0">
      <alignment horizontal="center" vertical="center"/>
    </xf>
    <xf numFmtId="0" fontId="15" fillId="21" borderId="353" applyNumberFormat="0" applyAlignment="0" applyProtection="0"/>
    <xf numFmtId="0" fontId="15" fillId="21" borderId="353" applyNumberFormat="0" applyAlignment="0" applyProtection="0"/>
    <xf numFmtId="0" fontId="22" fillId="8" borderId="353" applyNumberFormat="0" applyAlignment="0" applyProtection="0"/>
    <xf numFmtId="0" fontId="22" fillId="8" borderId="353" applyNumberFormat="0" applyAlignment="0" applyProtection="0"/>
    <xf numFmtId="175" fontId="5" fillId="0" borderId="354" applyFill="0">
      <alignment horizontal="center" vertical="center"/>
    </xf>
    <xf numFmtId="0" fontId="5" fillId="0" borderId="354" applyFill="0">
      <alignment horizontal="center" vertical="center"/>
    </xf>
    <xf numFmtId="0" fontId="15" fillId="21" borderId="353" applyNumberFormat="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2" fillId="8" borderId="353" applyNumberFormat="0" applyAlignment="0" applyProtection="0"/>
    <xf numFmtId="0" fontId="22" fillId="8" borderId="353" applyNumberFormat="0" applyAlignment="0" applyProtection="0"/>
    <xf numFmtId="0" fontId="15" fillId="21" borderId="353" applyNumberFormat="0" applyAlignment="0" applyProtection="0"/>
    <xf numFmtId="0" fontId="15" fillId="21" borderId="353" applyNumberFormat="0" applyAlignment="0" applyProtection="0"/>
    <xf numFmtId="0" fontId="22" fillId="8" borderId="353" applyNumberFormat="0" applyAlignment="0" applyProtection="0"/>
    <xf numFmtId="0" fontId="22" fillId="8" borderId="353" applyNumberFormat="0" applyAlignment="0" applyProtection="0"/>
    <xf numFmtId="0" fontId="12" fillId="24" borderId="355" applyNumberFormat="0" applyFont="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5" fillId="0" borderId="354" applyFill="0">
      <alignment horizontal="center" vertical="center"/>
    </xf>
    <xf numFmtId="175" fontId="5" fillId="0" borderId="354" applyFill="0">
      <alignment horizontal="center" vertical="center"/>
    </xf>
    <xf numFmtId="0" fontId="12" fillId="24" borderId="355" applyNumberFormat="0" applyFont="0" applyAlignment="0" applyProtection="0"/>
    <xf numFmtId="0" fontId="25" fillId="21" borderId="356" applyNumberFormat="0" applyAlignment="0" applyProtection="0"/>
    <xf numFmtId="0" fontId="15" fillId="21" borderId="353"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12" fillId="24" borderId="355" applyNumberFormat="0" applyFon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10"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0"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175" fontId="5" fillId="0" borderId="354" applyFill="0">
      <alignment horizontal="center" vertical="center"/>
    </xf>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xf numFmtId="0" fontId="25" fillId="21" borderId="356" applyNumberFormat="0" applyAlignment="0" applyProtection="0"/>
    <xf numFmtId="0" fontId="25" fillId="21" borderId="356" applyNumberFormat="0" applyAlignment="0" applyProtection="0"/>
    <xf numFmtId="0" fontId="32" fillId="0" borderId="357" applyNumberFormat="0" applyFill="0" applyAlignment="0" applyProtection="0"/>
    <xf numFmtId="0" fontId="32" fillId="0" borderId="357" applyNumberFormat="0" applyFill="0" applyAlignment="0" applyProtection="0"/>
  </cellStyleXfs>
  <cellXfs count="995">
    <xf numFmtId="0" fontId="0" fillId="0" borderId="0" xfId="0"/>
    <xf numFmtId="0" fontId="0" fillId="2" borderId="0" xfId="0" applyFill="1"/>
    <xf numFmtId="0" fontId="34" fillId="2" borderId="0" xfId="3" applyFont="1" applyFill="1">
      <alignment horizontal="left" vertical="center"/>
    </xf>
    <xf numFmtId="0" fontId="35" fillId="0" borderId="0" xfId="0" applyFont="1"/>
    <xf numFmtId="0" fontId="35" fillId="0" borderId="0" xfId="0" applyFont="1" applyAlignment="1">
      <alignment horizontal="center"/>
    </xf>
    <xf numFmtId="0" fontId="36" fillId="2" borderId="0" xfId="0" applyFont="1" applyFill="1" applyProtection="1">
      <protection locked="0"/>
    </xf>
    <xf numFmtId="0" fontId="35" fillId="2" borderId="0" xfId="0" applyFont="1" applyFill="1"/>
    <xf numFmtId="0" fontId="35" fillId="2" borderId="0" xfId="0" applyFont="1" applyFill="1" applyAlignment="1">
      <alignment horizontal="center"/>
    </xf>
    <xf numFmtId="167" fontId="35" fillId="2" borderId="0" xfId="0" applyNumberFormat="1" applyFont="1" applyFill="1" applyBorder="1"/>
    <xf numFmtId="0" fontId="35" fillId="2" borderId="6" xfId="0" applyFont="1" applyFill="1" applyBorder="1"/>
    <xf numFmtId="0" fontId="35" fillId="2" borderId="7" xfId="0" applyFont="1" applyFill="1" applyBorder="1"/>
    <xf numFmtId="0" fontId="35" fillId="2" borderId="7" xfId="0" applyFont="1" applyFill="1" applyBorder="1" applyAlignment="1">
      <alignment horizontal="center"/>
    </xf>
    <xf numFmtId="0" fontId="35" fillId="0" borderId="8" xfId="0" applyFont="1" applyBorder="1"/>
    <xf numFmtId="0" fontId="35" fillId="2" borderId="9" xfId="0" applyFont="1" applyFill="1" applyBorder="1"/>
    <xf numFmtId="0" fontId="35" fillId="2" borderId="0" xfId="0" applyFont="1" applyFill="1" applyBorder="1"/>
    <xf numFmtId="0" fontId="35" fillId="2" borderId="0" xfId="0" applyFont="1" applyFill="1" applyBorder="1" applyAlignment="1">
      <alignment horizontal="center"/>
    </xf>
    <xf numFmtId="0" fontId="35" fillId="0" borderId="0" xfId="0" applyFont="1" applyBorder="1"/>
    <xf numFmtId="0" fontId="35" fillId="0" borderId="10" xfId="0" applyFont="1" applyBorder="1"/>
    <xf numFmtId="0" fontId="38" fillId="2" borderId="0" xfId="1" applyFont="1" applyFill="1" applyBorder="1">
      <alignment vertical="center"/>
    </xf>
    <xf numFmtId="0" fontId="40" fillId="2" borderId="0" xfId="1" applyFont="1" applyFill="1" applyBorder="1">
      <alignment vertical="center"/>
    </xf>
    <xf numFmtId="0" fontId="35" fillId="0" borderId="10" xfId="0" applyFont="1" applyBorder="1" applyAlignment="1">
      <alignment horizontal="center" vertical="center"/>
    </xf>
    <xf numFmtId="176" fontId="35" fillId="0" borderId="0" xfId="0" applyNumberFormat="1" applyFont="1" applyFill="1" applyBorder="1" applyAlignment="1">
      <alignment vertical="top" wrapText="1"/>
    </xf>
    <xf numFmtId="176" fontId="39" fillId="0" borderId="0" xfId="0" applyNumberFormat="1" applyFont="1" applyFill="1" applyBorder="1" applyAlignment="1">
      <alignment vertical="top" wrapText="1"/>
    </xf>
    <xf numFmtId="0" fontId="39" fillId="2" borderId="0" xfId="0" applyFont="1" applyFill="1"/>
    <xf numFmtId="0" fontId="39" fillId="2" borderId="9" xfId="0" applyFont="1" applyFill="1" applyBorder="1"/>
    <xf numFmtId="0" fontId="39" fillId="2" borderId="0" xfId="0" applyFont="1" applyFill="1" applyBorder="1"/>
    <xf numFmtId="0" fontId="39" fillId="2" borderId="0" xfId="0" applyFont="1" applyFill="1" applyBorder="1" applyAlignment="1">
      <alignment horizontal="center"/>
    </xf>
    <xf numFmtId="0" fontId="39" fillId="0" borderId="10" xfId="0" applyFont="1" applyBorder="1"/>
    <xf numFmtId="0" fontId="39" fillId="0" borderId="0" xfId="0" applyFont="1"/>
    <xf numFmtId="0" fontId="35" fillId="2" borderId="0" xfId="0" applyFont="1" applyFill="1" applyBorder="1" applyAlignment="1">
      <alignment horizontal="right"/>
    </xf>
    <xf numFmtId="168" fontId="35" fillId="2" borderId="0" xfId="8" applyNumberFormat="1" applyFont="1" applyFill="1" applyBorder="1">
      <alignment horizontal="right" vertical="center"/>
    </xf>
    <xf numFmtId="0" fontId="35" fillId="2" borderId="10" xfId="0" applyFont="1" applyFill="1" applyBorder="1"/>
    <xf numFmtId="0" fontId="35" fillId="2" borderId="11" xfId="0" applyFont="1" applyFill="1" applyBorder="1"/>
    <xf numFmtId="0" fontId="35" fillId="2" borderId="12" xfId="0" applyFont="1" applyFill="1" applyBorder="1"/>
    <xf numFmtId="0" fontId="42" fillId="2" borderId="12" xfId="0" applyFont="1" applyFill="1" applyBorder="1"/>
    <xf numFmtId="0" fontId="43" fillId="2" borderId="12" xfId="0" applyFont="1" applyFill="1" applyBorder="1" applyAlignment="1">
      <alignment horizontal="center"/>
    </xf>
    <xf numFmtId="168" fontId="35" fillId="2" borderId="12" xfId="8" applyNumberFormat="1" applyFont="1" applyFill="1" applyBorder="1">
      <alignment horizontal="right" vertical="center"/>
    </xf>
    <xf numFmtId="168" fontId="35" fillId="0" borderId="13" xfId="8" applyNumberFormat="1" applyFont="1" applyBorder="1">
      <alignment horizontal="right" vertical="center"/>
    </xf>
    <xf numFmtId="168" fontId="35" fillId="2" borderId="0" xfId="8" applyNumberFormat="1" applyFont="1" applyFill="1">
      <alignment horizontal="right" vertical="center"/>
    </xf>
    <xf numFmtId="0" fontId="44" fillId="2" borderId="0" xfId="0" applyFont="1" applyFill="1" applyProtection="1">
      <protection locked="0"/>
    </xf>
    <xf numFmtId="0" fontId="45" fillId="2" borderId="0" xfId="0" applyFont="1" applyFill="1"/>
    <xf numFmtId="0" fontId="45" fillId="2" borderId="0" xfId="0" applyFont="1" applyFill="1" applyAlignment="1">
      <alignment horizontal="center"/>
    </xf>
    <xf numFmtId="0" fontId="45" fillId="0" borderId="0" xfId="0" applyFont="1"/>
    <xf numFmtId="0" fontId="45" fillId="2" borderId="0" xfId="4" applyFont="1" applyFill="1">
      <alignment horizontal="left" vertical="center"/>
    </xf>
    <xf numFmtId="167" fontId="45" fillId="2" borderId="0" xfId="0" applyNumberFormat="1" applyFont="1" applyFill="1" applyBorder="1"/>
    <xf numFmtId="0" fontId="46" fillId="2" borderId="0" xfId="1" applyFont="1" applyFill="1" applyBorder="1">
      <alignment vertical="center"/>
    </xf>
    <xf numFmtId="0" fontId="39" fillId="2" borderId="0" xfId="0" applyFont="1" applyFill="1" applyBorder="1" applyAlignment="1">
      <alignment horizontal="left"/>
    </xf>
    <xf numFmtId="0" fontId="35" fillId="2" borderId="8" xfId="0" applyFont="1" applyFill="1" applyBorder="1"/>
    <xf numFmtId="168" fontId="35" fillId="2" borderId="13" xfId="8" applyNumberFormat="1" applyFont="1" applyFill="1" applyBorder="1">
      <alignment horizontal="right" vertical="center"/>
    </xf>
    <xf numFmtId="0" fontId="47" fillId="2" borderId="0" xfId="0" applyFont="1" applyFill="1"/>
    <xf numFmtId="0" fontId="39" fillId="2" borderId="18" xfId="0" applyFont="1" applyFill="1" applyBorder="1" applyAlignment="1">
      <alignment horizontal="right"/>
    </xf>
    <xf numFmtId="0" fontId="39" fillId="2" borderId="5" xfId="0" applyFont="1" applyFill="1" applyBorder="1" applyAlignment="1">
      <alignment horizontal="center"/>
    </xf>
    <xf numFmtId="0" fontId="35" fillId="2" borderId="0" xfId="0" applyFont="1" applyFill="1" applyAlignment="1">
      <alignment horizontal="center" vertical="center"/>
    </xf>
    <xf numFmtId="0" fontId="35" fillId="2" borderId="7" xfId="0" applyFont="1" applyFill="1" applyBorder="1" applyAlignment="1">
      <alignment horizontal="center" vertical="center"/>
    </xf>
    <xf numFmtId="0" fontId="35" fillId="2" borderId="0" xfId="0" applyFont="1" applyFill="1" applyBorder="1" applyAlignment="1">
      <alignment horizontal="center" vertical="center"/>
    </xf>
    <xf numFmtId="176" fontId="39" fillId="2" borderId="0" xfId="0" applyNumberFormat="1" applyFont="1" applyFill="1" applyBorder="1" applyAlignment="1">
      <alignment horizontal="center" vertical="center" wrapText="1"/>
    </xf>
    <xf numFmtId="0" fontId="43" fillId="2" borderId="12" xfId="0" applyFont="1" applyFill="1" applyBorder="1" applyAlignment="1">
      <alignment horizontal="center" vertical="center"/>
    </xf>
    <xf numFmtId="175" fontId="39" fillId="2" borderId="5" xfId="8" applyNumberFormat="1" applyFont="1" applyFill="1" applyBorder="1" applyAlignment="1">
      <alignment horizontal="center" vertical="center"/>
    </xf>
    <xf numFmtId="168" fontId="35" fillId="2" borderId="12" xfId="8" applyNumberFormat="1" applyFont="1" applyFill="1" applyBorder="1" applyAlignment="1">
      <alignment horizontal="center" vertical="center"/>
    </xf>
    <xf numFmtId="168" fontId="35" fillId="2" borderId="0" xfId="8" applyNumberFormat="1" applyFont="1" applyFill="1" applyAlignment="1">
      <alignment horizontal="center" vertical="center"/>
    </xf>
    <xf numFmtId="176" fontId="35" fillId="2" borderId="27" xfId="0" applyNumberFormat="1" applyFont="1" applyFill="1" applyBorder="1" applyAlignment="1">
      <alignment horizontal="center" vertical="center" wrapText="1"/>
    </xf>
    <xf numFmtId="176" fontId="39" fillId="2" borderId="27" xfId="0" applyNumberFormat="1"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7" xfId="0" applyFont="1" applyFill="1" applyBorder="1" applyAlignment="1">
      <alignment horizontal="center" vertical="center"/>
    </xf>
    <xf numFmtId="167" fontId="35" fillId="2" borderId="0" xfId="0" applyNumberFormat="1" applyFont="1" applyFill="1" applyBorder="1" applyAlignment="1">
      <alignment horizontal="center"/>
    </xf>
    <xf numFmtId="0" fontId="35" fillId="25" borderId="56" xfId="0" applyFont="1" applyFill="1" applyBorder="1" applyAlignment="1">
      <alignment horizontal="center"/>
    </xf>
    <xf numFmtId="0" fontId="35" fillId="25" borderId="58" xfId="0" applyFont="1" applyFill="1" applyBorder="1" applyAlignment="1">
      <alignment horizontal="center"/>
    </xf>
    <xf numFmtId="0" fontId="35" fillId="2" borderId="55" xfId="0" applyFont="1" applyFill="1" applyBorder="1" applyAlignment="1">
      <alignment horizontal="left"/>
    </xf>
    <xf numFmtId="0" fontId="35" fillId="2" borderId="50" xfId="0" applyFont="1" applyFill="1" applyBorder="1" applyAlignment="1">
      <alignment horizontal="center"/>
    </xf>
    <xf numFmtId="177" fontId="35" fillId="25" borderId="50" xfId="131" applyNumberFormat="1" applyFont="1" applyFill="1" applyBorder="1"/>
    <xf numFmtId="175" fontId="35" fillId="2" borderId="66" xfId="8" applyNumberFormat="1" applyFont="1" applyFill="1" applyBorder="1" applyAlignment="1">
      <alignment horizontal="center" vertical="center"/>
    </xf>
    <xf numFmtId="0" fontId="35" fillId="2" borderId="57" xfId="0" applyFont="1" applyFill="1" applyBorder="1" applyAlignment="1">
      <alignment horizontal="left"/>
    </xf>
    <xf numFmtId="0" fontId="35" fillId="2" borderId="51" xfId="0" applyFont="1" applyFill="1" applyBorder="1" applyAlignment="1">
      <alignment horizontal="center"/>
    </xf>
    <xf numFmtId="177" fontId="35" fillId="25" borderId="51" xfId="131" applyNumberFormat="1" applyFont="1" applyFill="1" applyBorder="1"/>
    <xf numFmtId="175" fontId="35" fillId="2" borderId="68" xfId="8" applyNumberFormat="1" applyFont="1" applyFill="1" applyBorder="1" applyAlignment="1">
      <alignment horizontal="center" vertical="center"/>
    </xf>
    <xf numFmtId="0" fontId="35" fillId="2" borderId="59" xfId="0" applyFont="1" applyFill="1" applyBorder="1" applyAlignment="1">
      <alignment horizontal="left"/>
    </xf>
    <xf numFmtId="0" fontId="35" fillId="26" borderId="69" xfId="0" applyFont="1" applyFill="1" applyBorder="1" applyAlignment="1">
      <alignment horizontal="center"/>
    </xf>
    <xf numFmtId="177" fontId="35" fillId="25" borderId="70" xfId="131" applyNumberFormat="1" applyFont="1" applyFill="1" applyBorder="1"/>
    <xf numFmtId="0" fontId="35" fillId="25" borderId="75" xfId="0" applyFont="1" applyFill="1" applyBorder="1" applyAlignment="1">
      <alignment horizontal="center"/>
    </xf>
    <xf numFmtId="0" fontId="35" fillId="2" borderId="0" xfId="0" applyFont="1" applyFill="1" applyAlignment="1">
      <alignment horizontal="center" vertical="center" wrapText="1"/>
    </xf>
    <xf numFmtId="0" fontId="35" fillId="2" borderId="7"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35" fillId="2" borderId="0" xfId="0" applyFont="1" applyFill="1" applyAlignment="1">
      <alignment wrapText="1"/>
    </xf>
    <xf numFmtId="0" fontId="35" fillId="2" borderId="9" xfId="0" applyFont="1" applyFill="1" applyBorder="1" applyAlignment="1">
      <alignment wrapText="1"/>
    </xf>
    <xf numFmtId="0" fontId="40" fillId="2" borderId="0" xfId="1" applyFont="1" applyFill="1" applyBorder="1" applyAlignment="1">
      <alignment vertical="center" wrapText="1"/>
    </xf>
    <xf numFmtId="0" fontId="35" fillId="2" borderId="10" xfId="0" applyFont="1" applyFill="1" applyBorder="1" applyAlignment="1">
      <alignment wrapText="1"/>
    </xf>
    <xf numFmtId="0" fontId="35" fillId="2" borderId="27" xfId="0" applyNumberFormat="1" applyFont="1" applyFill="1" applyBorder="1" applyAlignment="1">
      <alignment horizontal="center" vertical="center" wrapText="1"/>
    </xf>
    <xf numFmtId="0" fontId="35" fillId="2" borderId="0" xfId="0" applyNumberFormat="1" applyFont="1" applyFill="1" applyAlignment="1">
      <alignment horizontal="center" vertical="center" wrapText="1"/>
    </xf>
    <xf numFmtId="0" fontId="35" fillId="2" borderId="7" xfId="0" applyNumberFormat="1" applyFont="1" applyFill="1" applyBorder="1" applyAlignment="1">
      <alignment horizontal="center" vertical="center" wrapText="1"/>
    </xf>
    <xf numFmtId="0" fontId="35" fillId="2" borderId="12" xfId="0" applyNumberFormat="1" applyFont="1" applyFill="1" applyBorder="1" applyAlignment="1">
      <alignment horizontal="center" vertical="center" wrapText="1"/>
    </xf>
    <xf numFmtId="168" fontId="39" fillId="2" borderId="12" xfId="8" applyNumberFormat="1" applyFont="1" applyFill="1" applyBorder="1" applyAlignment="1">
      <alignment horizontal="center" vertical="center"/>
    </xf>
    <xf numFmtId="0" fontId="35" fillId="2" borderId="7" xfId="0" applyFont="1" applyFill="1" applyBorder="1" applyAlignment="1">
      <alignment wrapText="1"/>
    </xf>
    <xf numFmtId="168" fontId="35" fillId="2" borderId="12" xfId="8" applyNumberFormat="1" applyFont="1" applyFill="1" applyBorder="1" applyAlignment="1">
      <alignment horizontal="right" vertical="center" wrapText="1"/>
    </xf>
    <xf numFmtId="168" fontId="35" fillId="2" borderId="0" xfId="8" applyNumberFormat="1" applyFont="1" applyFill="1" applyAlignment="1">
      <alignment horizontal="right" vertical="center" wrapText="1"/>
    </xf>
    <xf numFmtId="0" fontId="35" fillId="2" borderId="0" xfId="0" applyFont="1" applyFill="1" applyBorder="1" applyAlignment="1">
      <alignment wrapText="1"/>
    </xf>
    <xf numFmtId="176" fontId="35" fillId="2" borderId="27" xfId="0" applyNumberFormat="1" applyFont="1" applyFill="1" applyBorder="1" applyAlignment="1">
      <alignment horizontal="center" vertical="center" wrapText="1"/>
    </xf>
    <xf numFmtId="0" fontId="35" fillId="2" borderId="31" xfId="0" applyFont="1" applyFill="1" applyBorder="1" applyAlignment="1">
      <alignment horizontal="center" vertical="top"/>
    </xf>
    <xf numFmtId="0" fontId="35" fillId="2" borderId="32" xfId="0" applyFont="1" applyFill="1" applyBorder="1" applyAlignment="1">
      <alignment horizontal="center" vertical="top"/>
    </xf>
    <xf numFmtId="0" fontId="35" fillId="25" borderId="44" xfId="0" applyFont="1" applyFill="1" applyBorder="1" applyAlignment="1">
      <alignment horizontal="center" vertical="center" wrapText="1"/>
    </xf>
    <xf numFmtId="176" fontId="35" fillId="25" borderId="42" xfId="0" applyNumberFormat="1" applyFont="1" applyFill="1" applyBorder="1" applyAlignment="1">
      <alignment horizontal="center" vertical="center" wrapText="1"/>
    </xf>
    <xf numFmtId="0" fontId="35" fillId="25" borderId="42" xfId="131" applyNumberFormat="1" applyFont="1" applyFill="1" applyBorder="1" applyAlignment="1">
      <alignment horizontal="center" vertical="center" wrapText="1"/>
    </xf>
    <xf numFmtId="178" fontId="35" fillId="25" borderId="42" xfId="131" applyNumberFormat="1" applyFont="1" applyFill="1" applyBorder="1" applyAlignment="1">
      <alignment horizontal="center" vertical="center"/>
    </xf>
    <xf numFmtId="176" fontId="35" fillId="25" borderId="80" xfId="0" applyNumberFormat="1" applyFont="1" applyFill="1" applyBorder="1" applyAlignment="1">
      <alignment horizontal="center" vertical="center" wrapText="1"/>
    </xf>
    <xf numFmtId="178" fontId="35" fillId="25" borderId="42" xfId="131" applyNumberFormat="1" applyFont="1" applyFill="1" applyBorder="1" applyAlignment="1">
      <alignment horizontal="center" vertical="center" wrapText="1"/>
    </xf>
    <xf numFmtId="176" fontId="35" fillId="2" borderId="27" xfId="0" applyNumberFormat="1" applyFont="1" applyFill="1" applyBorder="1" applyAlignment="1">
      <alignment horizontal="center" vertical="center" wrapText="1"/>
    </xf>
    <xf numFmtId="176" fontId="35" fillId="2" borderId="27" xfId="0" applyNumberFormat="1" applyFont="1" applyFill="1" applyBorder="1" applyAlignment="1">
      <alignment horizontal="center" vertical="center" wrapText="1"/>
    </xf>
    <xf numFmtId="176" fontId="39" fillId="2" borderId="27" xfId="0" applyNumberFormat="1" applyFont="1" applyFill="1" applyBorder="1" applyAlignment="1">
      <alignment horizontal="center" vertical="center" wrapText="1"/>
    </xf>
    <xf numFmtId="177" fontId="35" fillId="25" borderId="82" xfId="131" applyNumberFormat="1" applyFont="1" applyFill="1" applyBorder="1" applyAlignment="1">
      <alignment horizontal="center"/>
    </xf>
    <xf numFmtId="177" fontId="35" fillId="2" borderId="82" xfId="131" applyNumberFormat="1" applyFont="1" applyFill="1" applyBorder="1" applyAlignment="1">
      <alignment horizontal="center"/>
    </xf>
    <xf numFmtId="177" fontId="35" fillId="25" borderId="83" xfId="131" applyNumberFormat="1" applyFont="1" applyFill="1" applyBorder="1" applyAlignment="1">
      <alignment horizontal="center"/>
    </xf>
    <xf numFmtId="0" fontId="35" fillId="2" borderId="84" xfId="0" applyFont="1" applyFill="1" applyBorder="1"/>
    <xf numFmtId="0" fontId="46" fillId="2" borderId="85" xfId="1" applyFont="1" applyFill="1" applyBorder="1">
      <alignment vertical="center"/>
    </xf>
    <xf numFmtId="0" fontId="35" fillId="2" borderId="85" xfId="0" applyFont="1" applyFill="1" applyBorder="1" applyAlignment="1">
      <alignment horizontal="center" vertical="center" wrapText="1"/>
    </xf>
    <xf numFmtId="0" fontId="35" fillId="2" borderId="85" xfId="0" applyFont="1" applyFill="1" applyBorder="1" applyAlignment="1">
      <alignment horizontal="center" vertical="center"/>
    </xf>
    <xf numFmtId="0" fontId="35" fillId="2" borderId="85" xfId="0" applyFont="1" applyFill="1" applyBorder="1"/>
    <xf numFmtId="0" fontId="35" fillId="2" borderId="86" xfId="0" applyFont="1" applyFill="1" applyBorder="1"/>
    <xf numFmtId="0" fontId="35" fillId="2" borderId="87" xfId="0" applyFont="1" applyFill="1" applyBorder="1"/>
    <xf numFmtId="0" fontId="39" fillId="2" borderId="0" xfId="0" applyFont="1" applyFill="1" applyBorder="1" applyAlignment="1">
      <alignment horizontal="center" vertical="center" wrapText="1"/>
    </xf>
    <xf numFmtId="0" fontId="35" fillId="2" borderId="85" xfId="0" applyFont="1" applyFill="1" applyBorder="1" applyAlignment="1">
      <alignment horizontal="center"/>
    </xf>
    <xf numFmtId="0" fontId="43" fillId="2" borderId="88" xfId="0" applyFont="1" applyFill="1" applyBorder="1" applyAlignment="1">
      <alignment horizontal="center"/>
    </xf>
    <xf numFmtId="0" fontId="35" fillId="2" borderId="89" xfId="0" applyFont="1" applyFill="1" applyBorder="1"/>
    <xf numFmtId="177" fontId="35" fillId="2" borderId="94" xfId="131" applyNumberFormat="1" applyFont="1" applyFill="1" applyBorder="1" applyAlignment="1">
      <alignment horizontal="center"/>
    </xf>
    <xf numFmtId="177" fontId="35" fillId="2" borderId="95" xfId="131" applyNumberFormat="1" applyFont="1" applyFill="1" applyBorder="1" applyAlignment="1">
      <alignment horizontal="center"/>
    </xf>
    <xf numFmtId="168" fontId="35" fillId="2" borderId="14" xfId="8" applyNumberFormat="1" applyFont="1" applyFill="1" applyBorder="1">
      <alignment horizontal="right" vertical="center"/>
    </xf>
    <xf numFmtId="168" fontId="35" fillId="2" borderId="15" xfId="8" applyNumberFormat="1" applyFont="1" applyFill="1" applyBorder="1">
      <alignment horizontal="right" vertical="center"/>
    </xf>
    <xf numFmtId="168" fontId="35" fillId="2" borderId="16" xfId="8" applyNumberFormat="1" applyFont="1" applyFill="1" applyBorder="1">
      <alignment horizontal="right" vertical="center"/>
    </xf>
    <xf numFmtId="168" fontId="35" fillId="2" borderId="19" xfId="8" applyNumberFormat="1" applyFont="1" applyFill="1" applyBorder="1">
      <alignment horizontal="right" vertical="center"/>
    </xf>
    <xf numFmtId="0" fontId="35" fillId="2" borderId="15" xfId="0" applyFont="1" applyFill="1" applyBorder="1"/>
    <xf numFmtId="0" fontId="35" fillId="2" borderId="5" xfId="0" applyFont="1" applyFill="1" applyBorder="1"/>
    <xf numFmtId="0" fontId="39" fillId="2" borderId="17" xfId="0" applyFont="1" applyFill="1" applyBorder="1" applyAlignment="1">
      <alignment horizontal="left" wrapText="1"/>
    </xf>
    <xf numFmtId="168" fontId="35" fillId="2" borderId="10" xfId="8" applyNumberFormat="1" applyFont="1" applyFill="1" applyBorder="1">
      <alignment horizontal="right" vertical="center"/>
    </xf>
    <xf numFmtId="0" fontId="35" fillId="2" borderId="96" xfId="0" applyFont="1" applyFill="1" applyBorder="1" applyAlignment="1">
      <alignment horizontal="left" wrapText="1"/>
    </xf>
    <xf numFmtId="0" fontId="35" fillId="2" borderId="97" xfId="0" applyFont="1" applyFill="1" applyBorder="1"/>
    <xf numFmtId="177" fontId="35" fillId="25" borderId="70" xfId="131" applyNumberFormat="1" applyFont="1" applyFill="1" applyBorder="1" applyAlignment="1">
      <alignment horizontal="center" vertical="center"/>
    </xf>
    <xf numFmtId="177" fontId="35" fillId="2" borderId="70" xfId="131" applyNumberFormat="1" applyFont="1" applyFill="1" applyBorder="1" applyAlignment="1">
      <alignment horizontal="center" vertical="center"/>
    </xf>
    <xf numFmtId="0" fontId="39" fillId="2" borderId="18" xfId="0" applyFont="1" applyFill="1" applyBorder="1" applyAlignment="1">
      <alignment horizontal="right" vertical="center" wrapText="1"/>
    </xf>
    <xf numFmtId="0" fontId="39" fillId="2" borderId="5" xfId="0" applyFont="1" applyFill="1" applyBorder="1" applyAlignment="1">
      <alignment horizontal="right"/>
    </xf>
    <xf numFmtId="177" fontId="35" fillId="2" borderId="99" xfId="131" applyNumberFormat="1" applyFont="1" applyFill="1" applyBorder="1" applyAlignment="1">
      <alignment horizontal="center" vertical="center"/>
    </xf>
    <xf numFmtId="0" fontId="35" fillId="2" borderId="101" xfId="0" applyFont="1" applyFill="1" applyBorder="1" applyAlignment="1">
      <alignment horizontal="left" wrapText="1"/>
    </xf>
    <xf numFmtId="0" fontId="35" fillId="2" borderId="102" xfId="0" applyFont="1" applyFill="1" applyBorder="1"/>
    <xf numFmtId="177" fontId="35" fillId="2" borderId="103" xfId="131" applyNumberFormat="1" applyFont="1" applyFill="1" applyBorder="1" applyAlignment="1">
      <alignment horizontal="center" vertical="center"/>
    </xf>
    <xf numFmtId="0" fontId="39" fillId="2" borderId="101" xfId="0" applyFont="1" applyFill="1" applyBorder="1" applyAlignment="1">
      <alignment horizontal="left" vertical="center" wrapText="1"/>
    </xf>
    <xf numFmtId="0" fontId="35" fillId="2" borderId="106" xfId="0" applyFont="1" applyFill="1" applyBorder="1" applyAlignment="1">
      <alignment horizontal="left" wrapText="1"/>
    </xf>
    <xf numFmtId="0" fontId="35" fillId="2" borderId="107" xfId="0" applyFont="1" applyFill="1" applyBorder="1"/>
    <xf numFmtId="177" fontId="35" fillId="2" borderId="108" xfId="131" applyNumberFormat="1" applyFont="1" applyFill="1" applyBorder="1" applyAlignment="1">
      <alignment horizontal="center" vertical="center"/>
    </xf>
    <xf numFmtId="0" fontId="35" fillId="2" borderId="0" xfId="0" applyNumberFormat="1" applyFont="1" applyFill="1" applyBorder="1" applyAlignment="1">
      <alignment horizontal="center" vertical="center" wrapText="1"/>
    </xf>
    <xf numFmtId="176" fontId="35" fillId="2" borderId="0" xfId="0" applyNumberFormat="1" applyFont="1" applyFill="1" applyBorder="1" applyAlignment="1">
      <alignment horizontal="center" vertical="center" wrapText="1"/>
    </xf>
    <xf numFmtId="177" fontId="35" fillId="2" borderId="64" xfId="131" applyNumberFormat="1" applyFont="1" applyFill="1" applyBorder="1" applyAlignment="1">
      <alignment horizontal="center"/>
    </xf>
    <xf numFmtId="178" fontId="35" fillId="25" borderId="110" xfId="131" applyNumberFormat="1" applyFont="1" applyFill="1" applyBorder="1" applyAlignment="1">
      <alignment horizontal="center" vertical="center"/>
    </xf>
    <xf numFmtId="0" fontId="36" fillId="2" borderId="0" xfId="0" applyFont="1" applyFill="1" applyBorder="1" applyProtection="1">
      <protection locked="0"/>
    </xf>
    <xf numFmtId="0" fontId="35" fillId="28" borderId="34" xfId="0" applyFont="1" applyFill="1" applyBorder="1" applyProtection="1"/>
    <xf numFmtId="0" fontId="35" fillId="28" borderId="35" xfId="0" applyFont="1" applyFill="1" applyBorder="1" applyProtection="1"/>
    <xf numFmtId="0" fontId="35" fillId="28" borderId="36" xfId="0" applyFont="1" applyFill="1" applyBorder="1" applyProtection="1"/>
    <xf numFmtId="0" fontId="35" fillId="28" borderId="37" xfId="0" applyFont="1" applyFill="1" applyBorder="1" applyProtection="1"/>
    <xf numFmtId="0" fontId="35" fillId="28" borderId="0" xfId="0" applyFont="1" applyFill="1" applyBorder="1" applyAlignment="1" applyProtection="1">
      <alignment horizontal="left" vertical="center" indent="2"/>
    </xf>
    <xf numFmtId="0" fontId="35" fillId="28" borderId="0" xfId="0" applyFont="1" applyFill="1" applyProtection="1"/>
    <xf numFmtId="0" fontId="35" fillId="28" borderId="38" xfId="0" applyFont="1" applyFill="1" applyBorder="1" applyProtection="1"/>
    <xf numFmtId="0" fontId="35" fillId="28" borderId="0" xfId="0" applyFont="1" applyFill="1" applyBorder="1" applyAlignment="1" applyProtection="1">
      <alignment vertical="center"/>
    </xf>
    <xf numFmtId="0" fontId="35" fillId="28" borderId="0" xfId="0" applyFont="1" applyFill="1" applyBorder="1" applyAlignment="1" applyProtection="1">
      <alignment horizontal="left" indent="2"/>
    </xf>
    <xf numFmtId="0" fontId="35" fillId="28" borderId="0" xfId="0" applyFont="1" applyFill="1" applyBorder="1" applyProtection="1"/>
    <xf numFmtId="0" fontId="35" fillId="28" borderId="39" xfId="0" applyFont="1" applyFill="1" applyBorder="1" applyProtection="1"/>
    <xf numFmtId="0" fontId="35" fillId="28" borderId="40" xfId="0" applyFont="1" applyFill="1" applyBorder="1" applyProtection="1"/>
    <xf numFmtId="0" fontId="35" fillId="28" borderId="41" xfId="0" applyFont="1" applyFill="1" applyBorder="1" applyProtection="1"/>
    <xf numFmtId="0" fontId="35" fillId="28" borderId="0" xfId="0" applyFont="1" applyFill="1" applyBorder="1"/>
    <xf numFmtId="0" fontId="39" fillId="2" borderId="0" xfId="2" applyFont="1" applyFill="1" applyBorder="1" applyAlignment="1">
      <alignment horizontal="left" vertical="center"/>
    </xf>
    <xf numFmtId="0" fontId="35" fillId="2" borderId="0" xfId="3" applyFont="1" applyFill="1" applyBorder="1">
      <alignment horizontal="left" vertical="center"/>
    </xf>
    <xf numFmtId="0" fontId="35" fillId="28" borderId="37" xfId="0" applyFont="1" applyFill="1" applyBorder="1"/>
    <xf numFmtId="0" fontId="35" fillId="28" borderId="38" xfId="0" applyFont="1" applyFill="1" applyBorder="1"/>
    <xf numFmtId="0" fontId="35" fillId="2" borderId="113" xfId="0" applyNumberFormat="1" applyFont="1" applyFill="1" applyBorder="1" applyAlignment="1">
      <alignment horizontal="center" vertical="center" wrapText="1"/>
    </xf>
    <xf numFmtId="0" fontId="35" fillId="2" borderId="88" xfId="0" applyNumberFormat="1" applyFont="1" applyFill="1" applyBorder="1" applyAlignment="1">
      <alignment horizontal="center" vertical="center" wrapText="1"/>
    </xf>
    <xf numFmtId="0" fontId="35" fillId="2" borderId="5" xfId="0" applyNumberFormat="1" applyFont="1" applyFill="1" applyBorder="1" applyAlignment="1">
      <alignment horizontal="center" vertical="center" wrapText="1"/>
    </xf>
    <xf numFmtId="168" fontId="35" fillId="2" borderId="88" xfId="8" applyNumberFormat="1" applyFont="1" applyFill="1" applyBorder="1" applyAlignment="1">
      <alignment horizontal="right" vertical="center" wrapText="1"/>
    </xf>
    <xf numFmtId="0" fontId="35" fillId="2" borderId="45" xfId="0" applyFont="1" applyFill="1" applyBorder="1" applyAlignment="1">
      <alignment horizontal="center" vertical="center" wrapText="1"/>
    </xf>
    <xf numFmtId="176" fontId="35" fillId="2" borderId="48" xfId="0" applyNumberFormat="1" applyFont="1" applyFill="1" applyBorder="1" applyAlignment="1">
      <alignment horizontal="center" vertical="center" wrapText="1"/>
    </xf>
    <xf numFmtId="0" fontId="35" fillId="2" borderId="44" xfId="0" applyFont="1" applyFill="1" applyBorder="1" applyAlignment="1">
      <alignment horizontal="center" vertical="center" wrapText="1"/>
    </xf>
    <xf numFmtId="176" fontId="35" fillId="2" borderId="80" xfId="0" applyNumberFormat="1" applyFont="1" applyFill="1" applyBorder="1" applyAlignment="1">
      <alignment horizontal="center" vertical="center" wrapText="1"/>
    </xf>
    <xf numFmtId="0" fontId="35" fillId="2" borderId="112" xfId="0" applyFont="1" applyFill="1" applyBorder="1" applyAlignment="1">
      <alignment horizontal="center" vertical="center" wrapText="1"/>
    </xf>
    <xf numFmtId="176" fontId="35" fillId="2" borderId="46" xfId="0" applyNumberFormat="1" applyFont="1" applyFill="1" applyBorder="1" applyAlignment="1">
      <alignment horizontal="center" vertical="center" wrapText="1"/>
    </xf>
    <xf numFmtId="177" fontId="35" fillId="26" borderId="99" xfId="131" applyNumberFormat="1" applyFont="1" applyFill="1" applyBorder="1" applyAlignment="1">
      <alignment horizontal="center" vertical="center"/>
    </xf>
    <xf numFmtId="177" fontId="35" fillId="26" borderId="103" xfId="131" applyNumberFormat="1" applyFont="1" applyFill="1" applyBorder="1" applyAlignment="1">
      <alignment horizontal="center" vertical="center"/>
    </xf>
    <xf numFmtId="177" fontId="35" fillId="2" borderId="103" xfId="131" applyNumberFormat="1" applyFont="1" applyFill="1" applyBorder="1" applyAlignment="1">
      <alignment horizontal="left" vertical="center"/>
    </xf>
    <xf numFmtId="177" fontId="35" fillId="2" borderId="0" xfId="131" applyNumberFormat="1" applyFont="1" applyFill="1" applyBorder="1" applyAlignment="1">
      <alignment horizontal="center" vertical="center"/>
    </xf>
    <xf numFmtId="176" fontId="35" fillId="2" borderId="113" xfId="0" applyNumberFormat="1" applyFont="1" applyFill="1" applyBorder="1" applyAlignment="1">
      <alignment horizontal="center" vertical="center" wrapText="1"/>
    </xf>
    <xf numFmtId="169" fontId="35" fillId="2" borderId="110" xfId="131" applyNumberFormat="1" applyFont="1" applyFill="1" applyBorder="1" applyAlignment="1">
      <alignment horizontal="center" vertical="center" wrapText="1"/>
    </xf>
    <xf numFmtId="169" fontId="35" fillId="2" borderId="110" xfId="0" applyNumberFormat="1" applyFont="1" applyFill="1" applyBorder="1" applyAlignment="1">
      <alignment horizontal="center" wrapText="1"/>
    </xf>
    <xf numFmtId="169" fontId="35" fillId="2" borderId="80" xfId="131" applyNumberFormat="1" applyFont="1" applyFill="1" applyBorder="1" applyAlignment="1">
      <alignment horizontal="center" vertical="center" wrapText="1"/>
    </xf>
    <xf numFmtId="169" fontId="35" fillId="2" borderId="42" xfId="0" applyNumberFormat="1" applyFont="1" applyFill="1" applyBorder="1" applyAlignment="1">
      <alignment horizontal="center" wrapText="1"/>
    </xf>
    <xf numFmtId="169" fontId="35" fillId="2" borderId="42" xfId="131" applyNumberFormat="1" applyFont="1" applyFill="1" applyBorder="1" applyAlignment="1">
      <alignment horizontal="center" vertical="center" wrapText="1"/>
    </xf>
    <xf numFmtId="169" fontId="35" fillId="2" borderId="46" xfId="131" applyNumberFormat="1" applyFont="1" applyFill="1" applyBorder="1" applyAlignment="1">
      <alignment horizontal="center" vertical="center" wrapText="1"/>
    </xf>
    <xf numFmtId="169" fontId="39" fillId="2" borderId="0" xfId="131" applyNumberFormat="1" applyFont="1" applyFill="1" applyBorder="1" applyAlignment="1">
      <alignment horizontal="center" vertical="center" wrapText="1"/>
    </xf>
    <xf numFmtId="0" fontId="35" fillId="2" borderId="5" xfId="0" applyNumberFormat="1" applyFont="1" applyFill="1" applyBorder="1" applyAlignment="1">
      <alignment vertical="center" wrapText="1"/>
    </xf>
    <xf numFmtId="0" fontId="42" fillId="2" borderId="88" xfId="0" applyFont="1" applyFill="1" applyBorder="1" applyAlignment="1">
      <alignment horizontal="center" vertical="center" wrapText="1"/>
    </xf>
    <xf numFmtId="176" fontId="35" fillId="27" borderId="27" xfId="0" applyNumberFormat="1" applyFont="1" applyFill="1" applyBorder="1" applyAlignment="1">
      <alignment horizontal="center" vertical="center" wrapText="1"/>
    </xf>
    <xf numFmtId="176" fontId="35" fillId="31" borderId="27" xfId="0" applyNumberFormat="1" applyFont="1" applyFill="1" applyBorder="1" applyAlignment="1">
      <alignment horizontal="center" vertical="center" wrapText="1"/>
    </xf>
    <xf numFmtId="177" fontId="39" fillId="26" borderId="103" xfId="131" applyNumberFormat="1" applyFont="1" applyFill="1" applyBorder="1" applyAlignment="1">
      <alignment horizontal="left" vertical="center"/>
    </xf>
    <xf numFmtId="177" fontId="39" fillId="2" borderId="0" xfId="131" applyNumberFormat="1" applyFont="1" applyFill="1" applyBorder="1" applyAlignment="1">
      <alignment horizontal="left" vertical="center"/>
    </xf>
    <xf numFmtId="0" fontId="37" fillId="2" borderId="0" xfId="5" applyFont="1" applyFill="1" applyAlignment="1">
      <alignment vertical="center"/>
      <protection locked="0"/>
    </xf>
    <xf numFmtId="169" fontId="35" fillId="26" borderId="46" xfId="131" applyNumberFormat="1" applyFont="1" applyFill="1" applyBorder="1" applyAlignment="1">
      <alignment horizontal="center" vertical="center" wrapText="1"/>
    </xf>
    <xf numFmtId="169" fontId="35" fillId="26" borderId="46" xfId="0" applyNumberFormat="1" applyFont="1" applyFill="1" applyBorder="1" applyAlignment="1">
      <alignment horizontal="center" wrapText="1"/>
    </xf>
    <xf numFmtId="175" fontId="35" fillId="2" borderId="114" xfId="0" applyNumberFormat="1" applyFont="1" applyFill="1" applyBorder="1" applyAlignment="1">
      <alignment horizontal="center" wrapText="1"/>
    </xf>
    <xf numFmtId="175" fontId="35" fillId="2" borderId="111" xfId="0" applyNumberFormat="1" applyFont="1" applyFill="1" applyBorder="1" applyAlignment="1">
      <alignment horizontal="center" wrapText="1"/>
    </xf>
    <xf numFmtId="175" fontId="35" fillId="2" borderId="10" xfId="0" applyNumberFormat="1" applyFont="1" applyFill="1" applyBorder="1"/>
    <xf numFmtId="175" fontId="35" fillId="2" borderId="0" xfId="0" applyNumberFormat="1" applyFont="1" applyFill="1"/>
    <xf numFmtId="175" fontId="35" fillId="2" borderId="115" xfId="0" applyNumberFormat="1" applyFont="1" applyFill="1" applyBorder="1" applyAlignment="1">
      <alignment horizontal="center" wrapText="1"/>
    </xf>
    <xf numFmtId="175" fontId="35" fillId="2" borderId="43" xfId="131" applyNumberFormat="1" applyFont="1" applyFill="1" applyBorder="1" applyAlignment="1">
      <alignment horizontal="center" wrapText="1"/>
    </xf>
    <xf numFmtId="175" fontId="35" fillId="2" borderId="10" xfId="0" applyNumberFormat="1" applyFont="1" applyFill="1" applyBorder="1" applyAlignment="1">
      <alignment wrapText="1"/>
    </xf>
    <xf numFmtId="175" fontId="35" fillId="2" borderId="0" xfId="0" applyNumberFormat="1" applyFont="1" applyFill="1" applyAlignment="1">
      <alignment wrapText="1"/>
    </xf>
    <xf numFmtId="175" fontId="35" fillId="2" borderId="43" xfId="131" applyNumberFormat="1" applyFont="1" applyFill="1" applyBorder="1" applyAlignment="1">
      <alignment horizontal="center"/>
    </xf>
    <xf numFmtId="175" fontId="35" fillId="2" borderId="116" xfId="0" applyNumberFormat="1" applyFont="1" applyFill="1" applyBorder="1" applyAlignment="1">
      <alignment horizontal="center" wrapText="1"/>
    </xf>
    <xf numFmtId="175" fontId="35" fillId="26" borderId="47" xfId="131" applyNumberFormat="1" applyFont="1" applyFill="1" applyBorder="1" applyAlignment="1">
      <alignment horizontal="center"/>
    </xf>
    <xf numFmtId="175" fontId="39" fillId="2" borderId="0" xfId="131" applyNumberFormat="1" applyFont="1" applyFill="1" applyBorder="1" applyAlignment="1">
      <alignment horizontal="center" vertical="center" wrapText="1"/>
    </xf>
    <xf numFmtId="9" fontId="35" fillId="2" borderId="100" xfId="133" applyFont="1" applyFill="1" applyBorder="1" applyAlignment="1">
      <alignment horizontal="center" vertical="center"/>
    </xf>
    <xf numFmtId="9" fontId="35" fillId="2" borderId="104" xfId="133" applyFont="1" applyFill="1" applyBorder="1" applyAlignment="1">
      <alignment horizontal="center" vertical="center"/>
    </xf>
    <xf numFmtId="9" fontId="35" fillId="2" borderId="105" xfId="133" applyFont="1" applyFill="1" applyBorder="1"/>
    <xf numFmtId="9" fontId="35" fillId="2" borderId="109" xfId="133" applyFont="1" applyFill="1" applyBorder="1" applyAlignment="1">
      <alignment horizontal="center" vertical="center"/>
    </xf>
    <xf numFmtId="9" fontId="35" fillId="2" borderId="98" xfId="133" applyFont="1" applyFill="1" applyBorder="1" applyAlignment="1">
      <alignment horizontal="center" vertical="center"/>
    </xf>
    <xf numFmtId="0" fontId="52" fillId="2" borderId="0" xfId="5" applyFont="1" applyFill="1" applyAlignment="1">
      <alignment vertical="center"/>
      <protection locked="0"/>
    </xf>
    <xf numFmtId="176" fontId="35" fillId="2" borderId="113" xfId="0" applyNumberFormat="1" applyFont="1" applyFill="1" applyBorder="1" applyAlignment="1">
      <alignment horizontal="center" vertical="center" wrapText="1"/>
    </xf>
    <xf numFmtId="176" fontId="35" fillId="2" borderId="27" xfId="0" applyNumberFormat="1" applyFont="1" applyFill="1" applyBorder="1" applyAlignment="1">
      <alignment horizontal="center" vertical="center" wrapText="1"/>
    </xf>
    <xf numFmtId="176" fontId="35" fillId="2" borderId="113" xfId="0" applyNumberFormat="1" applyFont="1" applyFill="1" applyBorder="1" applyAlignment="1">
      <alignment horizontal="center" vertical="center" wrapText="1"/>
    </xf>
    <xf numFmtId="0" fontId="35" fillId="2" borderId="118" xfId="0" applyFont="1" applyFill="1" applyBorder="1" applyAlignment="1">
      <alignment horizontal="center" wrapText="1"/>
    </xf>
    <xf numFmtId="0" fontId="54" fillId="2" borderId="0" xfId="0" applyFont="1" applyFill="1"/>
    <xf numFmtId="0" fontId="54" fillId="2" borderId="0" xfId="0" applyFont="1" applyFill="1" applyAlignment="1">
      <alignment horizontal="center" vertical="center" wrapText="1"/>
    </xf>
    <xf numFmtId="0" fontId="54" fillId="2" borderId="0" xfId="0" applyFont="1" applyFill="1" applyAlignment="1">
      <alignment horizontal="center" vertical="center"/>
    </xf>
    <xf numFmtId="0" fontId="54" fillId="2" borderId="0" xfId="0" applyFont="1" applyFill="1" applyAlignment="1">
      <alignment wrapText="1"/>
    </xf>
    <xf numFmtId="0" fontId="54" fillId="2" borderId="0" xfId="0" applyFont="1" applyFill="1" applyAlignment="1">
      <alignment horizontal="center"/>
    </xf>
    <xf numFmtId="0" fontId="55" fillId="2" borderId="0" xfId="0" applyFont="1" applyFill="1"/>
    <xf numFmtId="0" fontId="35" fillId="2" borderId="119" xfId="0" applyFont="1" applyFill="1" applyBorder="1"/>
    <xf numFmtId="0" fontId="35" fillId="2" borderId="118" xfId="0" applyFont="1" applyFill="1" applyBorder="1" applyAlignment="1">
      <alignment horizontal="center" vertical="center"/>
    </xf>
    <xf numFmtId="0" fontId="35" fillId="2" borderId="118" xfId="0" applyNumberFormat="1" applyFont="1" applyFill="1" applyBorder="1" applyAlignment="1">
      <alignment horizontal="center" vertical="center" wrapText="1"/>
    </xf>
    <xf numFmtId="0" fontId="35" fillId="2" borderId="88" xfId="0" applyFont="1" applyFill="1" applyBorder="1"/>
    <xf numFmtId="176" fontId="35" fillId="2" borderId="118" xfId="0" applyNumberFormat="1" applyFont="1" applyFill="1" applyBorder="1" applyAlignment="1">
      <alignment horizontal="center" wrapText="1"/>
    </xf>
    <xf numFmtId="177" fontId="35" fillId="25" borderId="50" xfId="131" applyNumberFormat="1" applyFont="1" applyFill="1" applyBorder="1" applyAlignment="1">
      <alignment vertical="center"/>
    </xf>
    <xf numFmtId="177" fontId="35" fillId="25" borderId="65" xfId="131" applyNumberFormat="1" applyFont="1" applyFill="1" applyBorder="1" applyAlignment="1">
      <alignment vertical="center"/>
    </xf>
    <xf numFmtId="177" fontId="35" fillId="26" borderId="65" xfId="131" applyNumberFormat="1" applyFont="1" applyFill="1" applyBorder="1" applyAlignment="1">
      <alignment vertical="center"/>
    </xf>
    <xf numFmtId="177" fontId="35" fillId="25" borderId="51" xfId="131" applyNumberFormat="1" applyFont="1" applyFill="1" applyBorder="1" applyAlignment="1">
      <alignment vertical="center"/>
    </xf>
    <xf numFmtId="177" fontId="35" fillId="25" borderId="67" xfId="131" applyNumberFormat="1" applyFont="1" applyFill="1" applyBorder="1" applyAlignment="1">
      <alignment vertical="center"/>
    </xf>
    <xf numFmtId="177" fontId="35" fillId="26" borderId="67" xfId="131" applyNumberFormat="1" applyFont="1" applyFill="1" applyBorder="1" applyAlignment="1">
      <alignment vertical="center"/>
    </xf>
    <xf numFmtId="177" fontId="35" fillId="25" borderId="70" xfId="131" applyNumberFormat="1" applyFont="1" applyFill="1" applyBorder="1" applyAlignment="1">
      <alignment vertical="center"/>
    </xf>
    <xf numFmtId="177" fontId="35" fillId="25" borderId="71" xfId="131" applyNumberFormat="1" applyFont="1" applyFill="1" applyBorder="1" applyAlignment="1">
      <alignment vertical="center"/>
    </xf>
    <xf numFmtId="177" fontId="35" fillId="26" borderId="120" xfId="131" applyNumberFormat="1" applyFont="1" applyFill="1" applyBorder="1" applyAlignment="1">
      <alignment vertical="center"/>
    </xf>
    <xf numFmtId="175" fontId="39" fillId="2" borderId="5" xfId="8" applyNumberFormat="1" applyFont="1" applyFill="1" applyBorder="1" applyAlignment="1">
      <alignment horizontal="right" vertical="center"/>
    </xf>
    <xf numFmtId="175" fontId="39" fillId="2" borderId="33" xfId="8" applyNumberFormat="1" applyFont="1" applyFill="1" applyBorder="1" applyAlignment="1">
      <alignment horizontal="right" vertical="center"/>
    </xf>
    <xf numFmtId="0" fontId="35" fillId="2" borderId="0" xfId="0" applyFont="1" applyFill="1" applyBorder="1" applyAlignment="1">
      <alignment horizontal="center" vertical="top"/>
    </xf>
    <xf numFmtId="0" fontId="0" fillId="0" borderId="0" xfId="0" applyBorder="1"/>
    <xf numFmtId="0" fontId="58" fillId="2" borderId="0" xfId="0" applyFont="1" applyFill="1"/>
    <xf numFmtId="180" fontId="59" fillId="2" borderId="0" xfId="0" applyNumberFormat="1" applyFont="1" applyFill="1"/>
    <xf numFmtId="176" fontId="35" fillId="2" borderId="118" xfId="0" applyNumberFormat="1" applyFont="1" applyFill="1" applyBorder="1" applyAlignment="1">
      <alignment horizontal="center" vertical="center" wrapText="1"/>
    </xf>
    <xf numFmtId="0" fontId="40" fillId="2" borderId="117" xfId="1" applyFont="1" applyFill="1" applyBorder="1">
      <alignment vertical="center"/>
    </xf>
    <xf numFmtId="168" fontId="35" fillId="2" borderId="121" xfId="8" applyNumberFormat="1" applyFont="1" applyFill="1" applyBorder="1">
      <alignment horizontal="right" vertical="center"/>
    </xf>
    <xf numFmtId="0" fontId="35" fillId="2" borderId="122" xfId="0" applyFont="1" applyFill="1" applyBorder="1"/>
    <xf numFmtId="0" fontId="35" fillId="2" borderId="123" xfId="0" applyFont="1" applyFill="1" applyBorder="1"/>
    <xf numFmtId="0" fontId="35" fillId="2" borderId="123" xfId="0" applyFont="1" applyFill="1" applyBorder="1" applyAlignment="1">
      <alignment horizontal="center" vertical="center" wrapText="1"/>
    </xf>
    <xf numFmtId="0" fontId="35" fillId="2" borderId="123" xfId="0" applyFont="1" applyFill="1" applyBorder="1" applyAlignment="1">
      <alignment horizontal="center" vertical="center"/>
    </xf>
    <xf numFmtId="0" fontId="35" fillId="2" borderId="123" xfId="0" applyNumberFormat="1" applyFont="1" applyFill="1" applyBorder="1" applyAlignment="1">
      <alignment horizontal="center" vertical="center" wrapText="1"/>
    </xf>
    <xf numFmtId="0" fontId="35" fillId="2" borderId="124" xfId="0" applyFont="1" applyFill="1" applyBorder="1"/>
    <xf numFmtId="0" fontId="35" fillId="2" borderId="88" xfId="0" applyFont="1" applyFill="1" applyBorder="1" applyAlignment="1">
      <alignment horizontal="center" vertical="center" wrapText="1"/>
    </xf>
    <xf numFmtId="0" fontId="35" fillId="2" borderId="88" xfId="0" applyFont="1" applyFill="1" applyBorder="1" applyAlignment="1">
      <alignment horizontal="center" vertical="center"/>
    </xf>
    <xf numFmtId="177" fontId="35" fillId="25" borderId="69" xfId="131" applyNumberFormat="1" applyFont="1" applyFill="1" applyBorder="1" applyAlignment="1">
      <alignment vertical="center"/>
    </xf>
    <xf numFmtId="177" fontId="35" fillId="25" borderId="120" xfId="131" applyNumberFormat="1" applyFont="1" applyFill="1" applyBorder="1" applyAlignment="1">
      <alignment vertical="center"/>
    </xf>
    <xf numFmtId="177" fontId="35" fillId="25" borderId="69" xfId="131" applyNumberFormat="1" applyFont="1" applyFill="1" applyBorder="1"/>
    <xf numFmtId="0" fontId="35" fillId="2" borderId="101" xfId="0" applyFont="1" applyFill="1" applyBorder="1"/>
    <xf numFmtId="9" fontId="35" fillId="2" borderId="0" xfId="133" applyFont="1" applyFill="1" applyBorder="1"/>
    <xf numFmtId="0" fontId="35" fillId="2" borderId="42" xfId="0" applyFont="1" applyFill="1" applyBorder="1" applyAlignment="1">
      <alignment horizontal="center"/>
    </xf>
    <xf numFmtId="176" fontId="35" fillId="2" borderId="27" xfId="0" applyNumberFormat="1" applyFont="1" applyFill="1" applyBorder="1" applyAlignment="1">
      <alignment horizontal="center" vertical="center" wrapText="1"/>
    </xf>
    <xf numFmtId="0" fontId="54" fillId="26" borderId="0" xfId="0" applyFont="1" applyFill="1"/>
    <xf numFmtId="0" fontId="54" fillId="26" borderId="0" xfId="0" applyFont="1" applyFill="1" applyAlignment="1">
      <alignment wrapText="1"/>
    </xf>
    <xf numFmtId="0" fontId="35" fillId="26" borderId="0" xfId="0" applyFont="1" applyFill="1"/>
    <xf numFmtId="0" fontId="54" fillId="26" borderId="0" xfId="0" applyFont="1" applyFill="1" applyAlignment="1">
      <alignment horizontal="center"/>
    </xf>
    <xf numFmtId="0" fontId="55" fillId="26" borderId="0" xfId="0" applyFont="1" applyFill="1"/>
    <xf numFmtId="0" fontId="35" fillId="28" borderId="0" xfId="0" applyFont="1" applyFill="1"/>
    <xf numFmtId="0" fontId="39" fillId="28" borderId="0" xfId="0" applyFont="1" applyFill="1"/>
    <xf numFmtId="176" fontId="35" fillId="2" borderId="27" xfId="0" applyNumberFormat="1" applyFont="1" applyFill="1" applyBorder="1" applyAlignment="1">
      <alignment horizontal="center" vertical="center" wrapText="1"/>
    </xf>
    <xf numFmtId="0" fontId="66" fillId="2" borderId="0" xfId="3" applyFont="1" applyFill="1" applyBorder="1">
      <alignment horizontal="left" vertical="center"/>
    </xf>
    <xf numFmtId="0" fontId="35" fillId="2" borderId="0" xfId="0" applyFont="1" applyFill="1" applyAlignment="1">
      <alignment horizontal="left" vertical="center"/>
    </xf>
    <xf numFmtId="0" fontId="54" fillId="26" borderId="0" xfId="0" applyFont="1" applyFill="1" applyAlignment="1">
      <alignment horizontal="center" vertical="center" wrapText="1"/>
    </xf>
    <xf numFmtId="0" fontId="54" fillId="26" borderId="0" xfId="0" applyFont="1" applyFill="1" applyAlignment="1">
      <alignment horizontal="center" vertical="center"/>
    </xf>
    <xf numFmtId="0" fontId="35" fillId="2" borderId="17" xfId="0" applyFont="1" applyFill="1" applyBorder="1"/>
    <xf numFmtId="0" fontId="35" fillId="2" borderId="117" xfId="0" applyFont="1" applyFill="1" applyBorder="1"/>
    <xf numFmtId="0" fontId="54" fillId="2" borderId="117" xfId="0" applyFont="1" applyFill="1" applyBorder="1"/>
    <xf numFmtId="0" fontId="68" fillId="28" borderId="0" xfId="0" applyFont="1" applyFill="1"/>
    <xf numFmtId="0" fontId="35" fillId="2" borderId="0" xfId="131" applyNumberFormat="1" applyFont="1" applyFill="1" applyBorder="1" applyAlignment="1">
      <alignment horizontal="center" vertical="center" wrapText="1"/>
    </xf>
    <xf numFmtId="0" fontId="42" fillId="2" borderId="0" xfId="0" applyFont="1" applyFill="1" applyBorder="1" applyAlignment="1">
      <alignment horizontal="center" vertical="center" wrapText="1"/>
    </xf>
    <xf numFmtId="0" fontId="43" fillId="2" borderId="0" xfId="0" applyFont="1" applyFill="1" applyBorder="1" applyAlignment="1">
      <alignment horizontal="center" vertical="center"/>
    </xf>
    <xf numFmtId="0" fontId="43" fillId="2" borderId="88" xfId="0" applyFont="1" applyFill="1" applyBorder="1" applyAlignment="1">
      <alignment horizontal="center" vertical="center"/>
    </xf>
    <xf numFmtId="0" fontId="35" fillId="2" borderId="119" xfId="0" applyFont="1" applyFill="1" applyBorder="1" applyAlignment="1">
      <alignment horizontal="center" vertical="center" wrapText="1"/>
    </xf>
    <xf numFmtId="176" fontId="35" fillId="2" borderId="42" xfId="0" applyNumberFormat="1" applyFont="1" applyFill="1" applyBorder="1" applyAlignment="1">
      <alignment horizontal="center" vertical="center" wrapText="1"/>
    </xf>
    <xf numFmtId="0" fontId="35" fillId="2" borderId="110" xfId="131" applyNumberFormat="1" applyFont="1" applyFill="1" applyBorder="1" applyAlignment="1">
      <alignment horizontal="center" vertical="center" wrapText="1"/>
    </xf>
    <xf numFmtId="0" fontId="35" fillId="2" borderId="80" xfId="131" applyNumberFormat="1" applyFont="1" applyFill="1" applyBorder="1" applyAlignment="1">
      <alignment horizontal="center" vertical="center" wrapText="1"/>
    </xf>
    <xf numFmtId="0" fontId="35" fillId="2" borderId="42" xfId="131" applyNumberFormat="1" applyFont="1" applyFill="1" applyBorder="1" applyAlignment="1">
      <alignment horizontal="center" vertical="center" wrapText="1"/>
    </xf>
    <xf numFmtId="0" fontId="35" fillId="0" borderId="138" xfId="0" applyFont="1" applyBorder="1"/>
    <xf numFmtId="0" fontId="35" fillId="0" borderId="139" xfId="0" applyFont="1" applyBorder="1"/>
    <xf numFmtId="0" fontId="35" fillId="2" borderId="139" xfId="0" applyFont="1" applyFill="1" applyBorder="1" applyAlignment="1">
      <alignment horizontal="center"/>
    </xf>
    <xf numFmtId="0" fontId="35" fillId="2" borderId="140" xfId="0" applyFont="1" applyFill="1" applyBorder="1"/>
    <xf numFmtId="0" fontId="35" fillId="0" borderId="9" xfId="0" applyFont="1" applyBorder="1"/>
    <xf numFmtId="0" fontId="39" fillId="0" borderId="0" xfId="0" applyFont="1" applyBorder="1"/>
    <xf numFmtId="0" fontId="35" fillId="0" borderId="0" xfId="0" applyFont="1" applyBorder="1" applyAlignment="1">
      <alignment horizontal="center"/>
    </xf>
    <xf numFmtId="0" fontId="35" fillId="25" borderId="0" xfId="0" applyFont="1" applyFill="1" applyBorder="1"/>
    <xf numFmtId="177" fontId="35" fillId="25" borderId="0" xfId="131" applyNumberFormat="1" applyFont="1" applyFill="1" applyBorder="1" applyAlignment="1">
      <alignment horizontal="center"/>
    </xf>
    <xf numFmtId="177" fontId="35" fillId="2" borderId="0" xfId="131" applyNumberFormat="1" applyFont="1" applyFill="1" applyBorder="1" applyAlignment="1">
      <alignment horizontal="center"/>
    </xf>
    <xf numFmtId="0" fontId="35" fillId="0" borderId="0" xfId="0" applyFont="1" applyBorder="1" applyAlignment="1">
      <alignment horizontal="right"/>
    </xf>
    <xf numFmtId="177" fontId="35" fillId="0" borderId="0" xfId="131" applyNumberFormat="1" applyFont="1" applyBorder="1" applyAlignment="1">
      <alignment horizontal="center"/>
    </xf>
    <xf numFmtId="0" fontId="39" fillId="0" borderId="0" xfId="0" applyFont="1" applyBorder="1" applyAlignment="1">
      <alignment horizontal="center"/>
    </xf>
    <xf numFmtId="175" fontId="35" fillId="0" borderId="0" xfId="0" applyNumberFormat="1" applyFont="1" applyBorder="1" applyAlignment="1">
      <alignment horizontal="center"/>
    </xf>
    <xf numFmtId="175" fontId="41" fillId="2" borderId="0" xfId="8" applyNumberFormat="1" applyFont="1" applyFill="1" applyBorder="1" applyAlignment="1">
      <alignment horizontal="center" vertical="center"/>
    </xf>
    <xf numFmtId="168" fontId="39" fillId="2" borderId="0" xfId="8" applyNumberFormat="1" applyFont="1" applyFill="1" applyBorder="1">
      <alignment horizontal="right" vertical="center"/>
    </xf>
    <xf numFmtId="168" fontId="41" fillId="2" borderId="0" xfId="8" applyNumberFormat="1" applyFont="1" applyFill="1" applyBorder="1" applyAlignment="1">
      <alignment horizontal="center" vertical="center"/>
    </xf>
    <xf numFmtId="0" fontId="35" fillId="0" borderId="87" xfId="0" applyFont="1" applyBorder="1"/>
    <xf numFmtId="0" fontId="35" fillId="0" borderId="88" xfId="0" applyFont="1" applyBorder="1"/>
    <xf numFmtId="0" fontId="35" fillId="0" borderId="88" xfId="0" applyFont="1" applyBorder="1" applyAlignment="1">
      <alignment horizontal="center"/>
    </xf>
    <xf numFmtId="0" fontId="35" fillId="0" borderId="89" xfId="0" applyFont="1" applyBorder="1"/>
    <xf numFmtId="175" fontId="35" fillId="2" borderId="0" xfId="8" applyNumberFormat="1" applyFont="1" applyFill="1" applyBorder="1" applyAlignment="1">
      <alignment horizontal="center" vertical="center"/>
    </xf>
    <xf numFmtId="175" fontId="35" fillId="2" borderId="0" xfId="0" applyNumberFormat="1" applyFont="1" applyFill="1" applyBorder="1" applyAlignment="1">
      <alignment horizontal="center"/>
    </xf>
    <xf numFmtId="0" fontId="35" fillId="2" borderId="88" xfId="0" applyFont="1" applyFill="1" applyBorder="1" applyAlignment="1">
      <alignment horizontal="center"/>
    </xf>
    <xf numFmtId="0" fontId="35" fillId="2" borderId="138" xfId="0" applyFont="1" applyFill="1" applyBorder="1"/>
    <xf numFmtId="0" fontId="35" fillId="2" borderId="139" xfId="0" applyFont="1" applyFill="1" applyBorder="1"/>
    <xf numFmtId="174" fontId="72" fillId="41" borderId="130" xfId="262" applyNumberFormat="1" applyFont="1" applyBorder="1" applyAlignment="1">
      <alignment horizontal="center" vertical="center"/>
    </xf>
    <xf numFmtId="0" fontId="35" fillId="2" borderId="141" xfId="0" applyFont="1" applyFill="1" applyBorder="1"/>
    <xf numFmtId="0" fontId="35" fillId="2" borderId="142" xfId="0" applyFont="1" applyFill="1" applyBorder="1"/>
    <xf numFmtId="0" fontId="35" fillId="2" borderId="142" xfId="0" applyFont="1" applyFill="1" applyBorder="1" applyAlignment="1">
      <alignment horizontal="center" vertical="center" wrapText="1"/>
    </xf>
    <xf numFmtId="0" fontId="35" fillId="2" borderId="142" xfId="0" applyFont="1" applyFill="1" applyBorder="1" applyAlignment="1">
      <alignment horizontal="center" vertical="center"/>
    </xf>
    <xf numFmtId="0" fontId="35" fillId="2" borderId="142" xfId="0" applyNumberFormat="1" applyFont="1" applyFill="1" applyBorder="1" applyAlignment="1">
      <alignment horizontal="center" vertical="center" wrapText="1"/>
    </xf>
    <xf numFmtId="0" fontId="35" fillId="2" borderId="143" xfId="0" applyFont="1" applyFill="1" applyBorder="1"/>
    <xf numFmtId="0" fontId="35" fillId="2" borderId="125" xfId="0" applyFont="1" applyFill="1" applyBorder="1" applyAlignment="1">
      <alignment horizontal="center" vertical="center"/>
    </xf>
    <xf numFmtId="176" fontId="35" fillId="2" borderId="125" xfId="0" applyNumberFormat="1" applyFont="1" applyFill="1" applyBorder="1" applyAlignment="1">
      <alignment horizontal="center" vertical="center" wrapText="1"/>
    </xf>
    <xf numFmtId="0" fontId="35" fillId="2" borderId="125" xfId="0" applyNumberFormat="1" applyFont="1" applyFill="1" applyBorder="1" applyAlignment="1">
      <alignment horizontal="center" vertical="center" wrapText="1"/>
    </xf>
    <xf numFmtId="0" fontId="73" fillId="2" borderId="0" xfId="0" applyFont="1" applyFill="1"/>
    <xf numFmtId="0" fontId="74" fillId="2" borderId="0" xfId="0" applyFont="1" applyFill="1"/>
    <xf numFmtId="0" fontId="75" fillId="2" borderId="5" xfId="0" applyFont="1" applyFill="1" applyBorder="1"/>
    <xf numFmtId="0" fontId="75" fillId="2" borderId="0" xfId="0" applyFont="1" applyFill="1"/>
    <xf numFmtId="0" fontId="76" fillId="2" borderId="0" xfId="0" applyFont="1" applyFill="1"/>
    <xf numFmtId="0" fontId="39" fillId="2" borderId="17" xfId="0" applyFont="1" applyFill="1" applyBorder="1"/>
    <xf numFmtId="0" fontId="69" fillId="26" borderId="0" xfId="0" applyFont="1" applyFill="1"/>
    <xf numFmtId="0" fontId="78" fillId="26" borderId="0" xfId="0" applyFont="1" applyFill="1"/>
    <xf numFmtId="0" fontId="79" fillId="0" borderId="0" xfId="0" applyFont="1"/>
    <xf numFmtId="0" fontId="0" fillId="26" borderId="0" xfId="0" applyFill="1"/>
    <xf numFmtId="0" fontId="0" fillId="0" borderId="17" xfId="0" applyBorder="1"/>
    <xf numFmtId="0" fontId="0" fillId="0" borderId="145" xfId="0" applyBorder="1"/>
    <xf numFmtId="0" fontId="0" fillId="2" borderId="117" xfId="0" applyFill="1" applyBorder="1"/>
    <xf numFmtId="0" fontId="35" fillId="26" borderId="0" xfId="0" applyFont="1" applyFill="1" applyBorder="1" applyAlignment="1">
      <alignment horizontal="center" vertical="center" wrapText="1"/>
    </xf>
    <xf numFmtId="0" fontId="35" fillId="2" borderId="0" xfId="0" applyFont="1" applyFill="1" applyBorder="1" applyAlignment="1">
      <alignment horizontal="center" wrapText="1"/>
    </xf>
    <xf numFmtId="0" fontId="39" fillId="2" borderId="18" xfId="0" applyFont="1" applyFill="1" applyBorder="1" applyAlignment="1">
      <alignment vertical="center" wrapText="1"/>
    </xf>
    <xf numFmtId="0" fontId="54" fillId="2" borderId="5" xfId="0" applyFont="1" applyFill="1" applyBorder="1"/>
    <xf numFmtId="0" fontId="54" fillId="2" borderId="19" xfId="0" applyFont="1" applyFill="1" applyBorder="1"/>
    <xf numFmtId="9" fontId="35" fillId="2" borderId="5" xfId="133" applyFont="1" applyFill="1" applyBorder="1"/>
    <xf numFmtId="0" fontId="0" fillId="0" borderId="0" xfId="0" applyFill="1"/>
    <xf numFmtId="0" fontId="35" fillId="2" borderId="17" xfId="0" applyFont="1" applyFill="1" applyBorder="1" applyAlignment="1">
      <alignment horizontal="right"/>
    </xf>
    <xf numFmtId="0" fontId="35" fillId="32" borderId="146" xfId="0" applyFont="1" applyFill="1" applyBorder="1" applyAlignment="1"/>
    <xf numFmtId="0" fontId="54" fillId="26" borderId="0" xfId="0" applyFont="1" applyFill="1" applyAlignment="1"/>
    <xf numFmtId="177" fontId="35" fillId="32" borderId="43" xfId="131" applyNumberFormat="1" applyFont="1" applyFill="1" applyBorder="1" applyAlignment="1"/>
    <xf numFmtId="177" fontId="39" fillId="2" borderId="42" xfId="0" applyNumberFormat="1" applyFont="1" applyFill="1" applyBorder="1" applyAlignment="1">
      <alignment vertical="center"/>
    </xf>
    <xf numFmtId="177" fontId="35" fillId="32" borderId="42" xfId="131" applyNumberFormat="1" applyFont="1" applyFill="1" applyBorder="1" applyAlignment="1"/>
    <xf numFmtId="177" fontId="35" fillId="2" borderId="42" xfId="131" applyNumberFormat="1" applyFont="1" applyFill="1" applyBorder="1" applyAlignment="1"/>
    <xf numFmtId="0" fontId="35" fillId="26" borderId="0" xfId="0" applyFont="1" applyFill="1" applyAlignment="1"/>
    <xf numFmtId="0" fontId="39" fillId="2" borderId="0" xfId="0" applyFont="1" applyFill="1" applyBorder="1" applyAlignment="1"/>
    <xf numFmtId="0" fontId="39" fillId="2" borderId="117" xfId="0" applyFont="1" applyFill="1" applyBorder="1" applyAlignment="1"/>
    <xf numFmtId="0" fontId="39" fillId="2" borderId="17" xfId="0" applyFont="1" applyFill="1" applyBorder="1" applyAlignment="1"/>
    <xf numFmtId="0" fontId="69" fillId="2" borderId="0" xfId="0" applyFont="1" applyFill="1"/>
    <xf numFmtId="0" fontId="39" fillId="2" borderId="147" xfId="0" applyFont="1" applyFill="1" applyBorder="1" applyAlignment="1">
      <alignment wrapText="1"/>
    </xf>
    <xf numFmtId="0" fontId="39" fillId="2" borderId="148" xfId="0" applyFont="1" applyFill="1" applyBorder="1" applyAlignment="1">
      <alignment wrapText="1"/>
    </xf>
    <xf numFmtId="0" fontId="39" fillId="2" borderId="149" xfId="0" applyFont="1" applyFill="1" applyBorder="1" applyAlignment="1">
      <alignment wrapText="1"/>
    </xf>
    <xf numFmtId="0" fontId="35" fillId="0" borderId="119" xfId="233" applyFont="1" applyFill="1" applyBorder="1" applyAlignment="1"/>
    <xf numFmtId="0" fontId="39" fillId="0" borderId="119" xfId="233" applyFont="1" applyFill="1" applyBorder="1" applyAlignment="1"/>
    <xf numFmtId="177" fontId="35" fillId="2" borderId="43" xfId="131" applyNumberFormat="1" applyFont="1" applyFill="1" applyBorder="1" applyAlignment="1"/>
    <xf numFmtId="0" fontId="39" fillId="2" borderId="112" xfId="0" applyFont="1" applyFill="1" applyBorder="1" applyAlignment="1">
      <alignment vertical="center" wrapText="1"/>
    </xf>
    <xf numFmtId="177" fontId="39" fillId="2" borderId="46" xfId="0" applyNumberFormat="1" applyFont="1" applyFill="1" applyBorder="1" applyAlignment="1">
      <alignment vertical="center"/>
    </xf>
    <xf numFmtId="177" fontId="39" fillId="2" borderId="47" xfId="0" applyNumberFormat="1" applyFont="1" applyFill="1" applyBorder="1" applyAlignment="1">
      <alignment vertical="center"/>
    </xf>
    <xf numFmtId="177" fontId="35" fillId="32" borderId="119" xfId="131" applyNumberFormat="1" applyFont="1" applyFill="1" applyBorder="1" applyAlignment="1"/>
    <xf numFmtId="177" fontId="35" fillId="2" borderId="119" xfId="131" applyNumberFormat="1" applyFont="1" applyFill="1" applyBorder="1" applyAlignment="1"/>
    <xf numFmtId="177" fontId="39" fillId="2" borderId="112" xfId="0" applyNumberFormat="1" applyFont="1" applyFill="1" applyBorder="1" applyAlignment="1">
      <alignment vertical="center"/>
    </xf>
    <xf numFmtId="0" fontId="39" fillId="2" borderId="148" xfId="0" applyFont="1" applyFill="1" applyBorder="1" applyAlignment="1"/>
    <xf numFmtId="0" fontId="39" fillId="2" borderId="149" xfId="0" applyFont="1" applyFill="1" applyBorder="1" applyAlignment="1"/>
    <xf numFmtId="0" fontId="39" fillId="2" borderId="119" xfId="0" applyFont="1" applyFill="1" applyBorder="1" applyAlignment="1">
      <alignment horizontal="left" vertical="center" wrapText="1"/>
    </xf>
    <xf numFmtId="177" fontId="39" fillId="2" borderId="43" xfId="0" applyNumberFormat="1" applyFont="1" applyFill="1" applyBorder="1" applyAlignment="1">
      <alignment vertical="center"/>
    </xf>
    <xf numFmtId="0" fontId="39" fillId="2" borderId="112" xfId="0" applyFont="1" applyFill="1" applyBorder="1"/>
    <xf numFmtId="0" fontId="39" fillId="2" borderId="147" xfId="0" applyFont="1" applyFill="1" applyBorder="1" applyAlignment="1"/>
    <xf numFmtId="177" fontId="39" fillId="2" borderId="119" xfId="0" applyNumberFormat="1" applyFont="1" applyFill="1" applyBorder="1" applyAlignment="1">
      <alignment vertical="center"/>
    </xf>
    <xf numFmtId="0" fontId="39" fillId="2" borderId="147" xfId="0" applyFont="1" applyFill="1" applyBorder="1"/>
    <xf numFmtId="0" fontId="35" fillId="2" borderId="112" xfId="0" applyFont="1" applyFill="1" applyBorder="1"/>
    <xf numFmtId="0" fontId="54" fillId="2" borderId="0" xfId="0" applyFont="1" applyFill="1" applyAlignment="1">
      <alignment vertical="center"/>
    </xf>
    <xf numFmtId="0" fontId="54" fillId="2" borderId="0" xfId="0" applyFont="1" applyFill="1" applyAlignment="1">
      <alignment vertical="center" wrapText="1"/>
    </xf>
    <xf numFmtId="0" fontId="35" fillId="2" borderId="18" xfId="0" applyFont="1" applyFill="1" applyBorder="1"/>
    <xf numFmtId="0" fontId="35" fillId="2" borderId="17" xfId="0" applyFont="1" applyFill="1" applyBorder="1" applyAlignment="1">
      <alignment horizontal="left" indent="2"/>
    </xf>
    <xf numFmtId="0" fontId="77" fillId="2" borderId="119" xfId="0" applyFont="1" applyFill="1" applyBorder="1" applyAlignment="1">
      <alignment horizontal="left" indent="2"/>
    </xf>
    <xf numFmtId="0" fontId="35" fillId="2" borderId="150" xfId="0" applyFont="1" applyFill="1" applyBorder="1"/>
    <xf numFmtId="177" fontId="35" fillId="2" borderId="151" xfId="0" applyNumberFormat="1" applyFont="1" applyFill="1" applyBorder="1"/>
    <xf numFmtId="0" fontId="77" fillId="2" borderId="112" xfId="0" applyFont="1" applyFill="1" applyBorder="1" applyAlignment="1">
      <alignment horizontal="left" indent="2"/>
    </xf>
    <xf numFmtId="176" fontId="35" fillId="2" borderId="27" xfId="0" applyNumberFormat="1" applyFont="1" applyFill="1" applyBorder="1" applyAlignment="1">
      <alignment horizontal="center" vertical="center" wrapText="1"/>
    </xf>
    <xf numFmtId="0" fontId="39" fillId="2" borderId="153" xfId="0" applyFont="1" applyFill="1" applyBorder="1"/>
    <xf numFmtId="0" fontId="35" fillId="32" borderId="101" xfId="0" applyFont="1" applyFill="1" applyBorder="1"/>
    <xf numFmtId="177" fontId="35" fillId="32" borderId="42" xfId="0" applyNumberFormat="1" applyFont="1" applyFill="1" applyBorder="1"/>
    <xf numFmtId="176" fontId="35" fillId="2" borderId="146" xfId="0" applyNumberFormat="1" applyFont="1" applyFill="1" applyBorder="1" applyAlignment="1">
      <alignment horizontal="center" wrapText="1"/>
    </xf>
    <xf numFmtId="168" fontId="35" fillId="2" borderId="88" xfId="8" applyNumberFormat="1" applyFont="1" applyFill="1" applyBorder="1">
      <alignment horizontal="right" vertical="center"/>
    </xf>
    <xf numFmtId="176" fontId="35" fillId="2" borderId="146" xfId="0" applyNumberFormat="1" applyFont="1" applyFill="1" applyBorder="1" applyAlignment="1">
      <alignment horizontal="center" vertical="center" wrapText="1"/>
    </xf>
    <xf numFmtId="177" fontId="35" fillId="25" borderId="156" xfId="131" applyNumberFormat="1" applyFont="1" applyFill="1" applyBorder="1"/>
    <xf numFmtId="177" fontId="35" fillId="25" borderId="157" xfId="131" applyNumberFormat="1" applyFont="1" applyFill="1" applyBorder="1"/>
    <xf numFmtId="0" fontId="35" fillId="2" borderId="146" xfId="0" applyFont="1" applyFill="1" applyBorder="1" applyAlignment="1">
      <alignment horizontal="center" vertical="center" wrapText="1"/>
    </xf>
    <xf numFmtId="0" fontId="35" fillId="28" borderId="0" xfId="0" applyFont="1" applyFill="1" applyBorder="1" applyAlignment="1">
      <alignment horizontal="right"/>
    </xf>
    <xf numFmtId="177" fontId="35" fillId="25" borderId="158" xfId="131" applyNumberFormat="1" applyFont="1" applyFill="1" applyBorder="1" applyAlignment="1">
      <alignment horizontal="center"/>
    </xf>
    <xf numFmtId="9" fontId="35" fillId="30" borderId="125" xfId="133" applyFont="1" applyFill="1" applyBorder="1"/>
    <xf numFmtId="180" fontId="35" fillId="2" borderId="42" xfId="133" applyNumberFormat="1" applyFont="1" applyFill="1" applyBorder="1" applyAlignment="1">
      <alignment horizontal="center"/>
    </xf>
    <xf numFmtId="0" fontId="35" fillId="2" borderId="154" xfId="0" applyFont="1" applyFill="1" applyBorder="1" applyAlignment="1"/>
    <xf numFmtId="0" fontId="35" fillId="2" borderId="155" xfId="0" applyFont="1" applyFill="1" applyBorder="1" applyAlignment="1"/>
    <xf numFmtId="0" fontId="35" fillId="2" borderId="153" xfId="0" applyFont="1" applyFill="1" applyBorder="1" applyAlignment="1"/>
    <xf numFmtId="0" fontId="35" fillId="2" borderId="151" xfId="0" applyFont="1" applyFill="1" applyBorder="1" applyAlignment="1">
      <alignment wrapText="1"/>
    </xf>
    <xf numFmtId="0" fontId="35" fillId="2" borderId="152" xfId="0" applyFont="1" applyFill="1" applyBorder="1" applyAlignment="1">
      <alignment wrapText="1"/>
    </xf>
    <xf numFmtId="0" fontId="35" fillId="2" borderId="150" xfId="0" applyFont="1" applyFill="1" applyBorder="1" applyAlignment="1">
      <alignment wrapText="1"/>
    </xf>
    <xf numFmtId="0" fontId="35" fillId="2" borderId="117" xfId="0" applyFont="1" applyFill="1" applyBorder="1" applyAlignment="1">
      <alignment wrapText="1"/>
    </xf>
    <xf numFmtId="0" fontId="35" fillId="2" borderId="17" xfId="0" applyFont="1" applyFill="1" applyBorder="1" applyAlignment="1">
      <alignment wrapText="1"/>
    </xf>
    <xf numFmtId="0" fontId="35" fillId="2" borderId="151" xfId="0" applyFont="1" applyFill="1" applyBorder="1" applyAlignment="1">
      <alignment horizontal="center" vertical="center" wrapText="1"/>
    </xf>
    <xf numFmtId="0" fontId="35" fillId="2" borderId="151" xfId="0" applyFont="1" applyFill="1" applyBorder="1" applyAlignment="1">
      <alignment horizontal="center" vertical="center"/>
    </xf>
    <xf numFmtId="180" fontId="35" fillId="2" borderId="42" xfId="133" applyNumberFormat="1" applyFont="1" applyFill="1" applyBorder="1" applyAlignment="1">
      <alignment horizontal="center" wrapText="1"/>
    </xf>
    <xf numFmtId="180" fontId="35" fillId="2" borderId="43" xfId="133" applyNumberFormat="1" applyFont="1" applyFill="1" applyBorder="1" applyAlignment="1">
      <alignment horizontal="center" wrapText="1"/>
    </xf>
    <xf numFmtId="180" fontId="35" fillId="2" borderId="119" xfId="133" applyNumberFormat="1" applyFont="1" applyFill="1" applyBorder="1" applyAlignment="1">
      <alignment horizontal="center" wrapText="1"/>
    </xf>
    <xf numFmtId="177" fontId="35" fillId="32" borderId="42" xfId="131" applyNumberFormat="1" applyFont="1" applyFill="1" applyBorder="1" applyAlignment="1">
      <alignment wrapText="1"/>
    </xf>
    <xf numFmtId="177" fontId="35" fillId="32" borderId="43" xfId="131" applyNumberFormat="1" applyFont="1" applyFill="1" applyBorder="1" applyAlignment="1">
      <alignment wrapText="1"/>
    </xf>
    <xf numFmtId="177" fontId="35" fillId="32" borderId="119" xfId="131" applyNumberFormat="1" applyFont="1" applyFill="1" applyBorder="1" applyAlignment="1">
      <alignment wrapText="1"/>
    </xf>
    <xf numFmtId="177" fontId="35" fillId="32" borderId="42" xfId="131" applyNumberFormat="1" applyFont="1" applyFill="1" applyBorder="1"/>
    <xf numFmtId="177" fontId="35" fillId="2" borderId="66" xfId="131" applyNumberFormat="1" applyFont="1" applyFill="1" applyBorder="1" applyAlignment="1">
      <alignment horizontal="center" vertical="center"/>
    </xf>
    <xf numFmtId="177" fontId="35" fillId="2" borderId="68" xfId="131" applyNumberFormat="1" applyFont="1" applyFill="1" applyBorder="1" applyAlignment="1">
      <alignment horizontal="center" vertical="center"/>
    </xf>
    <xf numFmtId="177" fontId="39" fillId="2" borderId="5" xfId="131" applyNumberFormat="1" applyFont="1" applyFill="1" applyBorder="1" applyAlignment="1">
      <alignment horizontal="right" vertical="center"/>
    </xf>
    <xf numFmtId="177" fontId="39" fillId="2" borderId="33" xfId="131" applyNumberFormat="1" applyFont="1" applyFill="1" applyBorder="1" applyAlignment="1">
      <alignment horizontal="right" vertical="center"/>
    </xf>
    <xf numFmtId="177" fontId="39" fillId="33" borderId="118" xfId="131" applyNumberFormat="1" applyFont="1" applyFill="1" applyBorder="1" applyAlignment="1">
      <alignment horizontal="right" vertical="center"/>
    </xf>
    <xf numFmtId="177" fontId="35" fillId="2" borderId="72" xfId="131" applyNumberFormat="1" applyFont="1" applyFill="1" applyBorder="1" applyAlignment="1">
      <alignment horizontal="center" vertical="center"/>
    </xf>
    <xf numFmtId="0" fontId="35" fillId="2" borderId="0" xfId="0" applyFont="1" applyFill="1" applyBorder="1" applyAlignment="1"/>
    <xf numFmtId="0" fontId="35" fillId="2" borderId="117" xfId="0" applyFont="1" applyFill="1" applyBorder="1" applyAlignment="1"/>
    <xf numFmtId="0" fontId="35" fillId="2" borderId="17" xfId="0" applyFont="1" applyFill="1" applyBorder="1" applyAlignment="1"/>
    <xf numFmtId="0" fontId="35" fillId="2" borderId="148" xfId="0" applyFont="1" applyFill="1" applyBorder="1" applyAlignment="1"/>
    <xf numFmtId="0" fontId="35" fillId="2" borderId="149" xfId="0" applyFont="1" applyFill="1" applyBorder="1" applyAlignment="1"/>
    <xf numFmtId="0" fontId="35" fillId="2" borderId="147" xfId="0" applyFont="1" applyFill="1" applyBorder="1" applyAlignment="1"/>
    <xf numFmtId="177" fontId="35" fillId="2" borderId="42" xfId="0" applyNumberFormat="1" applyFont="1" applyFill="1" applyBorder="1" applyAlignment="1"/>
    <xf numFmtId="177" fontId="35" fillId="2" borderId="43" xfId="0" applyNumberFormat="1" applyFont="1" applyFill="1" applyBorder="1" applyAlignment="1"/>
    <xf numFmtId="177" fontId="35" fillId="2" borderId="119" xfId="0" applyNumberFormat="1" applyFont="1" applyFill="1" applyBorder="1" applyAlignment="1"/>
    <xf numFmtId="176" fontId="35" fillId="2" borderId="27" xfId="0" applyNumberFormat="1" applyFont="1" applyFill="1" applyBorder="1" applyAlignment="1">
      <alignment horizontal="center" vertical="center" wrapText="1"/>
    </xf>
    <xf numFmtId="0" fontId="35" fillId="2" borderId="5" xfId="0" applyNumberFormat="1" applyFont="1" applyFill="1" applyBorder="1" applyAlignment="1">
      <alignment horizontal="center" vertical="center" wrapText="1"/>
    </xf>
    <xf numFmtId="177" fontId="35" fillId="2" borderId="0" xfId="131" applyNumberFormat="1" applyFont="1" applyFill="1"/>
    <xf numFmtId="177" fontId="35" fillId="2" borderId="0" xfId="131" applyNumberFormat="1" applyFont="1" applyFill="1" applyAlignment="1">
      <alignment wrapText="1"/>
    </xf>
    <xf numFmtId="177" fontId="35" fillId="2" borderId="0" xfId="0" applyNumberFormat="1" applyFont="1" applyFill="1"/>
    <xf numFmtId="10" fontId="35" fillId="2" borderId="0" xfId="0" applyNumberFormat="1" applyFont="1" applyFill="1" applyBorder="1"/>
    <xf numFmtId="177" fontId="35" fillId="2" borderId="42" xfId="131" applyNumberFormat="1" applyFont="1" applyFill="1" applyBorder="1"/>
    <xf numFmtId="0" fontId="39" fillId="2" borderId="17" xfId="0" applyFont="1" applyFill="1" applyBorder="1" applyAlignment="1">
      <alignment vertical="center" wrapText="1"/>
    </xf>
    <xf numFmtId="0" fontId="39" fillId="2" borderId="153" xfId="0" applyFont="1" applyFill="1" applyBorder="1" applyAlignment="1">
      <alignment wrapText="1"/>
    </xf>
    <xf numFmtId="0" fontId="39" fillId="2" borderId="154" xfId="0" applyFont="1" applyFill="1" applyBorder="1" applyAlignment="1">
      <alignment wrapText="1"/>
    </xf>
    <xf numFmtId="0" fontId="39" fillId="2" borderId="155" xfId="0" applyFont="1" applyFill="1" applyBorder="1" applyAlignment="1">
      <alignment wrapText="1"/>
    </xf>
    <xf numFmtId="0" fontId="39" fillId="2" borderId="154" xfId="0" applyFont="1" applyFill="1" applyBorder="1" applyAlignment="1"/>
    <xf numFmtId="0" fontId="39" fillId="2" borderId="155" xfId="0" applyFont="1" applyFill="1" applyBorder="1" applyAlignment="1"/>
    <xf numFmtId="0" fontId="35" fillId="26" borderId="17" xfId="0" applyFont="1" applyFill="1" applyBorder="1"/>
    <xf numFmtId="0" fontId="35" fillId="26" borderId="0" xfId="0" applyFont="1" applyFill="1" applyBorder="1" applyAlignment="1"/>
    <xf numFmtId="0" fontId="35" fillId="26" borderId="117" xfId="0" applyFont="1" applyFill="1" applyBorder="1" applyAlignment="1"/>
    <xf numFmtId="0" fontId="35" fillId="2" borderId="117" xfId="0" applyFont="1" applyFill="1" applyBorder="1" applyAlignment="1">
      <alignment horizontal="center" vertical="center" wrapText="1"/>
    </xf>
    <xf numFmtId="0" fontId="35" fillId="2" borderId="19" xfId="0" applyFont="1" applyFill="1" applyBorder="1"/>
    <xf numFmtId="180" fontId="35" fillId="2" borderId="115" xfId="133" applyNumberFormat="1" applyFont="1" applyFill="1" applyBorder="1" applyAlignment="1">
      <alignment horizontal="center" wrapText="1"/>
    </xf>
    <xf numFmtId="180" fontId="35" fillId="2" borderId="0" xfId="0" applyNumberFormat="1" applyFont="1" applyFill="1" applyBorder="1" applyAlignment="1">
      <alignment wrapText="1"/>
    </xf>
    <xf numFmtId="180" fontId="35" fillId="2" borderId="17" xfId="0" applyNumberFormat="1" applyFont="1" applyFill="1" applyBorder="1" applyAlignment="1">
      <alignment wrapText="1"/>
    </xf>
    <xf numFmtId="180" fontId="35" fillId="2" borderId="117" xfId="0" applyNumberFormat="1" applyFont="1" applyFill="1" applyBorder="1" applyAlignment="1">
      <alignment wrapText="1"/>
    </xf>
    <xf numFmtId="180" fontId="35" fillId="2" borderId="46" xfId="133" applyNumberFormat="1" applyFont="1" applyFill="1" applyBorder="1" applyAlignment="1">
      <alignment horizontal="center"/>
    </xf>
    <xf numFmtId="180" fontId="35" fillId="2" borderId="5" xfId="0" applyNumberFormat="1" applyFont="1" applyFill="1" applyBorder="1" applyAlignment="1">
      <alignment horizontal="center" vertical="center" wrapText="1"/>
    </xf>
    <xf numFmtId="180" fontId="35" fillId="2" borderId="5" xfId="0" applyNumberFormat="1" applyFont="1" applyFill="1" applyBorder="1" applyAlignment="1">
      <alignment horizontal="center" vertical="center"/>
    </xf>
    <xf numFmtId="180" fontId="35" fillId="2" borderId="5" xfId="0" applyNumberFormat="1" applyFont="1" applyFill="1" applyBorder="1" applyAlignment="1">
      <alignment wrapText="1"/>
    </xf>
    <xf numFmtId="180" fontId="35" fillId="2" borderId="18" xfId="0" applyNumberFormat="1" applyFont="1" applyFill="1" applyBorder="1" applyAlignment="1">
      <alignment wrapText="1"/>
    </xf>
    <xf numFmtId="180" fontId="35" fillId="2" borderId="19" xfId="0" applyNumberFormat="1" applyFont="1" applyFill="1" applyBorder="1" applyAlignment="1">
      <alignment wrapText="1"/>
    </xf>
    <xf numFmtId="10" fontId="35" fillId="2" borderId="42" xfId="133" applyNumberFormat="1" applyFont="1" applyFill="1" applyBorder="1" applyAlignment="1">
      <alignment horizontal="center"/>
    </xf>
    <xf numFmtId="10" fontId="35" fillId="2" borderId="42" xfId="133" applyNumberFormat="1" applyFont="1" applyFill="1" applyBorder="1" applyAlignment="1">
      <alignment horizontal="center" wrapText="1"/>
    </xf>
    <xf numFmtId="10" fontId="35" fillId="2" borderId="115" xfId="133" applyNumberFormat="1" applyFont="1" applyFill="1" applyBorder="1" applyAlignment="1">
      <alignment horizontal="center" wrapText="1"/>
    </xf>
    <xf numFmtId="10" fontId="35" fillId="2" borderId="119" xfId="133" applyNumberFormat="1" applyFont="1" applyFill="1" applyBorder="1" applyAlignment="1">
      <alignment horizontal="center" wrapText="1"/>
    </xf>
    <xf numFmtId="10" fontId="35" fillId="2" borderId="43" xfId="133" applyNumberFormat="1" applyFont="1" applyFill="1" applyBorder="1" applyAlignment="1">
      <alignment horizontal="center" wrapText="1"/>
    </xf>
    <xf numFmtId="10" fontId="35" fillId="2" borderId="0" xfId="0" applyNumberFormat="1" applyFont="1" applyFill="1" applyBorder="1" applyAlignment="1">
      <alignment wrapText="1"/>
    </xf>
    <xf numFmtId="10" fontId="35" fillId="2" borderId="17" xfId="0" applyNumberFormat="1" applyFont="1" applyFill="1" applyBorder="1" applyAlignment="1">
      <alignment wrapText="1"/>
    </xf>
    <xf numFmtId="10" fontId="35" fillId="2" borderId="117" xfId="0" applyNumberFormat="1" applyFont="1" applyFill="1" applyBorder="1" applyAlignment="1">
      <alignment wrapText="1"/>
    </xf>
    <xf numFmtId="10" fontId="35" fillId="2" borderId="0" xfId="0" applyNumberFormat="1" applyFont="1" applyFill="1" applyBorder="1" applyAlignment="1">
      <alignment horizontal="center" vertical="center" wrapText="1"/>
    </xf>
    <xf numFmtId="10" fontId="35" fillId="2" borderId="0" xfId="0" applyNumberFormat="1" applyFont="1" applyFill="1" applyBorder="1" applyAlignment="1">
      <alignment horizontal="center" vertical="center"/>
    </xf>
    <xf numFmtId="10" fontId="35" fillId="2" borderId="102" xfId="0" applyNumberFormat="1" applyFont="1" applyFill="1" applyBorder="1"/>
    <xf numFmtId="10" fontId="35" fillId="2" borderId="151" xfId="0" applyNumberFormat="1" applyFont="1" applyFill="1" applyBorder="1" applyAlignment="1">
      <alignment wrapText="1"/>
    </xf>
    <xf numFmtId="10" fontId="35" fillId="2" borderId="150" xfId="0" applyNumberFormat="1" applyFont="1" applyFill="1" applyBorder="1" applyAlignment="1">
      <alignment wrapText="1"/>
    </xf>
    <xf numFmtId="10" fontId="35" fillId="2" borderId="152" xfId="0" applyNumberFormat="1" applyFont="1" applyFill="1" applyBorder="1" applyAlignment="1">
      <alignment wrapText="1"/>
    </xf>
    <xf numFmtId="10" fontId="35" fillId="2" borderId="151" xfId="0" applyNumberFormat="1" applyFont="1" applyFill="1" applyBorder="1"/>
    <xf numFmtId="10" fontId="35" fillId="2" borderId="102" xfId="0" applyNumberFormat="1" applyFont="1" applyFill="1" applyBorder="1" applyAlignment="1">
      <alignment horizontal="center" vertical="center" wrapText="1"/>
    </xf>
    <xf numFmtId="10" fontId="35" fillId="2" borderId="102" xfId="0" applyNumberFormat="1" applyFont="1" applyFill="1" applyBorder="1" applyAlignment="1">
      <alignment horizontal="center" vertical="center"/>
    </xf>
    <xf numFmtId="10" fontId="35" fillId="2" borderId="115" xfId="133" applyNumberFormat="1" applyFont="1" applyFill="1" applyBorder="1" applyAlignment="1">
      <alignment horizontal="center"/>
    </xf>
    <xf numFmtId="10" fontId="35" fillId="2" borderId="119" xfId="133" applyNumberFormat="1" applyFont="1" applyFill="1" applyBorder="1" applyAlignment="1">
      <alignment horizontal="center"/>
    </xf>
    <xf numFmtId="10" fontId="35" fillId="2" borderId="43" xfId="133" applyNumberFormat="1" applyFont="1" applyFill="1" applyBorder="1" applyAlignment="1">
      <alignment horizontal="center"/>
    </xf>
    <xf numFmtId="0" fontId="54" fillId="2" borderId="18" xfId="0" applyFont="1" applyFill="1" applyBorder="1"/>
    <xf numFmtId="176" fontId="35" fillId="2" borderId="27" xfId="0" applyNumberFormat="1" applyFont="1" applyFill="1" applyBorder="1" applyAlignment="1">
      <alignment horizontal="center" vertical="center" wrapText="1"/>
    </xf>
    <xf numFmtId="0" fontId="41" fillId="28" borderId="0" xfId="0" applyFont="1" applyFill="1"/>
    <xf numFmtId="178" fontId="35" fillId="2" borderId="0" xfId="0" applyNumberFormat="1" applyFont="1" applyFill="1" applyBorder="1"/>
    <xf numFmtId="0" fontId="81" fillId="26" borderId="0" xfId="0" applyFont="1" applyFill="1"/>
    <xf numFmtId="177" fontId="35" fillId="2" borderId="0" xfId="131" applyNumberFormat="1" applyFont="1" applyFill="1" applyBorder="1"/>
    <xf numFmtId="0" fontId="82" fillId="26" borderId="0" xfId="0" applyFont="1" applyFill="1"/>
    <xf numFmtId="0" fontId="39" fillId="2" borderId="0" xfId="0" applyFont="1" applyFill="1" applyBorder="1" applyAlignment="1">
      <alignment vertical="center" wrapText="1"/>
    </xf>
    <xf numFmtId="0" fontId="39" fillId="2" borderId="5" xfId="0" applyFont="1" applyFill="1" applyBorder="1" applyAlignment="1">
      <alignment vertical="center" wrapText="1"/>
    </xf>
    <xf numFmtId="0" fontId="39" fillId="2" borderId="0" xfId="0" applyFont="1" applyFill="1" applyBorder="1" applyAlignment="1">
      <alignment horizontal="right" wrapText="1"/>
    </xf>
    <xf numFmtId="0" fontId="35" fillId="2" borderId="0" xfId="0" applyFont="1" applyFill="1" applyBorder="1" applyAlignment="1">
      <alignment horizontal="right" wrapText="1"/>
    </xf>
    <xf numFmtId="0" fontId="35" fillId="2" borderId="161" xfId="0" applyFont="1" applyFill="1" applyBorder="1"/>
    <xf numFmtId="0" fontId="35" fillId="2" borderId="144" xfId="0" applyFont="1" applyFill="1" applyBorder="1"/>
    <xf numFmtId="0" fontId="39" fillId="2" borderId="164" xfId="0" applyFont="1" applyFill="1" applyBorder="1"/>
    <xf numFmtId="0" fontId="39" fillId="2" borderId="165" xfId="0" applyFont="1" applyFill="1" applyBorder="1"/>
    <xf numFmtId="0" fontId="35" fillId="2" borderId="165" xfId="0" applyFont="1" applyFill="1" applyBorder="1"/>
    <xf numFmtId="0" fontId="69" fillId="26" borderId="0" xfId="0" applyFont="1" applyFill="1" applyBorder="1"/>
    <xf numFmtId="0" fontId="35" fillId="2" borderId="162" xfId="0" applyFont="1" applyFill="1" applyBorder="1"/>
    <xf numFmtId="0" fontId="39" fillId="2" borderId="0" xfId="0" applyFont="1" applyFill="1" applyBorder="1" applyAlignment="1">
      <alignment horizontal="right"/>
    </xf>
    <xf numFmtId="0" fontId="83" fillId="2" borderId="0" xfId="0" applyFont="1" applyFill="1" applyBorder="1"/>
    <xf numFmtId="186" fontId="83" fillId="2" borderId="0" xfId="133" applyNumberFormat="1" applyFont="1" applyFill="1" applyBorder="1"/>
    <xf numFmtId="0" fontId="84" fillId="2" borderId="0" xfId="0" applyFont="1" applyFill="1" applyBorder="1" applyAlignment="1">
      <alignment horizontal="center" vertical="center" wrapText="1"/>
    </xf>
    <xf numFmtId="0" fontId="85" fillId="2" borderId="0" xfId="0" applyFont="1" applyFill="1" applyBorder="1"/>
    <xf numFmtId="177" fontId="84" fillId="2" borderId="0" xfId="131" applyNumberFormat="1" applyFont="1" applyFill="1" applyBorder="1"/>
    <xf numFmtId="177" fontId="86" fillId="2" borderId="0" xfId="131" applyNumberFormat="1" applyFont="1" applyFill="1" applyBorder="1"/>
    <xf numFmtId="0" fontId="0" fillId="26" borderId="0" xfId="0" applyFill="1" applyAlignment="1">
      <alignment horizontal="center"/>
    </xf>
    <xf numFmtId="177" fontId="35" fillId="32" borderId="42" xfId="131" applyNumberFormat="1" applyFont="1" applyFill="1" applyBorder="1" applyAlignment="1">
      <alignment horizontal="center" vertical="center"/>
    </xf>
    <xf numFmtId="0" fontId="81" fillId="26" borderId="0" xfId="0" applyFont="1" applyFill="1" applyAlignment="1">
      <alignment horizontal="center"/>
    </xf>
    <xf numFmtId="0" fontId="70" fillId="26" borderId="0" xfId="0" applyFont="1" applyFill="1" applyBorder="1" applyAlignment="1">
      <alignment horizontal="center"/>
    </xf>
    <xf numFmtId="179" fontId="35" fillId="26" borderId="0" xfId="134" applyNumberFormat="1" applyFont="1" applyFill="1" applyBorder="1" applyAlignment="1">
      <alignment horizontal="center"/>
    </xf>
    <xf numFmtId="183" fontId="35" fillId="0" borderId="42" xfId="134" applyNumberFormat="1" applyFont="1" applyFill="1" applyBorder="1" applyAlignment="1">
      <alignment horizontal="center"/>
    </xf>
    <xf numFmtId="184" fontId="35" fillId="0" borderId="42" xfId="133" applyNumberFormat="1" applyFont="1" applyFill="1" applyBorder="1" applyAlignment="1">
      <alignment horizontal="center"/>
    </xf>
    <xf numFmtId="0" fontId="35" fillId="2" borderId="117" xfId="0" applyFont="1" applyFill="1" applyBorder="1" applyAlignment="1">
      <alignment horizontal="center" wrapText="1"/>
    </xf>
    <xf numFmtId="10" fontId="35" fillId="2" borderId="0" xfId="133" applyNumberFormat="1" applyFont="1" applyFill="1" applyBorder="1" applyAlignment="1">
      <alignment horizontal="center"/>
    </xf>
    <xf numFmtId="0" fontId="54" fillId="2" borderId="15" xfId="0" applyFont="1" applyFill="1" applyBorder="1"/>
    <xf numFmtId="0" fontId="54" fillId="2" borderId="166" xfId="0" applyFont="1" applyFill="1" applyBorder="1"/>
    <xf numFmtId="10" fontId="39" fillId="0" borderId="168" xfId="133" applyNumberFormat="1" applyFont="1" applyFill="1" applyBorder="1" applyAlignment="1">
      <alignment horizontal="center"/>
    </xf>
    <xf numFmtId="10" fontId="80" fillId="2" borderId="169" xfId="0" applyNumberFormat="1" applyFont="1" applyFill="1" applyBorder="1" applyAlignment="1">
      <alignment horizontal="center"/>
    </xf>
    <xf numFmtId="10" fontId="80" fillId="2" borderId="117" xfId="0" applyNumberFormat="1" applyFont="1" applyFill="1" applyBorder="1" applyAlignment="1">
      <alignment horizontal="center"/>
    </xf>
    <xf numFmtId="10" fontId="35" fillId="2" borderId="168" xfId="133" applyNumberFormat="1" applyFont="1" applyFill="1" applyBorder="1" applyAlignment="1">
      <alignment horizontal="center"/>
    </xf>
    <xf numFmtId="183" fontId="39" fillId="0" borderId="168" xfId="134" applyNumberFormat="1" applyFont="1" applyFill="1" applyBorder="1" applyAlignment="1">
      <alignment horizontal="center"/>
    </xf>
    <xf numFmtId="183" fontId="35" fillId="0" borderId="168" xfId="134" applyNumberFormat="1" applyFont="1" applyFill="1" applyBorder="1" applyAlignment="1">
      <alignment horizontal="center"/>
    </xf>
    <xf numFmtId="183" fontId="35" fillId="0" borderId="169" xfId="134" applyNumberFormat="1" applyFont="1" applyFill="1" applyBorder="1" applyAlignment="1">
      <alignment horizontal="center"/>
    </xf>
    <xf numFmtId="0" fontId="35" fillId="2" borderId="168" xfId="0" applyFont="1" applyFill="1" applyBorder="1" applyAlignment="1">
      <alignment horizontal="center"/>
    </xf>
    <xf numFmtId="0" fontId="0" fillId="2" borderId="0" xfId="0" applyFill="1" applyBorder="1"/>
    <xf numFmtId="166" fontId="35" fillId="2" borderId="0" xfId="131" applyNumberFormat="1" applyFont="1" applyFill="1" applyBorder="1" applyAlignment="1"/>
    <xf numFmtId="0" fontId="35" fillId="2" borderId="172" xfId="0" applyFont="1" applyFill="1" applyBorder="1"/>
    <xf numFmtId="0" fontId="35" fillId="2" borderId="173" xfId="0" applyFont="1" applyFill="1" applyBorder="1"/>
    <xf numFmtId="0" fontId="35" fillId="2" borderId="171" xfId="0" applyFont="1" applyFill="1" applyBorder="1"/>
    <xf numFmtId="0" fontId="39" fillId="2" borderId="172" xfId="0" applyFont="1" applyFill="1" applyBorder="1" applyAlignment="1">
      <alignment vertical="center" wrapText="1"/>
    </xf>
    <xf numFmtId="0" fontId="35" fillId="2" borderId="5" xfId="0" applyFont="1" applyFill="1" applyBorder="1" applyAlignment="1">
      <alignment horizontal="center"/>
    </xf>
    <xf numFmtId="10" fontId="39" fillId="0" borderId="42" xfId="133" applyNumberFormat="1" applyFont="1" applyFill="1" applyBorder="1" applyAlignment="1">
      <alignment horizontal="center"/>
    </xf>
    <xf numFmtId="0" fontId="0" fillId="26" borderId="0" xfId="0" applyFill="1" applyBorder="1"/>
    <xf numFmtId="0" fontId="35" fillId="2" borderId="15" xfId="0" applyFont="1" applyFill="1" applyBorder="1" applyAlignment="1">
      <alignment horizontal="center" vertical="center" wrapText="1"/>
    </xf>
    <xf numFmtId="0" fontId="35" fillId="2" borderId="171" xfId="0" applyFont="1" applyFill="1" applyBorder="1" applyAlignment="1">
      <alignment horizontal="center" vertical="center" wrapText="1"/>
    </xf>
    <xf numFmtId="177" fontId="39" fillId="2" borderId="42" xfId="0" applyNumberFormat="1" applyFont="1" applyFill="1" applyBorder="1" applyAlignment="1"/>
    <xf numFmtId="177" fontId="39" fillId="2" borderId="43" xfId="0" applyNumberFormat="1" applyFont="1" applyFill="1" applyBorder="1" applyAlignment="1"/>
    <xf numFmtId="177" fontId="39" fillId="2" borderId="119" xfId="0" applyNumberFormat="1" applyFont="1" applyFill="1" applyBorder="1" applyAlignment="1"/>
    <xf numFmtId="177" fontId="39" fillId="2" borderId="42" xfId="131" applyNumberFormat="1" applyFont="1" applyFill="1" applyBorder="1" applyAlignment="1"/>
    <xf numFmtId="177" fontId="39" fillId="2" borderId="43" xfId="131" applyNumberFormat="1" applyFont="1" applyFill="1" applyBorder="1" applyAlignment="1"/>
    <xf numFmtId="177" fontId="39" fillId="2" borderId="119" xfId="131" applyNumberFormat="1" applyFont="1" applyFill="1" applyBorder="1" applyAlignment="1"/>
    <xf numFmtId="0" fontId="35" fillId="25" borderId="42" xfId="131" applyNumberFormat="1" applyFont="1" applyFill="1" applyBorder="1" applyAlignment="1">
      <alignment horizontal="left" vertical="top" wrapText="1"/>
    </xf>
    <xf numFmtId="0" fontId="39" fillId="0" borderId="0" xfId="233" applyFont="1" applyFill="1" applyBorder="1" applyAlignment="1"/>
    <xf numFmtId="177" fontId="87" fillId="26" borderId="5" xfId="0" applyNumberFormat="1" applyFont="1" applyFill="1" applyBorder="1"/>
    <xf numFmtId="0" fontId="82" fillId="26" borderId="0" xfId="0" applyFont="1" applyFill="1" applyBorder="1"/>
    <xf numFmtId="0" fontId="0" fillId="2" borderId="175" xfId="0" applyFont="1" applyFill="1" applyBorder="1"/>
    <xf numFmtId="0" fontId="0" fillId="2" borderId="175" xfId="0" applyFill="1" applyBorder="1"/>
    <xf numFmtId="0" fontId="0" fillId="0" borderId="175" xfId="0" applyBorder="1"/>
    <xf numFmtId="0" fontId="11" fillId="2" borderId="0" xfId="0" applyFont="1" applyFill="1"/>
    <xf numFmtId="0" fontId="0" fillId="2" borderId="172" xfId="0" applyFill="1" applyBorder="1"/>
    <xf numFmtId="0" fontId="0" fillId="2" borderId="15" xfId="0" applyFill="1" applyBorder="1"/>
    <xf numFmtId="0" fontId="0" fillId="2" borderId="171" xfId="0" applyFill="1" applyBorder="1"/>
    <xf numFmtId="0" fontId="39" fillId="0" borderId="17" xfId="233" applyFont="1" applyFill="1" applyBorder="1" applyAlignment="1"/>
    <xf numFmtId="0" fontId="35" fillId="0" borderId="176"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8" fillId="2" borderId="0" xfId="0" applyFont="1" applyFill="1"/>
    <xf numFmtId="0" fontId="0" fillId="26" borderId="172" xfId="0" applyFill="1" applyBorder="1"/>
    <xf numFmtId="0" fontId="0" fillId="26" borderId="15" xfId="0" applyFill="1" applyBorder="1"/>
    <xf numFmtId="0" fontId="0" fillId="26" borderId="171" xfId="0" applyFill="1" applyBorder="1"/>
    <xf numFmtId="0" fontId="0" fillId="26" borderId="17" xfId="0" applyFill="1" applyBorder="1"/>
    <xf numFmtId="0" fontId="0" fillId="26" borderId="117" xfId="0" applyFill="1" applyBorder="1"/>
    <xf numFmtId="0" fontId="0" fillId="26" borderId="18" xfId="0" applyFill="1" applyBorder="1"/>
    <xf numFmtId="0" fontId="0" fillId="26" borderId="5" xfId="0" applyFill="1" applyBorder="1"/>
    <xf numFmtId="0" fontId="0" fillId="26" borderId="19" xfId="0" applyFill="1" applyBorder="1"/>
    <xf numFmtId="0" fontId="35" fillId="2" borderId="117" xfId="0" applyFont="1" applyFill="1" applyBorder="1" applyAlignment="1">
      <alignment horizontal="center"/>
    </xf>
    <xf numFmtId="0" fontId="0" fillId="42" borderId="175" xfId="0" applyFill="1" applyBorder="1"/>
    <xf numFmtId="183" fontId="35" fillId="2" borderId="42" xfId="134" applyNumberFormat="1" applyFont="1" applyFill="1" applyBorder="1" applyAlignment="1">
      <alignment horizontal="center"/>
    </xf>
    <xf numFmtId="0" fontId="0" fillId="26" borderId="0" xfId="0" applyFont="1" applyFill="1"/>
    <xf numFmtId="0" fontId="0" fillId="2" borderId="172" xfId="0" applyFont="1" applyFill="1" applyBorder="1"/>
    <xf numFmtId="0" fontId="0" fillId="2" borderId="15" xfId="0" applyFont="1" applyFill="1" applyBorder="1"/>
    <xf numFmtId="0" fontId="0" fillId="2" borderId="171" xfId="0" applyFont="1" applyFill="1" applyBorder="1"/>
    <xf numFmtId="0" fontId="0" fillId="2" borderId="0" xfId="0" applyFont="1" applyFill="1" applyBorder="1"/>
    <xf numFmtId="0" fontId="0" fillId="2" borderId="117" xfId="0" applyFont="1" applyFill="1" applyBorder="1"/>
    <xf numFmtId="0" fontId="35" fillId="2" borderId="17" xfId="0" applyFont="1" applyFill="1" applyBorder="1" applyAlignment="1">
      <alignment horizontal="right" vertical="top" wrapText="1"/>
    </xf>
    <xf numFmtId="10" fontId="35" fillId="2" borderId="42" xfId="133" applyNumberFormat="1" applyFont="1" applyFill="1" applyBorder="1" applyAlignment="1">
      <alignment horizontal="center" vertical="center"/>
    </xf>
    <xf numFmtId="0" fontId="35" fillId="2" borderId="0" xfId="0" applyFont="1" applyFill="1" applyBorder="1" applyAlignment="1">
      <alignment horizontal="right" vertical="top" wrapText="1"/>
    </xf>
    <xf numFmtId="186" fontId="35" fillId="2" borderId="0" xfId="133" applyNumberFormat="1" applyFont="1" applyFill="1" applyBorder="1"/>
    <xf numFmtId="186" fontId="35" fillId="2" borderId="117" xfId="133" applyNumberFormat="1" applyFont="1" applyFill="1" applyBorder="1"/>
    <xf numFmtId="0" fontId="0" fillId="2" borderId="17" xfId="0" applyFont="1" applyFill="1" applyBorder="1"/>
    <xf numFmtId="177" fontId="0" fillId="2" borderId="0" xfId="0" applyNumberFormat="1" applyFont="1" applyFill="1" applyBorder="1"/>
    <xf numFmtId="185" fontId="39" fillId="0" borderId="0" xfId="133" applyNumberFormat="1" applyFont="1" applyFill="1" applyBorder="1" applyAlignment="1">
      <alignment horizontal="center"/>
    </xf>
    <xf numFmtId="185" fontId="39" fillId="0" borderId="117" xfId="133" applyNumberFormat="1" applyFont="1" applyFill="1" applyBorder="1" applyAlignment="1">
      <alignment horizontal="center"/>
    </xf>
    <xf numFmtId="184" fontId="35" fillId="2" borderId="0" xfId="133" applyNumberFormat="1" applyFont="1" applyFill="1" applyBorder="1" applyAlignment="1">
      <alignment horizontal="center"/>
    </xf>
    <xf numFmtId="184" fontId="35" fillId="2" borderId="117" xfId="133" applyNumberFormat="1" applyFont="1" applyFill="1" applyBorder="1" applyAlignment="1">
      <alignment horizontal="center"/>
    </xf>
    <xf numFmtId="183" fontId="39" fillId="2" borderId="0" xfId="134" applyNumberFormat="1" applyFont="1" applyFill="1" applyBorder="1" applyAlignment="1">
      <alignment horizontal="center"/>
    </xf>
    <xf numFmtId="183" fontId="39" fillId="2" borderId="117" xfId="134" applyNumberFormat="1" applyFont="1" applyFill="1" applyBorder="1" applyAlignment="1">
      <alignment horizontal="center"/>
    </xf>
    <xf numFmtId="183" fontId="35" fillId="2" borderId="0" xfId="134" applyNumberFormat="1" applyFont="1" applyFill="1" applyBorder="1" applyAlignment="1">
      <alignment horizontal="center"/>
    </xf>
    <xf numFmtId="183" fontId="35" fillId="2" borderId="117" xfId="134" applyNumberFormat="1" applyFont="1" applyFill="1" applyBorder="1" applyAlignment="1">
      <alignment horizontal="center"/>
    </xf>
    <xf numFmtId="0" fontId="35" fillId="2" borderId="17" xfId="0" applyFont="1" applyFill="1" applyBorder="1" applyAlignment="1">
      <alignment horizontal="right" wrapText="1"/>
    </xf>
    <xf numFmtId="0" fontId="0" fillId="2" borderId="174" xfId="0" applyFont="1" applyFill="1" applyBorder="1"/>
    <xf numFmtId="166" fontId="35" fillId="2" borderId="117" xfId="131" applyNumberFormat="1" applyFont="1" applyFill="1" applyBorder="1" applyAlignment="1"/>
    <xf numFmtId="183" fontId="35" fillId="0" borderId="0" xfId="134" applyNumberFormat="1" applyFont="1" applyFill="1" applyBorder="1" applyAlignment="1">
      <alignment horizontal="center"/>
    </xf>
    <xf numFmtId="0" fontId="0" fillId="2" borderId="18" xfId="0" applyFont="1" applyFill="1" applyBorder="1"/>
    <xf numFmtId="0" fontId="0" fillId="2" borderId="5" xfId="0" applyFont="1" applyFill="1" applyBorder="1"/>
    <xf numFmtId="0" fontId="0" fillId="2" borderId="19" xfId="0" applyFont="1" applyFill="1" applyBorder="1"/>
    <xf numFmtId="0" fontId="35" fillId="0" borderId="0" xfId="0" applyFont="1" applyFill="1" applyBorder="1"/>
    <xf numFmtId="0" fontId="39" fillId="0" borderId="0" xfId="0" applyFont="1" applyFill="1" applyBorder="1"/>
    <xf numFmtId="183" fontId="35" fillId="0" borderId="42" xfId="133" applyNumberFormat="1" applyFont="1" applyFill="1" applyBorder="1" applyAlignment="1">
      <alignment horizontal="center"/>
    </xf>
    <xf numFmtId="187" fontId="35" fillId="0" borderId="42" xfId="131" applyNumberFormat="1" applyFont="1" applyFill="1" applyBorder="1" applyAlignment="1">
      <alignment horizontal="center"/>
    </xf>
    <xf numFmtId="187" fontId="35"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7" fontId="92" fillId="2" borderId="0" xfId="131" applyNumberFormat="1" applyFont="1" applyFill="1" applyBorder="1" applyAlignment="1"/>
    <xf numFmtId="0" fontId="94" fillId="2" borderId="42" xfId="0" applyFont="1" applyFill="1" applyBorder="1" applyAlignment="1">
      <alignment horizontal="center"/>
    </xf>
    <xf numFmtId="0" fontId="95" fillId="2" borderId="0" xfId="0" applyFont="1" applyFill="1" applyBorder="1"/>
    <xf numFmtId="0" fontId="93" fillId="2" borderId="17" xfId="0" applyFont="1" applyFill="1" applyBorder="1" applyAlignment="1">
      <alignment horizontal="left" indent="1"/>
    </xf>
    <xf numFmtId="0" fontId="95" fillId="2" borderId="0" xfId="0" applyFont="1" applyFill="1" applyBorder="1" applyAlignment="1">
      <alignment horizontal="left" indent="1"/>
    </xf>
    <xf numFmtId="0" fontId="95" fillId="2" borderId="17" xfId="0" applyFont="1" applyFill="1" applyBorder="1" applyAlignment="1">
      <alignment horizontal="left" indent="1"/>
    </xf>
    <xf numFmtId="0" fontId="96" fillId="2" borderId="17" xfId="0" applyFont="1" applyFill="1" applyBorder="1" applyAlignment="1">
      <alignment horizontal="left" indent="1"/>
    </xf>
    <xf numFmtId="0" fontId="95" fillId="2" borderId="17" xfId="0" applyFont="1" applyFill="1" applyBorder="1"/>
    <xf numFmtId="0" fontId="93" fillId="2" borderId="0" xfId="0" applyFont="1" applyFill="1" applyBorder="1"/>
    <xf numFmtId="0" fontId="97" fillId="2" borderId="0" xfId="0" applyFont="1" applyFill="1" applyBorder="1" applyAlignment="1">
      <alignment horizontal="left" indent="3"/>
    </xf>
    <xf numFmtId="0" fontId="93" fillId="2" borderId="0" xfId="0" applyFont="1" applyFill="1" applyBorder="1" applyAlignment="1">
      <alignment horizontal="left" indent="1"/>
    </xf>
    <xf numFmtId="0" fontId="96" fillId="2" borderId="17" xfId="0" applyFont="1" applyFill="1" applyBorder="1" applyAlignment="1">
      <alignment horizontal="left" vertical="center" indent="1"/>
    </xf>
    <xf numFmtId="0" fontId="39" fillId="2" borderId="0" xfId="2" applyFont="1" applyFill="1" applyBorder="1" applyAlignment="1">
      <alignment horizontal="left" vertical="center" indent="2"/>
    </xf>
    <xf numFmtId="0" fontId="35" fillId="2" borderId="0" xfId="3" applyFont="1" applyFill="1" applyBorder="1" applyAlignment="1">
      <alignment horizontal="left" vertical="center" indent="2"/>
    </xf>
    <xf numFmtId="0" fontId="90" fillId="2" borderId="0" xfId="3" applyFont="1" applyFill="1" applyBorder="1" applyAlignment="1">
      <alignment horizontal="left" vertical="center" indent="2"/>
    </xf>
    <xf numFmtId="0" fontId="80" fillId="2" borderId="0" xfId="0" applyFont="1" applyFill="1" applyBorder="1" applyAlignment="1">
      <alignment horizontal="left" indent="1"/>
    </xf>
    <xf numFmtId="0" fontId="80" fillId="2" borderId="0" xfId="0" applyFont="1" applyFill="1" applyBorder="1"/>
    <xf numFmtId="0" fontId="80" fillId="2" borderId="17" xfId="0" applyFont="1" applyFill="1" applyBorder="1" applyAlignment="1">
      <alignment horizontal="left" indent="1"/>
    </xf>
    <xf numFmtId="0" fontId="80" fillId="2" borderId="54" xfId="0" applyFont="1" applyFill="1" applyBorder="1"/>
    <xf numFmtId="10" fontId="94" fillId="28" borderId="42" xfId="0" applyNumberFormat="1" applyFont="1" applyFill="1" applyBorder="1" applyAlignment="1">
      <alignment horizontal="center"/>
    </xf>
    <xf numFmtId="183" fontId="94" fillId="28" borderId="42" xfId="0" applyNumberFormat="1" applyFont="1" applyFill="1" applyBorder="1" applyAlignment="1">
      <alignment horizontal="center"/>
    </xf>
    <xf numFmtId="180" fontId="94" fillId="28" borderId="42" xfId="133" applyNumberFormat="1" applyFont="1" applyFill="1" applyBorder="1" applyAlignment="1">
      <alignment horizontal="center"/>
    </xf>
    <xf numFmtId="180" fontId="5" fillId="2" borderId="0" xfId="133" applyNumberFormat="1" applyFont="1" applyFill="1" applyBorder="1"/>
    <xf numFmtId="2" fontId="5" fillId="2" borderId="0" xfId="0" applyNumberFormat="1" applyFont="1" applyFill="1" applyBorder="1"/>
    <xf numFmtId="9" fontId="94" fillId="28" borderId="42" xfId="133" applyNumberFormat="1" applyFont="1" applyFill="1" applyBorder="1" applyAlignment="1">
      <alignment horizontal="center"/>
    </xf>
    <xf numFmtId="9" fontId="5" fillId="2" borderId="0" xfId="133" applyNumberFormat="1" applyFont="1" applyFill="1" applyBorder="1"/>
    <xf numFmtId="2" fontId="94" fillId="28" borderId="42" xfId="0" applyNumberFormat="1" applyFont="1" applyFill="1" applyBorder="1" applyAlignment="1">
      <alignment horizontal="center"/>
    </xf>
    <xf numFmtId="177" fontId="94" fillId="28" borderId="42" xfId="131" applyNumberFormat="1" applyFont="1" applyFill="1" applyBorder="1" applyAlignment="1">
      <alignment horizontal="right"/>
    </xf>
    <xf numFmtId="0" fontId="93" fillId="2" borderId="17" xfId="0" applyFont="1" applyFill="1" applyBorder="1" applyAlignment="1">
      <alignment vertical="top" wrapText="1"/>
    </xf>
    <xf numFmtId="0" fontId="93" fillId="2" borderId="0" xfId="0" applyFont="1" applyFill="1" applyBorder="1" applyAlignment="1">
      <alignment vertical="top" wrapText="1"/>
    </xf>
    <xf numFmtId="177" fontId="91" fillId="2" borderId="0" xfId="131" applyNumberFormat="1" applyFont="1" applyFill="1" applyBorder="1" applyAlignment="1"/>
    <xf numFmtId="0" fontId="68" fillId="28" borderId="0" xfId="0" applyFont="1" applyFill="1" applyBorder="1" applyProtection="1"/>
    <xf numFmtId="0" fontId="68" fillId="28" borderId="0" xfId="0" applyFont="1" applyFill="1" applyBorder="1" applyAlignment="1" applyProtection="1">
      <alignment horizontal="left" vertical="center" indent="2"/>
    </xf>
    <xf numFmtId="0" fontId="35" fillId="0" borderId="159" xfId="233" applyFont="1" applyFill="1" applyBorder="1" applyAlignment="1">
      <alignment horizontal="right" vertical="center"/>
    </xf>
    <xf numFmtId="0" fontId="39" fillId="2" borderId="0" xfId="0" applyFont="1" applyFill="1" applyBorder="1" applyAlignment="1">
      <alignment horizontal="right" vertical="center" wrapText="1"/>
    </xf>
    <xf numFmtId="0" fontId="35" fillId="2" borderId="177" xfId="0" applyFont="1" applyFill="1" applyBorder="1" applyAlignment="1">
      <alignment horizontal="right" vertical="center"/>
    </xf>
    <xf numFmtId="0" fontId="39" fillId="2" borderId="144" xfId="0" applyFont="1" applyFill="1" applyBorder="1" applyAlignment="1">
      <alignment horizontal="right" wrapText="1"/>
    </xf>
    <xf numFmtId="0" fontId="35" fillId="0" borderId="159" xfId="233" applyFont="1" applyFill="1" applyBorder="1" applyAlignment="1">
      <alignment horizontal="right"/>
    </xf>
    <xf numFmtId="0" fontId="39" fillId="2" borderId="160" xfId="0" applyFont="1" applyFill="1" applyBorder="1" applyAlignment="1">
      <alignment horizontal="right" vertical="center" wrapText="1"/>
    </xf>
    <xf numFmtId="0" fontId="35" fillId="32" borderId="177" xfId="0" applyFont="1" applyFill="1" applyBorder="1" applyAlignment="1">
      <alignment horizontal="left" vertical="center" wrapText="1"/>
    </xf>
    <xf numFmtId="0" fontId="35" fillId="32" borderId="177" xfId="0" applyFont="1" applyFill="1" applyBorder="1" applyAlignment="1">
      <alignment horizontal="left" vertical="top" wrapText="1"/>
    </xf>
    <xf numFmtId="178" fontId="35" fillId="2" borderId="0" xfId="0" applyNumberFormat="1" applyFont="1" applyFill="1" applyBorder="1" applyAlignment="1">
      <alignment horizontal="center" vertical="center"/>
    </xf>
    <xf numFmtId="0" fontId="0" fillId="0" borderId="0" xfId="0" applyFont="1" applyFill="1" applyBorder="1"/>
    <xf numFmtId="183" fontId="35" fillId="0" borderId="42" xfId="133" quotePrefix="1" applyNumberFormat="1" applyFont="1" applyFill="1" applyBorder="1" applyAlignment="1">
      <alignment horizontal="center"/>
    </xf>
    <xf numFmtId="10" fontId="39" fillId="2" borderId="42" xfId="133" applyNumberFormat="1" applyFont="1" applyFill="1" applyBorder="1" applyAlignment="1">
      <alignment horizontal="center"/>
    </xf>
    <xf numFmtId="166" fontId="35" fillId="2" borderId="42" xfId="131" applyNumberFormat="1" applyFont="1" applyFill="1" applyBorder="1" applyAlignment="1">
      <alignment horizontal="center"/>
    </xf>
    <xf numFmtId="177" fontId="35" fillId="25" borderId="43" xfId="131" applyNumberFormat="1" applyFont="1" applyFill="1" applyBorder="1" applyAlignment="1">
      <alignment horizontal="center" vertical="center" wrapText="1"/>
    </xf>
    <xf numFmtId="0" fontId="35" fillId="25" borderId="112" xfId="0" applyFont="1" applyFill="1" applyBorder="1" applyAlignment="1">
      <alignment horizontal="center" vertical="center" wrapText="1"/>
    </xf>
    <xf numFmtId="176" fontId="35" fillId="25" borderId="46" xfId="0" applyNumberFormat="1" applyFont="1" applyFill="1" applyBorder="1" applyAlignment="1">
      <alignment horizontal="center" vertical="center" wrapText="1"/>
    </xf>
    <xf numFmtId="0" fontId="35" fillId="25" borderId="46" xfId="131" applyNumberFormat="1" applyFont="1" applyFill="1" applyBorder="1" applyAlignment="1">
      <alignment horizontal="center" vertical="center" wrapText="1"/>
    </xf>
    <xf numFmtId="177" fontId="35" fillId="25" borderId="47" xfId="131" applyNumberFormat="1" applyFont="1" applyFill="1" applyBorder="1" applyAlignment="1">
      <alignment horizontal="center" vertical="center" wrapText="1"/>
    </xf>
    <xf numFmtId="0" fontId="11" fillId="2" borderId="0" xfId="0" applyFont="1" applyFill="1" applyAlignment="1">
      <alignment horizontal="left" indent="2"/>
    </xf>
    <xf numFmtId="9" fontId="35" fillId="32" borderId="42" xfId="133" applyFont="1" applyFill="1" applyBorder="1"/>
    <xf numFmtId="9" fontId="35" fillId="32" borderId="43" xfId="133" applyFont="1" applyFill="1" applyBorder="1" applyAlignment="1">
      <alignment wrapText="1"/>
    </xf>
    <xf numFmtId="9" fontId="35" fillId="32" borderId="119" xfId="133" applyFont="1" applyFill="1" applyBorder="1" applyAlignment="1">
      <alignment wrapText="1"/>
    </xf>
    <xf numFmtId="166" fontId="54" fillId="26" borderId="0" xfId="131" applyFont="1" applyFill="1"/>
    <xf numFmtId="187" fontId="35" fillId="0" borderId="42" xfId="134" applyNumberFormat="1" applyFont="1" applyFill="1" applyBorder="1" applyAlignment="1">
      <alignment horizontal="center"/>
    </xf>
    <xf numFmtId="0" fontId="35" fillId="37" borderId="134" xfId="0" applyFont="1" applyFill="1" applyBorder="1" applyAlignment="1">
      <alignment horizontal="left"/>
    </xf>
    <xf numFmtId="0" fontId="35" fillId="37" borderId="135" xfId="0" applyFont="1" applyFill="1" applyBorder="1" applyAlignment="1">
      <alignment horizontal="left"/>
    </xf>
    <xf numFmtId="0" fontId="35" fillId="37" borderId="136" xfId="0" applyFont="1" applyFill="1" applyBorder="1" applyAlignment="1">
      <alignment horizontal="left"/>
    </xf>
    <xf numFmtId="0" fontId="35" fillId="40" borderId="134" xfId="0" applyFont="1" applyFill="1" applyBorder="1" applyAlignment="1">
      <alignment horizontal="left"/>
    </xf>
    <xf numFmtId="0" fontId="35" fillId="40" borderId="135" xfId="0" applyFont="1" applyFill="1" applyBorder="1" applyAlignment="1">
      <alignment horizontal="left"/>
    </xf>
    <xf numFmtId="0" fontId="35" fillId="40" borderId="136" xfId="0" applyFont="1" applyFill="1" applyBorder="1" applyAlignment="1">
      <alignment horizontal="left"/>
    </xf>
    <xf numFmtId="0" fontId="35" fillId="28" borderId="134" xfId="0" applyFont="1" applyFill="1" applyBorder="1" applyAlignment="1">
      <alignment horizontal="left"/>
    </xf>
    <xf numFmtId="0" fontId="35" fillId="28" borderId="135" xfId="0" applyFont="1" applyFill="1" applyBorder="1" applyAlignment="1">
      <alignment horizontal="left"/>
    </xf>
    <xf numFmtId="0" fontId="35" fillId="28" borderId="136" xfId="0" applyFont="1" applyFill="1" applyBorder="1" applyAlignment="1">
      <alignment horizontal="left"/>
    </xf>
    <xf numFmtId="0" fontId="35" fillId="39" borderId="134" xfId="0" applyFont="1" applyFill="1" applyBorder="1" applyAlignment="1">
      <alignment horizontal="left"/>
    </xf>
    <xf numFmtId="0" fontId="35" fillId="39" borderId="135" xfId="0" applyFont="1" applyFill="1" applyBorder="1" applyAlignment="1">
      <alignment horizontal="left"/>
    </xf>
    <xf numFmtId="0" fontId="35" fillId="39" borderId="136" xfId="0" applyFont="1" applyFill="1" applyBorder="1" applyAlignment="1">
      <alignment horizontal="left"/>
    </xf>
    <xf numFmtId="0" fontId="35" fillId="38" borderId="134" xfId="0" applyFont="1" applyFill="1" applyBorder="1" applyAlignment="1">
      <alignment horizontal="left"/>
    </xf>
    <xf numFmtId="0" fontId="35" fillId="38" borderId="135" xfId="0" applyFont="1" applyFill="1" applyBorder="1" applyAlignment="1">
      <alignment horizontal="left"/>
    </xf>
    <xf numFmtId="0" fontId="35" fillId="38" borderId="136" xfId="0" applyFont="1" applyFill="1" applyBorder="1" applyAlignment="1">
      <alignment horizontal="left"/>
    </xf>
    <xf numFmtId="0" fontId="34" fillId="2" borderId="0" xfId="3" applyFont="1" applyFill="1" applyAlignment="1">
      <alignment horizontal="left" vertical="center"/>
    </xf>
    <xf numFmtId="0" fontId="56" fillId="32" borderId="146" xfId="263" applyFill="1" applyBorder="1" applyAlignment="1"/>
    <xf numFmtId="0" fontId="35" fillId="25" borderId="44" xfId="0" applyFont="1" applyFill="1" applyBorder="1" applyAlignment="1">
      <alignment horizontal="left" vertical="center" wrapText="1"/>
    </xf>
    <xf numFmtId="176" fontId="35" fillId="25" borderId="80" xfId="0" applyNumberFormat="1" applyFont="1" applyFill="1" applyBorder="1" applyAlignment="1">
      <alignment horizontal="left" vertical="center" wrapText="1"/>
    </xf>
    <xf numFmtId="0" fontId="35" fillId="25" borderId="179" xfId="0" applyFont="1" applyFill="1" applyBorder="1" applyAlignment="1">
      <alignment horizontal="left" vertical="center" wrapText="1"/>
    </xf>
    <xf numFmtId="176" fontId="35" fillId="25" borderId="178" xfId="0" applyNumberFormat="1" applyFont="1" applyFill="1" applyBorder="1" applyAlignment="1">
      <alignment horizontal="left" vertical="center" wrapText="1"/>
    </xf>
    <xf numFmtId="178" fontId="35" fillId="25" borderId="111" xfId="290" applyNumberFormat="1" applyFont="1" applyFill="1" applyBorder="1" applyAlignment="1">
      <alignment horizontal="left" vertical="center"/>
    </xf>
    <xf numFmtId="178" fontId="35" fillId="25" borderId="43" xfId="290" applyNumberFormat="1" applyFont="1" applyFill="1" applyBorder="1" applyAlignment="1">
      <alignment horizontal="left" vertical="center" wrapText="1"/>
    </xf>
    <xf numFmtId="178" fontId="35" fillId="25" borderId="43" xfId="290" applyNumberFormat="1" applyFont="1" applyFill="1" applyBorder="1" applyAlignment="1">
      <alignment horizontal="left" vertical="center"/>
    </xf>
    <xf numFmtId="0" fontId="35" fillId="25" borderId="110" xfId="290" applyNumberFormat="1" applyFont="1" applyFill="1" applyBorder="1" applyAlignment="1">
      <alignment horizontal="left" vertical="top" wrapText="1"/>
    </xf>
    <xf numFmtId="178" fontId="35" fillId="25" borderId="105" xfId="290" applyNumberFormat="1" applyFont="1" applyFill="1" applyBorder="1" applyAlignment="1">
      <alignment horizontal="left" vertical="center"/>
    </xf>
    <xf numFmtId="176" fontId="35" fillId="25" borderId="181" xfId="0" applyNumberFormat="1" applyFont="1" applyFill="1" applyBorder="1" applyAlignment="1">
      <alignment horizontal="left" vertical="center" wrapText="1"/>
    </xf>
    <xf numFmtId="176" fontId="35" fillId="25" borderId="80" xfId="0" applyNumberFormat="1" applyFont="1" applyFill="1" applyBorder="1" applyAlignment="1">
      <alignment horizontal="left" vertical="top" wrapText="1"/>
    </xf>
    <xf numFmtId="0" fontId="35" fillId="25" borderId="202" xfId="0" applyFont="1" applyFill="1" applyBorder="1" applyAlignment="1">
      <alignment horizontal="center"/>
    </xf>
    <xf numFmtId="0" fontId="35" fillId="25" borderId="58" xfId="0" applyFont="1" applyFill="1" applyBorder="1" applyAlignment="1">
      <alignment horizontal="center"/>
    </xf>
    <xf numFmtId="0" fontId="35" fillId="25" borderId="75" xfId="0" applyFont="1" applyFill="1" applyBorder="1" applyAlignment="1">
      <alignment horizontal="center"/>
    </xf>
    <xf numFmtId="0" fontId="35" fillId="25" borderId="58" xfId="0" applyFont="1" applyFill="1" applyBorder="1" applyAlignment="1">
      <alignment horizontal="center" wrapText="1"/>
    </xf>
    <xf numFmtId="177" fontId="35" fillId="25" borderId="99" xfId="1065" applyNumberFormat="1" applyFont="1" applyFill="1" applyBorder="1" applyAlignment="1">
      <alignment horizontal="center" vertical="center"/>
    </xf>
    <xf numFmtId="0" fontId="35" fillId="2" borderId="102" xfId="0" applyFont="1" applyFill="1" applyBorder="1"/>
    <xf numFmtId="177" fontId="35" fillId="25" borderId="103" xfId="1065" applyNumberFormat="1" applyFont="1" applyFill="1" applyBorder="1" applyAlignment="1">
      <alignment horizontal="center" vertical="center"/>
    </xf>
    <xf numFmtId="177" fontId="35" fillId="25" borderId="108" xfId="1065" applyNumberFormat="1" applyFont="1" applyFill="1" applyBorder="1" applyAlignment="1">
      <alignment horizontal="center" vertical="center"/>
    </xf>
    <xf numFmtId="9" fontId="35" fillId="25" borderId="103" xfId="133"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70"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70" xfId="1065" applyNumberFormat="1"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8" xfId="1065" applyNumberFormat="1" applyFont="1" applyFill="1" applyBorder="1" applyAlignment="1">
      <alignment horizontal="center" vertical="center"/>
    </xf>
    <xf numFmtId="0" fontId="35" fillId="25" borderId="210" xfId="0" applyFont="1" applyFill="1" applyBorder="1" applyAlignment="1">
      <alignment horizontal="center"/>
    </xf>
    <xf numFmtId="0" fontId="35" fillId="25" borderId="58" xfId="0" applyFont="1" applyFill="1" applyBorder="1" applyAlignment="1">
      <alignment horizontal="center"/>
    </xf>
    <xf numFmtId="0" fontId="35" fillId="25" borderId="75" xfId="0" applyFont="1" applyFill="1" applyBorder="1" applyAlignment="1">
      <alignment horizontal="center"/>
    </xf>
    <xf numFmtId="0" fontId="35" fillId="25" borderId="93" xfId="0" applyFont="1" applyFill="1" applyBorder="1" applyAlignment="1">
      <alignment horizontal="center"/>
    </xf>
    <xf numFmtId="0" fontId="35" fillId="25" borderId="58" xfId="0" applyFont="1" applyFill="1" applyBorder="1" applyAlignment="1">
      <alignment horizontal="center" wrapText="1"/>
    </xf>
    <xf numFmtId="0" fontId="35" fillId="25" borderId="227" xfId="0" applyFont="1" applyFill="1" applyBorder="1" applyAlignment="1">
      <alignment horizontal="center"/>
    </xf>
    <xf numFmtId="0" fontId="35" fillId="25" borderId="75" xfId="0" applyFont="1" applyFill="1" applyBorder="1" applyAlignment="1">
      <alignment horizontal="center"/>
    </xf>
    <xf numFmtId="177" fontId="35" fillId="25" borderId="82" xfId="1065" applyNumberFormat="1" applyFont="1" applyFill="1" applyBorder="1" applyAlignment="1">
      <alignment horizontal="center"/>
    </xf>
    <xf numFmtId="177" fontId="35" fillId="25" borderId="192"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9" fontId="35" fillId="25" borderId="103" xfId="133" applyFont="1" applyFill="1" applyBorder="1" applyAlignment="1">
      <alignment horizontal="center" vertical="center"/>
    </xf>
    <xf numFmtId="177" fontId="35" fillId="25" borderId="70"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8" xfId="1065" applyNumberFormat="1" applyFont="1" applyFill="1" applyBorder="1" applyAlignment="1">
      <alignment horizontal="center" vertical="center"/>
    </xf>
    <xf numFmtId="9" fontId="35" fillId="25" borderId="103" xfId="133"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70"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8" xfId="1065" applyNumberFormat="1"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70" xfId="1065" applyNumberFormat="1"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8" xfId="1065" applyNumberFormat="1" applyFont="1" applyFill="1" applyBorder="1" applyAlignment="1">
      <alignment horizontal="center" vertical="center"/>
    </xf>
    <xf numFmtId="0" fontId="35" fillId="25" borderId="265" xfId="0" applyFont="1" applyFill="1" applyBorder="1" applyAlignment="1">
      <alignment horizontal="center"/>
    </xf>
    <xf numFmtId="0" fontId="35" fillId="25" borderId="58" xfId="0" applyFont="1" applyFill="1" applyBorder="1" applyAlignment="1">
      <alignment horizontal="center"/>
    </xf>
    <xf numFmtId="0" fontId="35" fillId="25" borderId="75" xfId="0" applyFont="1" applyFill="1" applyBorder="1" applyAlignment="1">
      <alignment horizontal="center"/>
    </xf>
    <xf numFmtId="0" fontId="35" fillId="25" borderId="93" xfId="0" applyFont="1" applyFill="1" applyBorder="1" applyAlignment="1">
      <alignment horizontal="center"/>
    </xf>
    <xf numFmtId="0" fontId="35" fillId="25" borderId="58" xfId="0" applyFont="1" applyFill="1" applyBorder="1" applyAlignment="1">
      <alignment horizontal="center" wrapText="1"/>
    </xf>
    <xf numFmtId="0" fontId="35" fillId="25" borderId="265" xfId="0" applyFont="1" applyFill="1" applyBorder="1" applyAlignment="1">
      <alignment horizontal="center"/>
    </xf>
    <xf numFmtId="0" fontId="35" fillId="25" borderId="75" xfId="0" applyFont="1" applyFill="1" applyBorder="1" applyAlignment="1">
      <alignment horizontal="center"/>
    </xf>
    <xf numFmtId="177" fontId="35" fillId="25" borderId="82" xfId="1065" applyNumberFormat="1" applyFont="1" applyFill="1" applyBorder="1" applyAlignment="1">
      <alignment horizontal="center"/>
    </xf>
    <xf numFmtId="177" fontId="35" fillId="25" borderId="245"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0" fontId="35" fillId="25" borderId="75" xfId="0" applyFont="1" applyFill="1" applyBorder="1" applyAlignment="1">
      <alignment horizontal="center"/>
    </xf>
    <xf numFmtId="177" fontId="35" fillId="25" borderId="83" xfId="1065" applyNumberFormat="1" applyFont="1" applyFill="1" applyBorder="1" applyAlignment="1">
      <alignment horizont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9" fontId="35" fillId="25" borderId="103" xfId="133" applyFont="1" applyFill="1" applyBorder="1" applyAlignment="1">
      <alignment horizontal="center" vertical="center"/>
    </xf>
    <xf numFmtId="177" fontId="35" fillId="25" borderId="70"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8" xfId="1065" applyNumberFormat="1" applyFont="1" applyFill="1" applyBorder="1" applyAlignment="1">
      <alignment horizontal="center" vertical="center"/>
    </xf>
    <xf numFmtId="9" fontId="35" fillId="25" borderId="103" xfId="133"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70"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8" xfId="1065" applyNumberFormat="1"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70" xfId="1065" applyNumberFormat="1" applyFont="1" applyFill="1" applyBorder="1" applyAlignment="1">
      <alignment horizontal="center" vertical="center"/>
    </xf>
    <xf numFmtId="177" fontId="35" fillId="25" borderId="99" xfId="1065" applyNumberFormat="1" applyFont="1" applyFill="1" applyBorder="1" applyAlignment="1">
      <alignment horizontal="center" vertical="center"/>
    </xf>
    <xf numFmtId="177" fontId="35" fillId="25" borderId="103" xfId="1065" applyNumberFormat="1" applyFont="1" applyFill="1" applyBorder="1" applyAlignment="1">
      <alignment horizontal="center" vertical="center"/>
    </xf>
    <xf numFmtId="177" fontId="35" fillId="25" borderId="108" xfId="1065" applyNumberFormat="1" applyFont="1" applyFill="1" applyBorder="1" applyAlignment="1">
      <alignment horizontal="center" vertical="center"/>
    </xf>
    <xf numFmtId="177" fontId="35" fillId="32" borderId="177" xfId="131" applyNumberFormat="1" applyFont="1" applyFill="1" applyBorder="1" applyAlignment="1"/>
    <xf numFmtId="177" fontId="35" fillId="2" borderId="148" xfId="0" applyNumberFormat="1" applyFont="1" applyFill="1" applyBorder="1" applyAlignment="1"/>
    <xf numFmtId="180" fontId="35" fillId="32" borderId="42" xfId="133" applyNumberFormat="1" applyFont="1" applyFill="1" applyBorder="1"/>
    <xf numFmtId="10" fontId="35" fillId="32" borderId="42" xfId="133" applyNumberFormat="1" applyFont="1" applyFill="1" applyBorder="1"/>
    <xf numFmtId="10" fontId="35" fillId="32" borderId="177" xfId="133" applyNumberFormat="1" applyFont="1" applyFill="1" applyBorder="1"/>
    <xf numFmtId="180" fontId="35" fillId="32" borderId="177" xfId="133" applyNumberFormat="1" applyFont="1" applyFill="1" applyBorder="1"/>
    <xf numFmtId="10" fontId="35" fillId="32" borderId="43" xfId="133" applyNumberFormat="1" applyFont="1" applyFill="1" applyBorder="1"/>
    <xf numFmtId="180" fontId="35" fillId="32" borderId="43" xfId="133" applyNumberFormat="1" applyFont="1" applyFill="1" applyBorder="1"/>
    <xf numFmtId="0" fontId="75" fillId="2" borderId="0" xfId="0" applyFont="1" applyFill="1" applyAlignment="1">
      <alignment horizontal="justify"/>
    </xf>
    <xf numFmtId="177" fontId="54" fillId="26" borderId="0" xfId="0" applyNumberFormat="1" applyFont="1" applyFill="1" applyAlignment="1"/>
    <xf numFmtId="0" fontId="53" fillId="32" borderId="134" xfId="4" applyFont="1" applyFill="1" applyBorder="1" applyAlignment="1">
      <alignment horizontal="center" vertical="center"/>
    </xf>
    <xf numFmtId="0" fontId="53" fillId="32" borderId="135" xfId="4" applyFont="1" applyFill="1" applyBorder="1" applyAlignment="1">
      <alignment horizontal="center" vertical="center"/>
    </xf>
    <xf numFmtId="0" fontId="53" fillId="32" borderId="136" xfId="4" applyFont="1" applyFill="1" applyBorder="1" applyAlignment="1">
      <alignment horizontal="center" vertical="center"/>
    </xf>
    <xf numFmtId="0" fontId="35" fillId="28" borderId="0" xfId="0" applyFont="1" applyFill="1" applyAlignment="1">
      <alignment horizontal="left" vertical="top" wrapText="1"/>
    </xf>
    <xf numFmtId="0" fontId="35" fillId="28" borderId="134" xfId="0" applyFont="1" applyFill="1" applyBorder="1" applyAlignment="1">
      <alignment horizontal="left"/>
    </xf>
    <xf numFmtId="0" fontId="35" fillId="28" borderId="135" xfId="0" applyFont="1" applyFill="1" applyBorder="1" applyAlignment="1">
      <alignment horizontal="left"/>
    </xf>
    <xf numFmtId="0" fontId="35" fillId="28" borderId="136" xfId="0" applyFont="1" applyFill="1" applyBorder="1" applyAlignment="1">
      <alignment horizontal="left"/>
    </xf>
    <xf numFmtId="0" fontId="35" fillId="37" borderId="134" xfId="0" applyFont="1" applyFill="1" applyBorder="1" applyAlignment="1">
      <alignment horizontal="left"/>
    </xf>
    <xf numFmtId="0" fontId="35" fillId="37" borderId="135" xfId="0" applyFont="1" applyFill="1" applyBorder="1" applyAlignment="1">
      <alignment horizontal="left"/>
    </xf>
    <xf numFmtId="0" fontId="35" fillId="37" borderId="136" xfId="0" applyFont="1" applyFill="1" applyBorder="1" applyAlignment="1">
      <alignment horizontal="left"/>
    </xf>
    <xf numFmtId="0" fontId="39" fillId="2" borderId="172" xfId="0" quotePrefix="1" applyFont="1" applyFill="1" applyBorder="1" applyAlignment="1">
      <alignment horizontal="left" vertical="top" wrapText="1"/>
    </xf>
    <xf numFmtId="0" fontId="35" fillId="2" borderId="15" xfId="0" applyFont="1" applyFill="1" applyBorder="1" applyAlignment="1">
      <alignment horizontal="left" vertical="top"/>
    </xf>
    <xf numFmtId="0" fontId="35" fillId="2" borderId="171" xfId="0" applyFont="1" applyFill="1" applyBorder="1" applyAlignment="1">
      <alignment horizontal="left" vertical="top"/>
    </xf>
    <xf numFmtId="0" fontId="35" fillId="2" borderId="17" xfId="0" applyFont="1" applyFill="1" applyBorder="1" applyAlignment="1">
      <alignment horizontal="left" vertical="top"/>
    </xf>
    <xf numFmtId="0" fontId="35" fillId="2" borderId="0" xfId="0" applyFont="1" applyFill="1" applyBorder="1" applyAlignment="1">
      <alignment horizontal="left" vertical="top"/>
    </xf>
    <xf numFmtId="0" fontId="35" fillId="2" borderId="117" xfId="0" applyFont="1" applyFill="1" applyBorder="1" applyAlignment="1">
      <alignment horizontal="left" vertical="top"/>
    </xf>
    <xf numFmtId="0" fontId="35" fillId="2" borderId="18" xfId="0" applyFont="1" applyFill="1" applyBorder="1" applyAlignment="1">
      <alignment horizontal="left" vertical="top"/>
    </xf>
    <xf numFmtId="0" fontId="35" fillId="2" borderId="5" xfId="0" applyFont="1" applyFill="1" applyBorder="1" applyAlignment="1">
      <alignment horizontal="left" vertical="top"/>
    </xf>
    <xf numFmtId="0" fontId="35" fillId="2" borderId="19" xfId="0" applyFont="1" applyFill="1" applyBorder="1" applyAlignment="1">
      <alignment horizontal="left" vertical="top"/>
    </xf>
    <xf numFmtId="0" fontId="35" fillId="2" borderId="14" xfId="0" applyFont="1" applyFill="1" applyBorder="1" applyAlignment="1">
      <alignment horizontal="left" vertical="top" wrapText="1"/>
    </xf>
    <xf numFmtId="0" fontId="35" fillId="2" borderId="16" xfId="0" applyFont="1" applyFill="1" applyBorder="1" applyAlignment="1">
      <alignment horizontal="left" vertical="top"/>
    </xf>
    <xf numFmtId="0" fontId="39" fillId="2" borderId="172" xfId="0" applyFont="1" applyFill="1" applyBorder="1" applyAlignment="1">
      <alignment horizontal="left" vertical="top" wrapText="1"/>
    </xf>
    <xf numFmtId="0" fontId="35" fillId="43" borderId="134" xfId="0" applyFont="1" applyFill="1" applyBorder="1" applyAlignment="1">
      <alignment horizontal="center" vertical="center"/>
    </xf>
    <xf numFmtId="0" fontId="35" fillId="43" borderId="136" xfId="0" applyFont="1" applyFill="1" applyBorder="1" applyAlignment="1">
      <alignment horizontal="center" vertical="center"/>
    </xf>
    <xf numFmtId="0" fontId="35" fillId="26" borderId="134" xfId="0" applyFont="1" applyFill="1" applyBorder="1" applyAlignment="1">
      <alignment horizontal="center"/>
    </xf>
    <xf numFmtId="0" fontId="35" fillId="26" borderId="136" xfId="0" applyFont="1" applyFill="1" applyBorder="1" applyAlignment="1">
      <alignment horizontal="center"/>
    </xf>
    <xf numFmtId="0" fontId="35" fillId="2" borderId="172" xfId="0" applyFont="1" applyFill="1" applyBorder="1" applyAlignment="1">
      <alignment horizontal="left" vertical="top" wrapText="1"/>
    </xf>
    <xf numFmtId="0" fontId="35" fillId="2" borderId="15" xfId="0" applyFont="1" applyFill="1" applyBorder="1" applyAlignment="1">
      <alignment horizontal="left" vertical="top" wrapText="1"/>
    </xf>
    <xf numFmtId="0" fontId="35" fillId="2" borderId="171" xfId="0" applyFont="1" applyFill="1" applyBorder="1" applyAlignment="1">
      <alignment horizontal="left" vertical="top" wrapText="1"/>
    </xf>
    <xf numFmtId="0" fontId="35" fillId="2" borderId="17"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117" xfId="0" applyFont="1" applyFill="1" applyBorder="1" applyAlignment="1">
      <alignment horizontal="left" vertical="top" wrapText="1"/>
    </xf>
    <xf numFmtId="0" fontId="35" fillId="2" borderId="18"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19" xfId="0" applyFont="1" applyFill="1" applyBorder="1" applyAlignment="1">
      <alignment horizontal="left" vertical="top" wrapText="1"/>
    </xf>
    <xf numFmtId="0" fontId="35" fillId="2" borderId="16" xfId="0" applyFont="1" applyFill="1" applyBorder="1" applyAlignment="1">
      <alignment horizontal="left" vertical="top" wrapText="1"/>
    </xf>
    <xf numFmtId="0" fontId="39" fillId="2" borderId="14" xfId="0" applyFont="1" applyFill="1" applyBorder="1" applyAlignment="1">
      <alignment horizontal="left" vertical="top" wrapText="1"/>
    </xf>
    <xf numFmtId="0" fontId="39" fillId="2" borderId="15" xfId="0" applyFont="1" applyFill="1" applyBorder="1" applyAlignment="1">
      <alignment horizontal="left" vertical="top" wrapText="1"/>
    </xf>
    <xf numFmtId="0" fontId="39" fillId="2" borderId="16" xfId="0" applyFont="1" applyFill="1" applyBorder="1" applyAlignment="1">
      <alignment horizontal="left" vertical="top" wrapText="1"/>
    </xf>
    <xf numFmtId="0" fontId="39" fillId="2" borderId="17" xfId="0" applyFont="1" applyFill="1" applyBorder="1" applyAlignment="1">
      <alignment horizontal="left" vertical="top" wrapText="1"/>
    </xf>
    <xf numFmtId="0" fontId="39" fillId="2" borderId="0" xfId="0" applyFont="1" applyFill="1" applyBorder="1" applyAlignment="1">
      <alignment horizontal="left" vertical="top" wrapText="1"/>
    </xf>
    <xf numFmtId="0" fontId="39" fillId="2" borderId="117" xfId="0" applyFont="1" applyFill="1" applyBorder="1" applyAlignment="1">
      <alignment horizontal="left" vertical="top" wrapText="1"/>
    </xf>
    <xf numFmtId="0" fontId="39" fillId="2" borderId="18" xfId="0" applyFont="1" applyFill="1" applyBorder="1" applyAlignment="1">
      <alignment horizontal="left" vertical="top" wrapText="1"/>
    </xf>
    <xf numFmtId="0" fontId="39" fillId="2" borderId="5" xfId="0" applyFont="1" applyFill="1" applyBorder="1" applyAlignment="1">
      <alignment horizontal="left" vertical="top" wrapText="1"/>
    </xf>
    <xf numFmtId="0" fontId="39" fillId="2" borderId="19" xfId="0" applyFont="1" applyFill="1" applyBorder="1" applyAlignment="1">
      <alignment horizontal="left" vertical="top" wrapText="1"/>
    </xf>
    <xf numFmtId="0" fontId="35" fillId="25" borderId="134" xfId="261" applyFont="1" applyFill="1" applyBorder="1" applyAlignment="1" applyProtection="1">
      <alignment horizontal="center" vertical="center"/>
    </xf>
    <xf numFmtId="0" fontId="35" fillId="25" borderId="136" xfId="261" applyFont="1" applyFill="1" applyBorder="1" applyAlignment="1" applyProtection="1">
      <alignment horizontal="center" vertical="center"/>
    </xf>
    <xf numFmtId="0" fontId="35" fillId="28" borderId="0" xfId="0" applyFont="1" applyFill="1" applyAlignment="1">
      <alignment horizontal="left" vertical="center" wrapText="1"/>
    </xf>
    <xf numFmtId="0" fontId="35" fillId="2" borderId="134" xfId="0" applyFont="1" applyFill="1" applyBorder="1" applyAlignment="1" applyProtection="1">
      <alignment horizontal="center" vertical="center"/>
    </xf>
    <xf numFmtId="0" fontId="35" fillId="2" borderId="136" xfId="0" applyFont="1" applyFill="1" applyBorder="1" applyAlignment="1" applyProtection="1">
      <alignment horizontal="center" vertical="center"/>
    </xf>
    <xf numFmtId="0" fontId="41" fillId="27" borderId="134" xfId="0" applyFont="1" applyFill="1" applyBorder="1" applyAlignment="1" applyProtection="1">
      <alignment horizontal="center" vertical="center"/>
    </xf>
    <xf numFmtId="0" fontId="41" fillId="27" borderId="136" xfId="0" applyFont="1" applyFill="1" applyBorder="1" applyAlignment="1" applyProtection="1">
      <alignment horizontal="center" vertical="center"/>
    </xf>
    <xf numFmtId="0" fontId="49" fillId="29" borderId="134" xfId="132" applyFont="1" applyBorder="1" applyAlignment="1" applyProtection="1">
      <alignment horizontal="center" vertical="center"/>
    </xf>
    <xf numFmtId="0" fontId="49" fillId="29" borderId="136" xfId="132" applyFont="1" applyBorder="1" applyAlignment="1" applyProtection="1">
      <alignment horizontal="center" vertical="center"/>
    </xf>
    <xf numFmtId="0" fontId="37" fillId="2" borderId="0" xfId="5" applyFont="1" applyFill="1">
      <alignment horizontal="left" vertical="center"/>
      <protection locked="0"/>
    </xf>
    <xf numFmtId="0" fontId="35" fillId="30" borderId="126" xfId="0" applyFont="1" applyFill="1" applyBorder="1" applyAlignment="1">
      <alignment horizontal="center" vertical="center" wrapText="1"/>
    </xf>
    <xf numFmtId="0" fontId="35" fillId="30" borderId="127" xfId="0" applyFont="1" applyFill="1" applyBorder="1" applyAlignment="1">
      <alignment horizontal="center" vertical="center" wrapText="1"/>
    </xf>
    <xf numFmtId="0" fontId="35" fillId="30" borderId="128" xfId="0" applyFont="1" applyFill="1" applyBorder="1" applyAlignment="1">
      <alignment horizontal="center" vertical="center" wrapText="1"/>
    </xf>
    <xf numFmtId="0" fontId="35" fillId="0" borderId="2" xfId="0" applyFont="1" applyFill="1" applyBorder="1" applyAlignment="1">
      <alignment horizontal="center"/>
    </xf>
    <xf numFmtId="0" fontId="35" fillId="0" borderId="3" xfId="0" applyFont="1" applyFill="1" applyBorder="1" applyAlignment="1">
      <alignment horizontal="center"/>
    </xf>
    <xf numFmtId="0" fontId="35" fillId="0" borderId="135" xfId="0" applyFont="1" applyFill="1" applyBorder="1" applyAlignment="1">
      <alignment horizontal="center"/>
    </xf>
    <xf numFmtId="0" fontId="35" fillId="0" borderId="4" xfId="0" applyFont="1" applyFill="1" applyBorder="1" applyAlignment="1">
      <alignment horizontal="center"/>
    </xf>
    <xf numFmtId="176" fontId="35" fillId="2" borderId="27" xfId="0" applyNumberFormat="1" applyFont="1" applyFill="1" applyBorder="1" applyAlignment="1">
      <alignment horizontal="center" vertical="center" wrapText="1"/>
    </xf>
    <xf numFmtId="176" fontId="35" fillId="2" borderId="31" xfId="0" applyNumberFormat="1" applyFont="1" applyFill="1" applyBorder="1" applyAlignment="1">
      <alignment horizontal="center" vertical="center" wrapText="1"/>
    </xf>
    <xf numFmtId="176" fontId="35" fillId="2" borderId="32" xfId="0" applyNumberFormat="1" applyFont="1" applyFill="1" applyBorder="1" applyAlignment="1">
      <alignment horizontal="center" vertical="center" wrapText="1"/>
    </xf>
    <xf numFmtId="176" fontId="35" fillId="2" borderId="118" xfId="0" applyNumberFormat="1" applyFont="1" applyFill="1" applyBorder="1" applyAlignment="1">
      <alignment horizontal="center" vertical="center" wrapText="1"/>
    </xf>
    <xf numFmtId="176" fontId="35" fillId="2" borderId="146" xfId="0" applyNumberFormat="1" applyFont="1" applyFill="1" applyBorder="1" applyAlignment="1">
      <alignment horizontal="center" vertical="center" wrapText="1"/>
    </xf>
    <xf numFmtId="176" fontId="39" fillId="2" borderId="118" xfId="0" applyNumberFormat="1" applyFont="1" applyFill="1" applyBorder="1" applyAlignment="1">
      <alignment horizontal="center" vertical="center" wrapText="1"/>
    </xf>
    <xf numFmtId="176" fontId="35" fillId="2" borderId="14" xfId="0" applyNumberFormat="1" applyFont="1" applyFill="1" applyBorder="1" applyAlignment="1">
      <alignment horizontal="center" vertical="center" wrapText="1"/>
    </xf>
    <xf numFmtId="176" fontId="35" fillId="2" borderId="15" xfId="0" applyNumberFormat="1" applyFont="1" applyFill="1" applyBorder="1" applyAlignment="1">
      <alignment horizontal="center" vertical="center" wrapText="1"/>
    </xf>
    <xf numFmtId="176" fontId="35" fillId="2" borderId="16" xfId="0" applyNumberFormat="1" applyFont="1" applyFill="1" applyBorder="1" applyAlignment="1">
      <alignment horizontal="center" vertical="center" wrapText="1"/>
    </xf>
    <xf numFmtId="176" fontId="35" fillId="2" borderId="18" xfId="0" applyNumberFormat="1" applyFont="1" applyFill="1" applyBorder="1" applyAlignment="1">
      <alignment horizontal="center" vertical="center" wrapText="1"/>
    </xf>
    <xf numFmtId="176" fontId="35" fillId="2" borderId="5" xfId="0" applyNumberFormat="1" applyFont="1" applyFill="1" applyBorder="1" applyAlignment="1">
      <alignment horizontal="center" vertical="center" wrapText="1"/>
    </xf>
    <xf numFmtId="176" fontId="35" fillId="2" borderId="19" xfId="0" applyNumberFormat="1" applyFont="1" applyFill="1" applyBorder="1" applyAlignment="1">
      <alignment horizontal="center" vertical="center" wrapText="1"/>
    </xf>
    <xf numFmtId="0" fontId="35" fillId="2" borderId="2" xfId="0" applyFont="1" applyFill="1" applyBorder="1" applyAlignment="1">
      <alignment horizontal="center" wrapText="1"/>
    </xf>
    <xf numFmtId="0" fontId="35" fillId="2" borderId="3" xfId="0" applyFont="1" applyFill="1" applyBorder="1" applyAlignment="1">
      <alignment horizontal="center" wrapText="1"/>
    </xf>
    <xf numFmtId="0" fontId="35" fillId="2" borderId="4" xfId="0" applyFont="1" applyFill="1" applyBorder="1" applyAlignment="1">
      <alignment horizontal="center" wrapText="1"/>
    </xf>
    <xf numFmtId="176" fontId="35" fillId="2" borderId="2" xfId="0" applyNumberFormat="1" applyFont="1" applyFill="1" applyBorder="1" applyAlignment="1">
      <alignment horizontal="center" vertical="center" wrapText="1"/>
    </xf>
    <xf numFmtId="176" fontId="35" fillId="2" borderId="3" xfId="0" applyNumberFormat="1" applyFont="1" applyFill="1" applyBorder="1" applyAlignment="1">
      <alignment horizontal="center" vertical="center" wrapText="1"/>
    </xf>
    <xf numFmtId="176" fontId="35" fillId="2" borderId="4" xfId="0" applyNumberFormat="1" applyFont="1" applyFill="1" applyBorder="1" applyAlignment="1">
      <alignment horizontal="center" vertical="center" wrapText="1"/>
    </xf>
    <xf numFmtId="9" fontId="35" fillId="25" borderId="193" xfId="133" applyFont="1" applyFill="1" applyBorder="1" applyAlignment="1">
      <alignment horizontal="center" vertical="center"/>
    </xf>
    <xf numFmtId="9" fontId="35" fillId="25" borderId="49" xfId="133" applyFont="1" applyFill="1" applyBorder="1" applyAlignment="1">
      <alignment horizontal="center" vertical="center"/>
    </xf>
    <xf numFmtId="9" fontId="35" fillId="25" borderId="76" xfId="133" applyFont="1" applyFill="1" applyBorder="1" applyAlignment="1">
      <alignment horizontal="center" vertical="center"/>
    </xf>
    <xf numFmtId="177" fontId="35" fillId="25" borderId="193" xfId="1065" applyNumberFormat="1" applyFont="1" applyFill="1" applyBorder="1" applyAlignment="1">
      <alignment horizontal="center" vertical="center"/>
    </xf>
    <xf numFmtId="177" fontId="35" fillId="25" borderId="49" xfId="1065" applyNumberFormat="1" applyFont="1" applyFill="1" applyBorder="1" applyAlignment="1">
      <alignment horizontal="center" vertical="center"/>
    </xf>
    <xf numFmtId="177" fontId="35" fillId="25" borderId="76" xfId="1065" applyNumberFormat="1" applyFont="1" applyFill="1" applyBorder="1" applyAlignment="1">
      <alignment horizontal="center" vertical="center"/>
    </xf>
    <xf numFmtId="0" fontId="35" fillId="2" borderId="2" xfId="0" applyFont="1" applyFill="1" applyBorder="1" applyAlignment="1">
      <alignment horizontal="center"/>
    </xf>
    <xf numFmtId="0" fontId="35" fillId="2" borderId="4" xfId="0" applyFont="1" applyFill="1" applyBorder="1" applyAlignment="1">
      <alignment horizontal="center"/>
    </xf>
    <xf numFmtId="9" fontId="35" fillId="25" borderId="63" xfId="133" applyFont="1" applyFill="1" applyBorder="1" applyAlignment="1">
      <alignment horizontal="center" vertical="center"/>
    </xf>
    <xf numFmtId="177" fontId="35" fillId="25" borderId="63" xfId="1065" applyNumberFormat="1" applyFont="1" applyFill="1" applyBorder="1" applyAlignment="1">
      <alignment horizontal="center" vertical="center"/>
    </xf>
    <xf numFmtId="177" fontId="35" fillId="2" borderId="63" xfId="131" applyNumberFormat="1" applyFont="1" applyFill="1" applyBorder="1" applyAlignment="1">
      <alignment horizontal="center" vertical="center"/>
    </xf>
    <xf numFmtId="177" fontId="35" fillId="2" borderId="49" xfId="131" applyNumberFormat="1" applyFont="1" applyFill="1" applyBorder="1" applyAlignment="1">
      <alignment horizontal="center" vertical="center"/>
    </xf>
    <xf numFmtId="177" fontId="35" fillId="2" borderId="94" xfId="131" applyNumberFormat="1" applyFont="1" applyFill="1" applyBorder="1" applyAlignment="1">
      <alignment horizontal="center" vertical="center"/>
    </xf>
    <xf numFmtId="177" fontId="35" fillId="2" borderId="76" xfId="131" applyNumberFormat="1" applyFont="1" applyFill="1" applyBorder="1" applyAlignment="1">
      <alignment horizontal="center" vertical="center"/>
    </xf>
    <xf numFmtId="177" fontId="35" fillId="2" borderId="193" xfId="131" applyNumberFormat="1" applyFont="1" applyFill="1" applyBorder="1" applyAlignment="1">
      <alignment horizontal="center" vertical="center"/>
    </xf>
    <xf numFmtId="0" fontId="35" fillId="25" borderId="79" xfId="0" applyFont="1" applyFill="1" applyBorder="1" applyAlignment="1">
      <alignment horizontal="center" vertical="center" wrapText="1"/>
    </xf>
    <xf numFmtId="0" fontId="35" fillId="25" borderId="77" xfId="0" applyFont="1" applyFill="1" applyBorder="1" applyAlignment="1">
      <alignment horizontal="center" vertical="center" wrapText="1"/>
    </xf>
    <xf numFmtId="0" fontId="35" fillId="25" borderId="78" xfId="0" applyFont="1" applyFill="1" applyBorder="1" applyAlignment="1">
      <alignment horizontal="center" vertical="center" wrapText="1"/>
    </xf>
    <xf numFmtId="0" fontId="35" fillId="25" borderId="60" xfId="0" applyFont="1" applyFill="1" applyBorder="1" applyAlignment="1">
      <alignment horizontal="center" vertical="center" wrapText="1"/>
    </xf>
    <xf numFmtId="0" fontId="35" fillId="25" borderId="61" xfId="0" applyFont="1" applyFill="1" applyBorder="1" applyAlignment="1">
      <alignment horizontal="center" vertical="center"/>
    </xf>
    <xf numFmtId="0" fontId="35" fillId="25" borderId="62" xfId="0" applyFont="1" applyFill="1" applyBorder="1" applyAlignment="1">
      <alignment horizontal="center" vertical="center"/>
    </xf>
    <xf numFmtId="0" fontId="35" fillId="25" borderId="53" xfId="0" applyFont="1" applyFill="1" applyBorder="1" applyAlignment="1">
      <alignment horizontal="center" vertical="center"/>
    </xf>
    <xf numFmtId="0" fontId="35" fillId="25" borderId="0" xfId="0" applyFont="1" applyFill="1" applyBorder="1" applyAlignment="1">
      <alignment horizontal="center" vertical="center"/>
    </xf>
    <xf numFmtId="0" fontId="35" fillId="25" borderId="54" xfId="0" applyFont="1" applyFill="1" applyBorder="1" applyAlignment="1">
      <alignment horizontal="center" vertical="center"/>
    </xf>
    <xf numFmtId="0" fontId="35" fillId="25" borderId="73" xfId="0" applyFont="1" applyFill="1" applyBorder="1" applyAlignment="1">
      <alignment horizontal="center" vertical="center"/>
    </xf>
    <xf numFmtId="0" fontId="35" fillId="25" borderId="74" xfId="0" applyFont="1" applyFill="1" applyBorder="1" applyAlignment="1">
      <alignment horizontal="center" vertical="center"/>
    </xf>
    <xf numFmtId="0" fontId="35" fillId="25" borderId="75" xfId="0" applyFont="1" applyFill="1" applyBorder="1" applyAlignment="1">
      <alignment horizontal="center" vertical="center"/>
    </xf>
    <xf numFmtId="0" fontId="35" fillId="25" borderId="200" xfId="0" applyFont="1" applyFill="1" applyBorder="1" applyAlignment="1">
      <alignment horizontal="center" vertical="center" wrapText="1"/>
    </xf>
    <xf numFmtId="0" fontId="35" fillId="25" borderId="199" xfId="0" applyFont="1" applyFill="1" applyBorder="1" applyAlignment="1">
      <alignment horizontal="center" vertical="center" wrapText="1"/>
    </xf>
    <xf numFmtId="0" fontId="35" fillId="25" borderId="15" xfId="0" applyFont="1" applyFill="1" applyBorder="1" applyAlignment="1">
      <alignment horizontal="center" vertical="center"/>
    </xf>
    <xf numFmtId="0" fontId="35" fillId="25" borderId="52" xfId="0" applyFont="1" applyFill="1" applyBorder="1" applyAlignment="1">
      <alignment horizontal="center" vertical="center"/>
    </xf>
    <xf numFmtId="0" fontId="35" fillId="25" borderId="61" xfId="0" applyFont="1" applyFill="1" applyBorder="1" applyAlignment="1">
      <alignment horizontal="center" vertical="center" wrapText="1"/>
    </xf>
    <xf numFmtId="0" fontId="35" fillId="25" borderId="62" xfId="0" applyFont="1" applyFill="1" applyBorder="1" applyAlignment="1">
      <alignment horizontal="center" vertical="center" wrapText="1"/>
    </xf>
    <xf numFmtId="0" fontId="35" fillId="25" borderId="5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54" xfId="0" applyFont="1" applyFill="1" applyBorder="1" applyAlignment="1">
      <alignment horizontal="center" vertical="center" wrapText="1"/>
    </xf>
    <xf numFmtId="0" fontId="35" fillId="25" borderId="73" xfId="0" applyFont="1" applyFill="1" applyBorder="1" applyAlignment="1">
      <alignment horizontal="center" vertical="center" wrapText="1"/>
    </xf>
    <xf numFmtId="0" fontId="35" fillId="25" borderId="74" xfId="0" applyFont="1" applyFill="1" applyBorder="1" applyAlignment="1">
      <alignment horizontal="center" vertical="center" wrapText="1"/>
    </xf>
    <xf numFmtId="0" fontId="35" fillId="25" borderId="75" xfId="0" applyFont="1" applyFill="1" applyBorder="1" applyAlignment="1">
      <alignment horizontal="center" vertical="center" wrapText="1"/>
    </xf>
    <xf numFmtId="0" fontId="35" fillId="25" borderId="60" xfId="0" applyFont="1" applyFill="1" applyBorder="1" applyAlignment="1">
      <alignment horizontal="center" vertical="center"/>
    </xf>
    <xf numFmtId="0" fontId="35" fillId="0" borderId="126" xfId="0" applyFont="1" applyFill="1" applyBorder="1" applyAlignment="1">
      <alignment horizontal="center" vertical="center" wrapText="1"/>
    </xf>
    <xf numFmtId="0" fontId="35" fillId="0" borderId="127" xfId="0" applyFont="1" applyFill="1" applyBorder="1" applyAlignment="1">
      <alignment horizontal="center" vertical="center" wrapText="1"/>
    </xf>
    <xf numFmtId="0" fontId="35" fillId="0" borderId="128" xfId="0" applyFont="1" applyFill="1" applyBorder="1" applyAlignment="1">
      <alignment horizontal="center" vertical="center" wrapText="1"/>
    </xf>
    <xf numFmtId="177" fontId="35" fillId="2" borderId="48" xfId="131" applyNumberFormat="1" applyFont="1" applyFill="1" applyBorder="1" applyAlignment="1">
      <alignment horizontal="center" vertical="center"/>
    </xf>
    <xf numFmtId="9" fontId="35" fillId="25" borderId="94" xfId="133" applyFont="1" applyFill="1" applyBorder="1" applyAlignment="1">
      <alignment horizontal="center" vertical="center"/>
    </xf>
    <xf numFmtId="177" fontId="35" fillId="25" borderId="208" xfId="1065" applyNumberFormat="1" applyFont="1" applyFill="1" applyBorder="1" applyAlignment="1">
      <alignment horizontal="center" vertical="center"/>
    </xf>
    <xf numFmtId="0" fontId="35" fillId="25" borderId="81" xfId="0" applyFont="1" applyFill="1" applyBorder="1" applyAlignment="1">
      <alignment horizontal="center" vertical="center" wrapText="1"/>
    </xf>
    <xf numFmtId="9" fontId="35" fillId="25" borderId="208" xfId="133" applyFont="1" applyFill="1" applyBorder="1" applyAlignment="1">
      <alignment horizontal="center" vertical="center"/>
    </xf>
    <xf numFmtId="0" fontId="35" fillId="25" borderId="90" xfId="0" applyFont="1" applyFill="1" applyBorder="1" applyAlignment="1">
      <alignment horizontal="center" vertical="center" wrapText="1"/>
    </xf>
    <xf numFmtId="0" fontId="35" fillId="25" borderId="91" xfId="0" applyFont="1" applyFill="1" applyBorder="1" applyAlignment="1">
      <alignment horizontal="center" vertical="center"/>
    </xf>
    <xf numFmtId="0" fontId="35" fillId="25" borderId="5" xfId="0" applyFont="1" applyFill="1" applyBorder="1" applyAlignment="1">
      <alignment horizontal="center" vertical="center"/>
    </xf>
    <xf numFmtId="0" fontId="35" fillId="25" borderId="92" xfId="0" applyFont="1" applyFill="1" applyBorder="1" applyAlignment="1">
      <alignment horizontal="center" vertical="center"/>
    </xf>
    <xf numFmtId="177" fontId="35" fillId="25" borderId="94" xfId="1065" applyNumberFormat="1" applyFont="1" applyFill="1" applyBorder="1" applyAlignment="1">
      <alignment horizontal="center" vertical="center"/>
    </xf>
    <xf numFmtId="0" fontId="35" fillId="2" borderId="118" xfId="0" applyFont="1" applyFill="1" applyBorder="1" applyAlignment="1">
      <alignment horizontal="center"/>
    </xf>
    <xf numFmtId="0" fontId="35" fillId="25" borderId="229" xfId="0" applyFont="1" applyFill="1" applyBorder="1" applyAlignment="1">
      <alignment horizontal="center" vertical="center" wrapText="1"/>
    </xf>
    <xf numFmtId="0" fontId="35" fillId="25" borderId="264" xfId="0" applyFont="1" applyFill="1" applyBorder="1" applyAlignment="1">
      <alignment horizontal="center" vertical="center" wrapText="1"/>
    </xf>
    <xf numFmtId="9" fontId="35" fillId="25" borderId="259" xfId="133" applyFont="1" applyFill="1" applyBorder="1" applyAlignment="1">
      <alignment horizontal="center" vertical="center"/>
    </xf>
    <xf numFmtId="177" fontId="35" fillId="25" borderId="259" xfId="1065" applyNumberFormat="1" applyFont="1" applyFill="1" applyBorder="1" applyAlignment="1">
      <alignment horizontal="center" vertical="center"/>
    </xf>
    <xf numFmtId="0" fontId="93" fillId="2" borderId="17" xfId="0" applyFont="1" applyFill="1" applyBorder="1" applyAlignment="1">
      <alignment horizontal="left" vertical="top" wrapText="1" indent="1"/>
    </xf>
    <xf numFmtId="0" fontId="93" fillId="2" borderId="0" xfId="0" applyFont="1" applyFill="1" applyBorder="1" applyAlignment="1">
      <alignment horizontal="left" vertical="top" wrapText="1" indent="1"/>
    </xf>
    <xf numFmtId="183" fontId="94" fillId="28" borderId="115" xfId="0" applyNumberFormat="1" applyFont="1" applyFill="1" applyBorder="1" applyAlignment="1">
      <alignment horizontal="center"/>
    </xf>
    <xf numFmtId="183" fontId="94" fillId="28" borderId="177" xfId="0" applyNumberFormat="1" applyFont="1" applyFill="1" applyBorder="1" applyAlignment="1">
      <alignment horizontal="center"/>
    </xf>
    <xf numFmtId="0" fontId="93" fillId="2" borderId="0" xfId="0" applyFont="1" applyFill="1" applyBorder="1" applyAlignment="1">
      <alignment horizontal="center" vertical="center" wrapText="1"/>
    </xf>
    <xf numFmtId="0" fontId="93" fillId="2" borderId="151" xfId="0" applyFont="1" applyFill="1" applyBorder="1" applyAlignment="1">
      <alignment horizontal="center" vertical="center" wrapText="1"/>
    </xf>
    <xf numFmtId="0" fontId="0" fillId="2" borderId="175" xfId="0" applyFill="1" applyBorder="1" applyAlignment="1">
      <alignment horizontal="left" wrapText="1"/>
    </xf>
    <xf numFmtId="0" fontId="35" fillId="0" borderId="176" xfId="233" applyFont="1" applyFill="1" applyBorder="1" applyAlignment="1">
      <alignment horizontal="left" vertical="center"/>
    </xf>
    <xf numFmtId="0" fontId="79" fillId="2" borderId="175" xfId="0" applyFont="1" applyFill="1" applyBorder="1" applyAlignment="1">
      <alignment horizontal="left" wrapText="1"/>
    </xf>
    <xf numFmtId="0" fontId="35" fillId="2" borderId="5" xfId="0" applyNumberFormat="1" applyFont="1" applyFill="1" applyBorder="1" applyAlignment="1">
      <alignment horizontal="center" vertical="center" wrapText="1"/>
    </xf>
    <xf numFmtId="0" fontId="35" fillId="2" borderId="167" xfId="0" applyFont="1" applyFill="1" applyBorder="1" applyAlignment="1">
      <alignment horizontal="right"/>
    </xf>
    <xf numFmtId="0" fontId="35" fillId="2" borderId="163" xfId="0" applyFont="1" applyFill="1" applyBorder="1" applyAlignment="1">
      <alignment horizontal="right"/>
    </xf>
    <xf numFmtId="0" fontId="77" fillId="2" borderId="18" xfId="0" applyFont="1" applyFill="1" applyBorder="1" applyAlignment="1">
      <alignment horizontal="left" vertical="top"/>
    </xf>
    <xf numFmtId="0" fontId="77" fillId="2" borderId="5" xfId="0" applyFont="1" applyFill="1" applyBorder="1" applyAlignment="1">
      <alignment horizontal="left" vertical="top"/>
    </xf>
    <xf numFmtId="0" fontId="35" fillId="2" borderId="174" xfId="0" applyFont="1" applyFill="1" applyBorder="1" applyAlignment="1">
      <alignment horizontal="center" wrapText="1"/>
    </xf>
    <xf numFmtId="0" fontId="35" fillId="2" borderId="5" xfId="0" applyFont="1" applyFill="1" applyBorder="1" applyAlignment="1">
      <alignment horizontal="center" wrapText="1"/>
    </xf>
    <xf numFmtId="0" fontId="35" fillId="2" borderId="170" xfId="0" applyFont="1" applyFill="1" applyBorder="1" applyAlignment="1">
      <alignment horizontal="center" wrapText="1"/>
    </xf>
    <xf numFmtId="0" fontId="35" fillId="2" borderId="0" xfId="0" applyFont="1" applyFill="1" applyBorder="1" applyAlignment="1">
      <alignment horizontal="center" wrapText="1"/>
    </xf>
    <xf numFmtId="0" fontId="35" fillId="0" borderId="167" xfId="0" applyFont="1" applyFill="1" applyBorder="1" applyAlignment="1">
      <alignment horizontal="right"/>
    </xf>
    <xf numFmtId="0" fontId="35" fillId="0" borderId="163" xfId="0" applyFont="1" applyFill="1" applyBorder="1" applyAlignment="1">
      <alignment horizontal="right"/>
    </xf>
    <xf numFmtId="0" fontId="39" fillId="43" borderId="167" xfId="0" applyFont="1" applyFill="1" applyBorder="1" applyAlignment="1">
      <alignment horizontal="right"/>
    </xf>
    <xf numFmtId="0" fontId="39" fillId="43" borderId="163" xfId="0" applyFont="1" applyFill="1" applyBorder="1" applyAlignment="1">
      <alignment horizontal="right"/>
    </xf>
    <xf numFmtId="177" fontId="35" fillId="32" borderId="115" xfId="131" applyNumberFormat="1" applyFont="1" applyFill="1" applyBorder="1" applyAlignment="1">
      <alignment horizontal="left" wrapText="1"/>
    </xf>
    <xf numFmtId="177" fontId="35" fillId="32" borderId="102" xfId="131" applyNumberFormat="1" applyFont="1" applyFill="1" applyBorder="1" applyAlignment="1">
      <alignment horizontal="left" wrapText="1"/>
    </xf>
    <xf numFmtId="177" fontId="35" fillId="32" borderId="177" xfId="131" applyNumberFormat="1" applyFont="1" applyFill="1" applyBorder="1" applyAlignment="1">
      <alignment horizontal="left" wrapText="1"/>
    </xf>
    <xf numFmtId="177" fontId="35" fillId="32" borderId="115" xfId="131" applyNumberFormat="1" applyFont="1" applyFill="1" applyBorder="1" applyAlignment="1">
      <alignment horizontal="center" vertical="center" wrapText="1"/>
    </xf>
    <xf numFmtId="177" fontId="35" fillId="32" borderId="102" xfId="131" applyNumberFormat="1" applyFont="1" applyFill="1" applyBorder="1" applyAlignment="1">
      <alignment horizontal="center" vertical="center" wrapText="1"/>
    </xf>
    <xf numFmtId="177" fontId="35" fillId="32" borderId="177" xfId="131" applyNumberFormat="1" applyFont="1" applyFill="1" applyBorder="1" applyAlignment="1">
      <alignment horizontal="center" vertical="center" wrapText="1"/>
    </xf>
    <xf numFmtId="0" fontId="39" fillId="2" borderId="167" xfId="0" applyFont="1" applyFill="1" applyBorder="1" applyAlignment="1">
      <alignment horizontal="right"/>
    </xf>
    <xf numFmtId="0" fontId="39" fillId="2" borderId="163" xfId="0" applyFont="1" applyFill="1" applyBorder="1" applyAlignment="1">
      <alignment horizontal="right"/>
    </xf>
    <xf numFmtId="0" fontId="75" fillId="2" borderId="0" xfId="0" applyFont="1" applyFill="1" applyAlignment="1">
      <alignment horizontal="justify" vertical="top" wrapText="1"/>
    </xf>
    <xf numFmtId="0" fontId="75" fillId="2" borderId="0" xfId="0" applyFont="1" applyFill="1" applyAlignment="1">
      <alignment horizontal="justify" wrapText="1"/>
    </xf>
    <xf numFmtId="0" fontId="75" fillId="2" borderId="0" xfId="0" applyFont="1" applyFill="1" applyAlignment="1">
      <alignment horizontal="justify" vertical="center" wrapText="1"/>
    </xf>
    <xf numFmtId="14" fontId="75" fillId="2" borderId="0" xfId="0" applyNumberFormat="1" applyFont="1" applyFill="1" applyAlignment="1">
      <alignment horizontal="left"/>
    </xf>
  </cellXfs>
  <cellStyles count="16142">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Currency 2 2" xfId="265"/>
    <cellStyle name="Assumptions Center Currency 3" xfId="264"/>
    <cellStyle name="Assumptions Center Date" xfId="36"/>
    <cellStyle name="Assumptions Center Date 2" xfId="37"/>
    <cellStyle name="Assumptions Center Date 2 2" xfId="267"/>
    <cellStyle name="Assumptions Center Date 3" xfId="266"/>
    <cellStyle name="Assumptions Center Multiple" xfId="38"/>
    <cellStyle name="Assumptions Center Multiple 2" xfId="39"/>
    <cellStyle name="Assumptions Center Multiple 2 2" xfId="269"/>
    <cellStyle name="Assumptions Center Multiple 3" xfId="268"/>
    <cellStyle name="Assumptions Center Number" xfId="40"/>
    <cellStyle name="Assumptions Center Number 2" xfId="41"/>
    <cellStyle name="Assumptions Center Number 2 2" xfId="271"/>
    <cellStyle name="Assumptions Center Number 3" xfId="270"/>
    <cellStyle name="Assumptions Center Percentage" xfId="42"/>
    <cellStyle name="Assumptions Center Percentage 2" xfId="43"/>
    <cellStyle name="Assumptions Center Percentage 2 2" xfId="273"/>
    <cellStyle name="Assumptions Center Percentage 3" xfId="272"/>
    <cellStyle name="Assumptions Center Year" xfId="44"/>
    <cellStyle name="Assumptions Center Year 2" xfId="45"/>
    <cellStyle name="Assumptions Center Year 2 2" xfId="275"/>
    <cellStyle name="Assumptions Center Year 3" xfId="274"/>
    <cellStyle name="Assumptions Heading" xfId="46"/>
    <cellStyle name="Assumptions Heading 2" xfId="47"/>
    <cellStyle name="Assumptions Heading 2 2" xfId="261"/>
    <cellStyle name="Assumptions Heading 2 2 2" xfId="1176"/>
    <cellStyle name="Assumptions Heading 2 3" xfId="277"/>
    <cellStyle name="Assumptions Heading 3" xfId="276"/>
    <cellStyle name="Assumptions Right Currency" xfId="48"/>
    <cellStyle name="Assumptions Right Currency 2" xfId="49"/>
    <cellStyle name="Assumptions Right Currency 2 2" xfId="279"/>
    <cellStyle name="Assumptions Right Currency 3" xfId="278"/>
    <cellStyle name="Assumptions Right Date" xfId="50"/>
    <cellStyle name="Assumptions Right Date 2" xfId="51"/>
    <cellStyle name="Assumptions Right Date 2 2" xfId="281"/>
    <cellStyle name="Assumptions Right Date 3" xfId="280"/>
    <cellStyle name="Assumptions Right Multiple" xfId="52"/>
    <cellStyle name="Assumptions Right Multiple 2" xfId="53"/>
    <cellStyle name="Assumptions Right Multiple 2 2" xfId="283"/>
    <cellStyle name="Assumptions Right Multiple 3" xfId="282"/>
    <cellStyle name="Assumptions Right Number" xfId="54"/>
    <cellStyle name="Assumptions Right Number 2" xfId="55"/>
    <cellStyle name="Assumptions Right Number 2 2" xfId="285"/>
    <cellStyle name="Assumptions Right Number 3" xfId="284"/>
    <cellStyle name="Assumptions Right Percentage" xfId="56"/>
    <cellStyle name="Assumptions Right Percentage 2" xfId="57"/>
    <cellStyle name="Assumptions Right Percentage 2 2" xfId="287"/>
    <cellStyle name="Assumptions Right Percentage 3" xfId="286"/>
    <cellStyle name="Assumptions Right Year" xfId="58"/>
    <cellStyle name="Assumptions Right Year 2" xfId="59"/>
    <cellStyle name="Assumptions Right Year 2 2" xfId="289"/>
    <cellStyle name="Assumptions Right Year 3" xfId="288"/>
    <cellStyle name="Bad" xfId="262" builtinId="27"/>
    <cellStyle name="Bad 2" xfId="60"/>
    <cellStyle name="Calculation 2" xfId="61"/>
    <cellStyle name="Calculation 2 10" xfId="606"/>
    <cellStyle name="Calculation 2 10 10" xfId="8056"/>
    <cellStyle name="Calculation 2 10 11" xfId="7568"/>
    <cellStyle name="Calculation 2 10 12" xfId="7660"/>
    <cellStyle name="Calculation 2 10 13" xfId="10841"/>
    <cellStyle name="Calculation 2 10 14" xfId="11229"/>
    <cellStyle name="Calculation 2 10 15" xfId="12438"/>
    <cellStyle name="Calculation 2 10 16" xfId="13562"/>
    <cellStyle name="Calculation 2 10 17" xfId="14298"/>
    <cellStyle name="Calculation 2 10 18" xfId="15277"/>
    <cellStyle name="Calculation 2 10 19" xfId="15658"/>
    <cellStyle name="Calculation 2 10 2" xfId="1521"/>
    <cellStyle name="Calculation 2 10 3" xfId="2375"/>
    <cellStyle name="Calculation 2 10 4" xfId="3358"/>
    <cellStyle name="Calculation 2 10 5" xfId="4328"/>
    <cellStyle name="Calculation 2 10 6" xfId="5112"/>
    <cellStyle name="Calculation 2 10 7" xfId="5623"/>
    <cellStyle name="Calculation 2 10 8" xfId="5485"/>
    <cellStyle name="Calculation 2 10 9" xfId="7075"/>
    <cellStyle name="Calculation 2 11" xfId="446"/>
    <cellStyle name="Calculation 2 11 10" xfId="7896"/>
    <cellStyle name="Calculation 2 11 11" xfId="8586"/>
    <cellStyle name="Calculation 2 11 12" xfId="8463"/>
    <cellStyle name="Calculation 2 11 13" xfId="10641"/>
    <cellStyle name="Calculation 2 11 14" xfId="9442"/>
    <cellStyle name="Calculation 2 11 15" xfId="12279"/>
    <cellStyle name="Calculation 2 11 16" xfId="13139"/>
    <cellStyle name="Calculation 2 11 17" xfId="14142"/>
    <cellStyle name="Calculation 2 11 18" xfId="14787"/>
    <cellStyle name="Calculation 2 11 19" xfId="15500"/>
    <cellStyle name="Calculation 2 11 2" xfId="1361"/>
    <cellStyle name="Calculation 2 11 3" xfId="2215"/>
    <cellStyle name="Calculation 2 11 4" xfId="2236"/>
    <cellStyle name="Calculation 2 11 5" xfId="962"/>
    <cellStyle name="Calculation 2 11 6" xfId="4501"/>
    <cellStyle name="Calculation 2 11 7" xfId="5931"/>
    <cellStyle name="Calculation 2 11 8" xfId="5375"/>
    <cellStyle name="Calculation 2 11 9" xfId="7478"/>
    <cellStyle name="Calculation 2 12" xfId="603"/>
    <cellStyle name="Calculation 2 12 10" xfId="8053"/>
    <cellStyle name="Calculation 2 12 11" xfId="8470"/>
    <cellStyle name="Calculation 2 12 12" xfId="10154"/>
    <cellStyle name="Calculation 2 12 13" xfId="10505"/>
    <cellStyle name="Calculation 2 12 14" xfId="11712"/>
    <cellStyle name="Calculation 2 12 15" xfId="12435"/>
    <cellStyle name="Calculation 2 12 16" xfId="13356"/>
    <cellStyle name="Calculation 2 12 17" xfId="14295"/>
    <cellStyle name="Calculation 2 12 18" xfId="15270"/>
    <cellStyle name="Calculation 2 12 19" xfId="15655"/>
    <cellStyle name="Calculation 2 12 2" xfId="1518"/>
    <cellStyle name="Calculation 2 12 3" xfId="2372"/>
    <cellStyle name="Calculation 2 12 4" xfId="1124"/>
    <cellStyle name="Calculation 2 12 5" xfId="3875"/>
    <cellStyle name="Calculation 2 12 6" xfId="4619"/>
    <cellStyle name="Calculation 2 12 7" xfId="5484"/>
    <cellStyle name="Calculation 2 12 8" xfId="6346"/>
    <cellStyle name="Calculation 2 12 9" xfId="7165"/>
    <cellStyle name="Calculation 2 13" xfId="323"/>
    <cellStyle name="Calculation 2 13 10" xfId="6361"/>
    <cellStyle name="Calculation 2 13 11" xfId="8660"/>
    <cellStyle name="Calculation 2 13 12" xfId="10124"/>
    <cellStyle name="Calculation 2 13 13" xfId="10715"/>
    <cellStyle name="Calculation 2 13 14" xfId="11662"/>
    <cellStyle name="Calculation 2 13 15" xfId="12156"/>
    <cellStyle name="Calculation 2 13 16" xfId="13331"/>
    <cellStyle name="Calculation 2 13 17" xfId="14019"/>
    <cellStyle name="Calculation 2 13 18" xfId="14994"/>
    <cellStyle name="Calculation 2 13 19" xfId="15380"/>
    <cellStyle name="Calculation 2 13 2" xfId="1238"/>
    <cellStyle name="Calculation 2 13 3" xfId="2092"/>
    <cellStyle name="Calculation 2 13 4" xfId="3809"/>
    <cellStyle name="Calculation 2 13 5" xfId="4359"/>
    <cellStyle name="Calculation 2 13 6" xfId="5143"/>
    <cellStyle name="Calculation 2 13 7" xfId="6115"/>
    <cellStyle name="Calculation 2 13 8" xfId="5908"/>
    <cellStyle name="Calculation 2 13 9" xfId="7662"/>
    <cellStyle name="Calculation 2 14" xfId="629"/>
    <cellStyle name="Calculation 2 14 10" xfId="8079"/>
    <cellStyle name="Calculation 2 14 11" xfId="8620"/>
    <cellStyle name="Calculation 2 14 12" xfId="8432"/>
    <cellStyle name="Calculation 2 14 13" xfId="10758"/>
    <cellStyle name="Calculation 2 14 14" xfId="10580"/>
    <cellStyle name="Calculation 2 14 15" xfId="12461"/>
    <cellStyle name="Calculation 2 14 16" xfId="11767"/>
    <cellStyle name="Calculation 2 14 17" xfId="14321"/>
    <cellStyle name="Calculation 2 14 18" xfId="14789"/>
    <cellStyle name="Calculation 2 14 19" xfId="15681"/>
    <cellStyle name="Calculation 2 14 2" xfId="1544"/>
    <cellStyle name="Calculation 2 14 3" xfId="2398"/>
    <cellStyle name="Calculation 2 14 4" xfId="3452"/>
    <cellStyle name="Calculation 2 14 5" xfId="2912"/>
    <cellStyle name="Calculation 2 14 6" xfId="3180"/>
    <cellStyle name="Calculation 2 14 7" xfId="5551"/>
    <cellStyle name="Calculation 2 14 8" xfId="6209"/>
    <cellStyle name="Calculation 2 14 9" xfId="7102"/>
    <cellStyle name="Calculation 2 15" xfId="682"/>
    <cellStyle name="Calculation 2 15 10" xfId="8132"/>
    <cellStyle name="Calculation 2 15 11" xfId="7090"/>
    <cellStyle name="Calculation 2 15 12" xfId="9060"/>
    <cellStyle name="Calculation 2 15 13" xfId="9665"/>
    <cellStyle name="Calculation 2 15 14" xfId="10571"/>
    <cellStyle name="Calculation 2 15 15" xfId="12514"/>
    <cellStyle name="Calculation 2 15 16" xfId="13227"/>
    <cellStyle name="Calculation 2 15 17" xfId="14374"/>
    <cellStyle name="Calculation 2 15 18" xfId="15129"/>
    <cellStyle name="Calculation 2 15 19" xfId="15734"/>
    <cellStyle name="Calculation 2 15 2" xfId="1597"/>
    <cellStyle name="Calculation 2 15 3" xfId="2451"/>
    <cellStyle name="Calculation 2 15 4" xfId="2867"/>
    <cellStyle name="Calculation 2 15 5" xfId="3870"/>
    <cellStyle name="Calculation 2 15 6" xfId="4569"/>
    <cellStyle name="Calculation 2 15 7" xfId="5600"/>
    <cellStyle name="Calculation 2 15 8" xfId="5848"/>
    <cellStyle name="Calculation 2 15 9" xfId="7336"/>
    <cellStyle name="Calculation 2 16" xfId="484"/>
    <cellStyle name="Calculation 2 16 10" xfId="7934"/>
    <cellStyle name="Calculation 2 16 11" xfId="8651"/>
    <cellStyle name="Calculation 2 16 12" xfId="8155"/>
    <cellStyle name="Calculation 2 16 13" xfId="10706"/>
    <cellStyle name="Calculation 2 16 14" xfId="9705"/>
    <cellStyle name="Calculation 2 16 15" xfId="12316"/>
    <cellStyle name="Calculation 2 16 16" xfId="13057"/>
    <cellStyle name="Calculation 2 16 17" xfId="14176"/>
    <cellStyle name="Calculation 2 16 18" xfId="15292"/>
    <cellStyle name="Calculation 2 16 19" xfId="15536"/>
    <cellStyle name="Calculation 2 16 2" xfId="1399"/>
    <cellStyle name="Calculation 2 16 3" xfId="2253"/>
    <cellStyle name="Calculation 2 16 4" xfId="3154"/>
    <cellStyle name="Calculation 2 16 5" xfId="4462"/>
    <cellStyle name="Calculation 2 16 6" xfId="5246"/>
    <cellStyle name="Calculation 2 16 7" xfId="5488"/>
    <cellStyle name="Calculation 2 16 8" xfId="5799"/>
    <cellStyle name="Calculation 2 16 9" xfId="7035"/>
    <cellStyle name="Calculation 2 17" xfId="742"/>
    <cellStyle name="Calculation 2 17 10" xfId="8192"/>
    <cellStyle name="Calculation 2 17 11" xfId="7684"/>
    <cellStyle name="Calculation 2 17 12" xfId="9669"/>
    <cellStyle name="Calculation 2 17 13" xfId="10137"/>
    <cellStyle name="Calculation 2 17 14" xfId="11325"/>
    <cellStyle name="Calculation 2 17 15" xfId="12574"/>
    <cellStyle name="Calculation 2 17 16" xfId="13615"/>
    <cellStyle name="Calculation 2 17 17" xfId="14434"/>
    <cellStyle name="Calculation 2 17 18" xfId="11385"/>
    <cellStyle name="Calculation 2 17 19" xfId="15794"/>
    <cellStyle name="Calculation 2 17 2" xfId="1657"/>
    <cellStyle name="Calculation 2 17 3" xfId="2511"/>
    <cellStyle name="Calculation 2 17 4" xfId="3524"/>
    <cellStyle name="Calculation 2 17 5" xfId="4455"/>
    <cellStyle name="Calculation 2 17 6" xfId="5239"/>
    <cellStyle name="Calculation 2 17 7" xfId="3753"/>
    <cellStyle name="Calculation 2 17 8" xfId="6487"/>
    <cellStyle name="Calculation 2 17 9" xfId="7033"/>
    <cellStyle name="Calculation 2 18" xfId="556"/>
    <cellStyle name="Calculation 2 18 10" xfId="8006"/>
    <cellStyle name="Calculation 2 18 11" xfId="8481"/>
    <cellStyle name="Calculation 2 18 12" xfId="10187"/>
    <cellStyle name="Calculation 2 18 13" xfId="10538"/>
    <cellStyle name="Calculation 2 18 14" xfId="11723"/>
    <cellStyle name="Calculation 2 18 15" xfId="12388"/>
    <cellStyle name="Calculation 2 18 16" xfId="11526"/>
    <cellStyle name="Calculation 2 18 17" xfId="14248"/>
    <cellStyle name="Calculation 2 18 18" xfId="15231"/>
    <cellStyle name="Calculation 2 18 19" xfId="15608"/>
    <cellStyle name="Calculation 2 18 2" xfId="1471"/>
    <cellStyle name="Calculation 2 18 3" xfId="2325"/>
    <cellStyle name="Calculation 2 18 4" xfId="3802"/>
    <cellStyle name="Calculation 2 18 5" xfId="3214"/>
    <cellStyle name="Calculation 2 18 6" xfId="4680"/>
    <cellStyle name="Calculation 2 18 7" xfId="6108"/>
    <cellStyle name="Calculation 2 18 8" xfId="5017"/>
    <cellStyle name="Calculation 2 18 9" xfId="7560"/>
    <cellStyle name="Calculation 2 19" xfId="813"/>
    <cellStyle name="Calculation 2 19 10" xfId="8263"/>
    <cellStyle name="Calculation 2 19 11" xfId="9039"/>
    <cellStyle name="Calculation 2 19 12" xfId="10321"/>
    <cellStyle name="Calculation 2 19 13" xfId="11095"/>
    <cellStyle name="Calculation 2 19 14" xfId="11854"/>
    <cellStyle name="Calculation 2 19 15" xfId="12645"/>
    <cellStyle name="Calculation 2 19 16" xfId="13729"/>
    <cellStyle name="Calculation 2 19 17" xfId="14505"/>
    <cellStyle name="Calculation 2 19 18" xfId="14813"/>
    <cellStyle name="Calculation 2 19 19" xfId="15865"/>
    <cellStyle name="Calculation 2 19 2" xfId="1728"/>
    <cellStyle name="Calculation 2 19 3" xfId="2582"/>
    <cellStyle name="Calculation 2 19 4" xfId="3545"/>
    <cellStyle name="Calculation 2 19 5" xfId="3756"/>
    <cellStyle name="Calculation 2 19 6" xfId="4306"/>
    <cellStyle name="Calculation 2 19 7" xfId="5123"/>
    <cellStyle name="Calculation 2 19 8" xfId="6708"/>
    <cellStyle name="Calculation 2 19 9" xfId="7246"/>
    <cellStyle name="Calculation 2 2" xfId="206"/>
    <cellStyle name="Calculation 2 2 10" xfId="452"/>
    <cellStyle name="Calculation 2 2 10 10" xfId="7902"/>
    <cellStyle name="Calculation 2 2 10 11" xfId="4616"/>
    <cellStyle name="Calculation 2 2 10 12" xfId="10077"/>
    <cellStyle name="Calculation 2 2 10 13" xfId="5744"/>
    <cellStyle name="Calculation 2 2 10 14" xfId="11617"/>
    <cellStyle name="Calculation 2 2 10 15" xfId="12285"/>
    <cellStyle name="Calculation 2 2 10 16" xfId="11703"/>
    <cellStyle name="Calculation 2 2 10 17" xfId="14148"/>
    <cellStyle name="Calculation 2 2 10 18" xfId="15155"/>
    <cellStyle name="Calculation 2 2 10 19" xfId="15505"/>
    <cellStyle name="Calculation 2 2 10 2" xfId="1367"/>
    <cellStyle name="Calculation 2 2 10 3" xfId="2221"/>
    <cellStyle name="Calculation 2 2 10 4" xfId="2041"/>
    <cellStyle name="Calculation 2 2 10 5" xfId="4230"/>
    <cellStyle name="Calculation 2 2 10 6" xfId="5014"/>
    <cellStyle name="Calculation 2 2 10 7" xfId="5187"/>
    <cellStyle name="Calculation 2 2 10 8" xfId="6595"/>
    <cellStyle name="Calculation 2 2 10 9" xfId="6996"/>
    <cellStyle name="Calculation 2 2 11" xfId="641"/>
    <cellStyle name="Calculation 2 2 11 10" xfId="8091"/>
    <cellStyle name="Calculation 2 2 11 11" xfId="8770"/>
    <cellStyle name="Calculation 2 2 11 12" xfId="9936"/>
    <cellStyle name="Calculation 2 2 11 13" xfId="10769"/>
    <cellStyle name="Calculation 2 2 11 14" xfId="11236"/>
    <cellStyle name="Calculation 2 2 11 15" xfId="12473"/>
    <cellStyle name="Calculation 2 2 11 16" xfId="13268"/>
    <cellStyle name="Calculation 2 2 11 17" xfId="14333"/>
    <cellStyle name="Calculation 2 2 11 18" xfId="13513"/>
    <cellStyle name="Calculation 2 2 11 19" xfId="15693"/>
    <cellStyle name="Calculation 2 2 11 2" xfId="1556"/>
    <cellStyle name="Calculation 2 2 11 3" xfId="2410"/>
    <cellStyle name="Calculation 2 2 11 4" xfId="3137"/>
    <cellStyle name="Calculation 2 2 11 5" xfId="3854"/>
    <cellStyle name="Calculation 2 2 11 6" xfId="4527"/>
    <cellStyle name="Calculation 2 2 11 7" xfId="5840"/>
    <cellStyle name="Calculation 2 2 11 8" xfId="5801"/>
    <cellStyle name="Calculation 2 2 11 9" xfId="7173"/>
    <cellStyle name="Calculation 2 2 12" xfId="359"/>
    <cellStyle name="Calculation 2 2 12 10" xfId="7809"/>
    <cellStyle name="Calculation 2 2 12 11" xfId="8537"/>
    <cellStyle name="Calculation 2 2 12 12" xfId="10243"/>
    <cellStyle name="Calculation 2 2 12 13" xfId="10594"/>
    <cellStyle name="Calculation 2 2 12 14" xfId="11777"/>
    <cellStyle name="Calculation 2 2 12 15" xfId="12192"/>
    <cellStyle name="Calculation 2 2 12 16" xfId="11601"/>
    <cellStyle name="Calculation 2 2 12 17" xfId="14055"/>
    <cellStyle name="Calculation 2 2 12 18" xfId="11471"/>
    <cellStyle name="Calculation 2 2 12 19" xfId="15416"/>
    <cellStyle name="Calculation 2 2 12 2" xfId="1274"/>
    <cellStyle name="Calculation 2 2 12 3" xfId="2128"/>
    <cellStyle name="Calculation 2 2 12 4" xfId="3762"/>
    <cellStyle name="Calculation 2 2 12 5" xfId="3542"/>
    <cellStyle name="Calculation 2 2 12 6" xfId="4197"/>
    <cellStyle name="Calculation 2 2 12 7" xfId="6068"/>
    <cellStyle name="Calculation 2 2 12 8" xfId="6038"/>
    <cellStyle name="Calculation 2 2 12 9" xfId="7615"/>
    <cellStyle name="Calculation 2 2 13" xfId="358"/>
    <cellStyle name="Calculation 2 2 13 10" xfId="7808"/>
    <cellStyle name="Calculation 2 2 13 11" xfId="7812"/>
    <cellStyle name="Calculation 2 2 13 12" xfId="8527"/>
    <cellStyle name="Calculation 2 2 13 13" xfId="10208"/>
    <cellStyle name="Calculation 2 2 13 14" xfId="11368"/>
    <cellStyle name="Calculation 2 2 13 15" xfId="12191"/>
    <cellStyle name="Calculation 2 2 13 16" xfId="13651"/>
    <cellStyle name="Calculation 2 2 13 17" xfId="14054"/>
    <cellStyle name="Calculation 2 2 13 18" xfId="13150"/>
    <cellStyle name="Calculation 2 2 13 19" xfId="15415"/>
    <cellStyle name="Calculation 2 2 13 2" xfId="1273"/>
    <cellStyle name="Calculation 2 2 13 3" xfId="2127"/>
    <cellStyle name="Calculation 2 2 13 4" xfId="3571"/>
    <cellStyle name="Calculation 2 2 13 5" xfId="4307"/>
    <cellStyle name="Calculation 2 2 13 6" xfId="5091"/>
    <cellStyle name="Calculation 2 2 13 7" xfId="5647"/>
    <cellStyle name="Calculation 2 2 13 8" xfId="6160"/>
    <cellStyle name="Calculation 2 2 13 9" xfId="7194"/>
    <cellStyle name="Calculation 2 2 14" xfId="750"/>
    <cellStyle name="Calculation 2 2 14 10" xfId="8200"/>
    <cellStyle name="Calculation 2 2 14 11" xfId="8976"/>
    <cellStyle name="Calculation 2 2 14 12" xfId="10258"/>
    <cellStyle name="Calculation 2 2 14 13" xfId="11032"/>
    <cellStyle name="Calculation 2 2 14 14" xfId="11791"/>
    <cellStyle name="Calculation 2 2 14 15" xfId="12582"/>
    <cellStyle name="Calculation 2 2 14 16" xfId="13666"/>
    <cellStyle name="Calculation 2 2 14 17" xfId="14442"/>
    <cellStyle name="Calculation 2 2 14 18" xfId="14921"/>
    <cellStyle name="Calculation 2 2 14 19" xfId="15802"/>
    <cellStyle name="Calculation 2 2 14 2" xfId="1665"/>
    <cellStyle name="Calculation 2 2 14 3" xfId="2519"/>
    <cellStyle name="Calculation 2 2 14 4" xfId="3075"/>
    <cellStyle name="Calculation 2 2 14 5" xfId="1160"/>
    <cellStyle name="Calculation 2 2 14 6" xfId="1113"/>
    <cellStyle name="Calculation 2 2 14 7" xfId="5748"/>
    <cellStyle name="Calculation 2 2 14 8" xfId="6645"/>
    <cellStyle name="Calculation 2 2 14 9" xfId="7003"/>
    <cellStyle name="Calculation 2 2 15" xfId="777"/>
    <cellStyle name="Calculation 2 2 15 10" xfId="8227"/>
    <cellStyle name="Calculation 2 2 15 11" xfId="9003"/>
    <cellStyle name="Calculation 2 2 15 12" xfId="10285"/>
    <cellStyle name="Calculation 2 2 15 13" xfId="11059"/>
    <cellStyle name="Calculation 2 2 15 14" xfId="11818"/>
    <cellStyle name="Calculation 2 2 15 15" xfId="12609"/>
    <cellStyle name="Calculation 2 2 15 16" xfId="13693"/>
    <cellStyle name="Calculation 2 2 15 17" xfId="14469"/>
    <cellStyle name="Calculation 2 2 15 18" xfId="14874"/>
    <cellStyle name="Calculation 2 2 15 19" xfId="15829"/>
    <cellStyle name="Calculation 2 2 15 2" xfId="1692"/>
    <cellStyle name="Calculation 2 2 15 3" xfId="2546"/>
    <cellStyle name="Calculation 2 2 15 4" xfId="3631"/>
    <cellStyle name="Calculation 2 2 15 5" xfId="4161"/>
    <cellStyle name="Calculation 2 2 15 6" xfId="4945"/>
    <cellStyle name="Calculation 2 2 15 7" xfId="5937"/>
    <cellStyle name="Calculation 2 2 15 8" xfId="6672"/>
    <cellStyle name="Calculation 2 2 15 9" xfId="7547"/>
    <cellStyle name="Calculation 2 2 16" xfId="807"/>
    <cellStyle name="Calculation 2 2 16 10" xfId="8257"/>
    <cellStyle name="Calculation 2 2 16 11" xfId="9033"/>
    <cellStyle name="Calculation 2 2 16 12" xfId="10315"/>
    <cellStyle name="Calculation 2 2 16 13" xfId="11089"/>
    <cellStyle name="Calculation 2 2 16 14" xfId="11848"/>
    <cellStyle name="Calculation 2 2 16 15" xfId="12639"/>
    <cellStyle name="Calculation 2 2 16 16" xfId="13723"/>
    <cellStyle name="Calculation 2 2 16 17" xfId="14499"/>
    <cellStyle name="Calculation 2 2 16 18" xfId="8169"/>
    <cellStyle name="Calculation 2 2 16 19" xfId="15859"/>
    <cellStyle name="Calculation 2 2 16 2" xfId="1722"/>
    <cellStyle name="Calculation 2 2 16 3" xfId="2576"/>
    <cellStyle name="Calculation 2 2 16 4" xfId="3541"/>
    <cellStyle name="Calculation 2 2 16 5" xfId="3463"/>
    <cellStyle name="Calculation 2 2 16 6" xfId="4085"/>
    <cellStyle name="Calculation 2 2 16 7" xfId="5693"/>
    <cellStyle name="Calculation 2 2 16 8" xfId="6702"/>
    <cellStyle name="Calculation 2 2 16 9" xfId="7198"/>
    <cellStyle name="Calculation 2 2 17" xfId="406"/>
    <cellStyle name="Calculation 2 2 17 10" xfId="7856"/>
    <cellStyle name="Calculation 2 2 17 11" xfId="8657"/>
    <cellStyle name="Calculation 2 2 17 12" xfId="7928"/>
    <cellStyle name="Calculation 2 2 17 13" xfId="10712"/>
    <cellStyle name="Calculation 2 2 17 14" xfId="11287"/>
    <cellStyle name="Calculation 2 2 17 15" xfId="12239"/>
    <cellStyle name="Calculation 2 2 17 16" xfId="13573"/>
    <cellStyle name="Calculation 2 2 17 17" xfId="14102"/>
    <cellStyle name="Calculation 2 2 17 18" xfId="15134"/>
    <cellStyle name="Calculation 2 2 17 19" xfId="15463"/>
    <cellStyle name="Calculation 2 2 17 2" xfId="1321"/>
    <cellStyle name="Calculation 2 2 17 3" xfId="2175"/>
    <cellStyle name="Calculation 2 2 17 4" xfId="3283"/>
    <cellStyle name="Calculation 2 2 17 5" xfId="3927"/>
    <cellStyle name="Calculation 2 2 17 6" xfId="4711"/>
    <cellStyle name="Calculation 2 2 17 7" xfId="5804"/>
    <cellStyle name="Calculation 2 2 17 8" xfId="6087"/>
    <cellStyle name="Calculation 2 2 17 9" xfId="7351"/>
    <cellStyle name="Calculation 2 2 18" xfId="491"/>
    <cellStyle name="Calculation 2 2 18 10" xfId="7941"/>
    <cellStyle name="Calculation 2 2 18 11" xfId="8566"/>
    <cellStyle name="Calculation 2 2 18 12" xfId="8654"/>
    <cellStyle name="Calculation 2 2 18 13" xfId="10622"/>
    <cellStyle name="Calculation 2 2 18 14" xfId="11402"/>
    <cellStyle name="Calculation 2 2 18 15" xfId="12323"/>
    <cellStyle name="Calculation 2 2 18 16" xfId="13221"/>
    <cellStyle name="Calculation 2 2 18 17" xfId="14183"/>
    <cellStyle name="Calculation 2 2 18 18" xfId="14844"/>
    <cellStyle name="Calculation 2 2 18 19" xfId="15543"/>
    <cellStyle name="Calculation 2 2 18 2" xfId="1406"/>
    <cellStyle name="Calculation 2 2 18 3" xfId="2260"/>
    <cellStyle name="Calculation 2 2 18 4" xfId="2877"/>
    <cellStyle name="Calculation 2 2 18 5" xfId="3924"/>
    <cellStyle name="Calculation 2 2 18 6" xfId="4708"/>
    <cellStyle name="Calculation 2 2 18 7" xfId="4954"/>
    <cellStyle name="Calculation 2 2 18 8" xfId="3888"/>
    <cellStyle name="Calculation 2 2 18 9" xfId="6149"/>
    <cellStyle name="Calculation 2 2 19" xfId="720"/>
    <cellStyle name="Calculation 2 2 19 10" xfId="8170"/>
    <cellStyle name="Calculation 2 2 19 11" xfId="7492"/>
    <cellStyle name="Calculation 2 2 19 12" xfId="9431"/>
    <cellStyle name="Calculation 2 2 19 13" xfId="9978"/>
    <cellStyle name="Calculation 2 2 19 14" xfId="11187"/>
    <cellStyle name="Calculation 2 2 19 15" xfId="12552"/>
    <cellStyle name="Calculation 2 2 19 16" xfId="13489"/>
    <cellStyle name="Calculation 2 2 19 17" xfId="14412"/>
    <cellStyle name="Calculation 2 2 19 18" xfId="14907"/>
    <cellStyle name="Calculation 2 2 19 19" xfId="15772"/>
    <cellStyle name="Calculation 2 2 19 2" xfId="1635"/>
    <cellStyle name="Calculation 2 2 19 3" xfId="2489"/>
    <cellStyle name="Calculation 2 2 19 4" xfId="2937"/>
    <cellStyle name="Calculation 2 2 19 5" xfId="3975"/>
    <cellStyle name="Calculation 2 2 19 6" xfId="4759"/>
    <cellStyle name="Calculation 2 2 19 7" xfId="5703"/>
    <cellStyle name="Calculation 2 2 19 8" xfId="6145"/>
    <cellStyle name="Calculation 2 2 19 9" xfId="7461"/>
    <cellStyle name="Calculation 2 2 2" xfId="461"/>
    <cellStyle name="Calculation 2 2 2 10" xfId="7911"/>
    <cellStyle name="Calculation 2 2 2 11" xfId="8542"/>
    <cellStyle name="Calculation 2 2 2 12" xfId="10248"/>
    <cellStyle name="Calculation 2 2 2 13" xfId="10599"/>
    <cellStyle name="Calculation 2 2 2 14" xfId="11782"/>
    <cellStyle name="Calculation 2 2 2 15" xfId="12294"/>
    <cellStyle name="Calculation 2 2 2 16" xfId="11664"/>
    <cellStyle name="Calculation 2 2 2 17" xfId="14157"/>
    <cellStyle name="Calculation 2 2 2 18" xfId="10581"/>
    <cellStyle name="Calculation 2 2 2 19" xfId="15514"/>
    <cellStyle name="Calculation 2 2 2 2" xfId="1376"/>
    <cellStyle name="Calculation 2 2 2 3" xfId="2230"/>
    <cellStyle name="Calculation 2 2 2 4" xfId="3727"/>
    <cellStyle name="Calculation 2 2 2 5" xfId="2995"/>
    <cellStyle name="Calculation 2 2 2 6" xfId="3942"/>
    <cellStyle name="Calculation 2 2 2 7" xfId="6033"/>
    <cellStyle name="Calculation 2 2 2 8" xfId="6071"/>
    <cellStyle name="Calculation 2 2 2 9" xfId="7580"/>
    <cellStyle name="Calculation 2 2 20" xfId="839"/>
    <cellStyle name="Calculation 2 2 20 10" xfId="8289"/>
    <cellStyle name="Calculation 2 2 20 11" xfId="9065"/>
    <cellStyle name="Calculation 2 2 20 12" xfId="10347"/>
    <cellStyle name="Calculation 2 2 20 13" xfId="11121"/>
    <cellStyle name="Calculation 2 2 20 14" xfId="11880"/>
    <cellStyle name="Calculation 2 2 20 15" xfId="12671"/>
    <cellStyle name="Calculation 2 2 20 16" xfId="13755"/>
    <cellStyle name="Calculation 2 2 20 17" xfId="14531"/>
    <cellStyle name="Calculation 2 2 20 18" xfId="15064"/>
    <cellStyle name="Calculation 2 2 20 19" xfId="15891"/>
    <cellStyle name="Calculation 2 2 20 2" xfId="1754"/>
    <cellStyle name="Calculation 2 2 20 3" xfId="2608"/>
    <cellStyle name="Calculation 2 2 20 4" xfId="2057"/>
    <cellStyle name="Calculation 2 2 20 5" xfId="3980"/>
    <cellStyle name="Calculation 2 2 20 6" xfId="4764"/>
    <cellStyle name="Calculation 2 2 20 7" xfId="5911"/>
    <cellStyle name="Calculation 2 2 20 8" xfId="6734"/>
    <cellStyle name="Calculation 2 2 20 9" xfId="7238"/>
    <cellStyle name="Calculation 2 2 21" xfId="895"/>
    <cellStyle name="Calculation 2 2 21 10" xfId="8345"/>
    <cellStyle name="Calculation 2 2 21 11" xfId="9121"/>
    <cellStyle name="Calculation 2 2 21 12" xfId="10403"/>
    <cellStyle name="Calculation 2 2 21 13" xfId="11177"/>
    <cellStyle name="Calculation 2 2 21 14" xfId="11936"/>
    <cellStyle name="Calculation 2 2 21 15" xfId="12727"/>
    <cellStyle name="Calculation 2 2 21 16" xfId="13811"/>
    <cellStyle name="Calculation 2 2 21 17" xfId="14587"/>
    <cellStyle name="Calculation 2 2 21 18" xfId="15267"/>
    <cellStyle name="Calculation 2 2 21 19" xfId="15947"/>
    <cellStyle name="Calculation 2 2 21 2" xfId="1810"/>
    <cellStyle name="Calculation 2 2 21 3" xfId="2664"/>
    <cellStyle name="Calculation 2 2 21 4" xfId="1094"/>
    <cellStyle name="Calculation 2 2 21 5" xfId="3999"/>
    <cellStyle name="Calculation 2 2 21 6" xfId="4783"/>
    <cellStyle name="Calculation 2 2 21 7" xfId="4322"/>
    <cellStyle name="Calculation 2 2 21 8" xfId="6790"/>
    <cellStyle name="Calculation 2 2 21 9" xfId="5367"/>
    <cellStyle name="Calculation 2 2 22" xfId="657"/>
    <cellStyle name="Calculation 2 2 22 10" xfId="8107"/>
    <cellStyle name="Calculation 2 2 22 11" xfId="8617"/>
    <cellStyle name="Calculation 2 2 22 12" xfId="9616"/>
    <cellStyle name="Calculation 2 2 22 13" xfId="9734"/>
    <cellStyle name="Calculation 2 2 22 14" xfId="10669"/>
    <cellStyle name="Calculation 2 2 22 15" xfId="12489"/>
    <cellStyle name="Calculation 2 2 22 16" xfId="13552"/>
    <cellStyle name="Calculation 2 2 22 17" xfId="14349"/>
    <cellStyle name="Calculation 2 2 22 18" xfId="15086"/>
    <cellStyle name="Calculation 2 2 22 19" xfId="15709"/>
    <cellStyle name="Calculation 2 2 22 2" xfId="1572"/>
    <cellStyle name="Calculation 2 2 22 3" xfId="2426"/>
    <cellStyle name="Calculation 2 2 22 4" xfId="3382"/>
    <cellStyle name="Calculation 2 2 22 5" xfId="4181"/>
    <cellStyle name="Calculation 2 2 22 6" xfId="4965"/>
    <cellStyle name="Calculation 2 2 22 7" xfId="5558"/>
    <cellStyle name="Calculation 2 2 22 8" xfId="6008"/>
    <cellStyle name="Calculation 2 2 22 9" xfId="7552"/>
    <cellStyle name="Calculation 2 2 23" xfId="747"/>
    <cellStyle name="Calculation 2 2 23 10" xfId="8197"/>
    <cellStyle name="Calculation 2 2 23 11" xfId="8973"/>
    <cellStyle name="Calculation 2 2 23 12" xfId="10255"/>
    <cellStyle name="Calculation 2 2 23 13" xfId="11029"/>
    <cellStyle name="Calculation 2 2 23 14" xfId="11788"/>
    <cellStyle name="Calculation 2 2 23 15" xfId="12579"/>
    <cellStyle name="Calculation 2 2 23 16" xfId="13663"/>
    <cellStyle name="Calculation 2 2 23 17" xfId="14439"/>
    <cellStyle name="Calculation 2 2 23 18" xfId="14871"/>
    <cellStyle name="Calculation 2 2 23 19" xfId="15799"/>
    <cellStyle name="Calculation 2 2 23 2" xfId="1662"/>
    <cellStyle name="Calculation 2 2 23 3" xfId="2516"/>
    <cellStyle name="Calculation 2 2 23 4" xfId="3131"/>
    <cellStyle name="Calculation 2 2 23 5" xfId="4296"/>
    <cellStyle name="Calculation 2 2 23 6" xfId="5080"/>
    <cellStyle name="Calculation 2 2 23 7" xfId="5548"/>
    <cellStyle name="Calculation 2 2 23 8" xfId="6642"/>
    <cellStyle name="Calculation 2 2 23 9" xfId="7460"/>
    <cellStyle name="Calculation 2 2 24" xfId="910"/>
    <cellStyle name="Calculation 2 2 24 10" xfId="8360"/>
    <cellStyle name="Calculation 2 2 24 11" xfId="9136"/>
    <cellStyle name="Calculation 2 2 24 12" xfId="10418"/>
    <cellStyle name="Calculation 2 2 24 13" xfId="11191"/>
    <cellStyle name="Calculation 2 2 24 14" xfId="11951"/>
    <cellStyle name="Calculation 2 2 24 15" xfId="12742"/>
    <cellStyle name="Calculation 2 2 24 16" xfId="13826"/>
    <cellStyle name="Calculation 2 2 24 17" xfId="14602"/>
    <cellStyle name="Calculation 2 2 24 18" xfId="11473"/>
    <cellStyle name="Calculation 2 2 24 19" xfId="15962"/>
    <cellStyle name="Calculation 2 2 24 2" xfId="1825"/>
    <cellStyle name="Calculation 2 2 24 3" xfId="2679"/>
    <cellStyle name="Calculation 2 2 24 4" xfId="1030"/>
    <cellStyle name="Calculation 2 2 24 5" xfId="3039"/>
    <cellStyle name="Calculation 2 2 24 6" xfId="3974"/>
    <cellStyle name="Calculation 2 2 24 7" xfId="3918"/>
    <cellStyle name="Calculation 2 2 24 8" xfId="6805"/>
    <cellStyle name="Calculation 2 2 24 9" xfId="6144"/>
    <cellStyle name="Calculation 2 2 25" xfId="1140"/>
    <cellStyle name="Calculation 2 2 26" xfId="2032"/>
    <cellStyle name="Calculation 2 2 27" xfId="7337"/>
    <cellStyle name="Calculation 2 2 28" xfId="4591"/>
    <cellStyle name="Calculation 2 2 29" xfId="9219"/>
    <cellStyle name="Calculation 2 2 3" xfId="498"/>
    <cellStyle name="Calculation 2 2 3 10" xfId="7948"/>
    <cellStyle name="Calculation 2 2 3 11" xfId="8766"/>
    <cellStyle name="Calculation 2 2 3 12" xfId="6185"/>
    <cellStyle name="Calculation 2 2 3 13" xfId="10821"/>
    <cellStyle name="Calculation 2 2 3 14" xfId="7177"/>
    <cellStyle name="Calculation 2 2 3 15" xfId="12330"/>
    <cellStyle name="Calculation 2 2 3 16" xfId="7675"/>
    <cellStyle name="Calculation 2 2 3 17" xfId="14190"/>
    <cellStyle name="Calculation 2 2 3 18" xfId="14794"/>
    <cellStyle name="Calculation 2 2 3 19" xfId="15550"/>
    <cellStyle name="Calculation 2 2 3 2" xfId="1413"/>
    <cellStyle name="Calculation 2 2 3 3" xfId="2267"/>
    <cellStyle name="Calculation 2 2 3 4" xfId="3419"/>
    <cellStyle name="Calculation 2 2 3 5" xfId="4530"/>
    <cellStyle name="Calculation 2 2 3 6" xfId="5314"/>
    <cellStyle name="Calculation 2 2 3 7" xfId="5113"/>
    <cellStyle name="Calculation 2 2 3 8" xfId="6610"/>
    <cellStyle name="Calculation 2 2 3 9" xfId="6476"/>
    <cellStyle name="Calculation 2 2 30" xfId="9727"/>
    <cellStyle name="Calculation 2 2 31" xfId="9312"/>
    <cellStyle name="Calculation 2 2 32" xfId="9547"/>
    <cellStyle name="Calculation 2 2 33" xfId="13183"/>
    <cellStyle name="Calculation 2 2 34" xfId="13455"/>
    <cellStyle name="Calculation 2 2 35" xfId="13564"/>
    <cellStyle name="Calculation 2 2 4" xfId="530"/>
    <cellStyle name="Calculation 2 2 4 10" xfId="7980"/>
    <cellStyle name="Calculation 2 2 4 11" xfId="7674"/>
    <cellStyle name="Calculation 2 2 4 12" xfId="9435"/>
    <cellStyle name="Calculation 2 2 4 13" xfId="10143"/>
    <cellStyle name="Calculation 2 2 4 14" xfId="10591"/>
    <cellStyle name="Calculation 2 2 4 15" xfId="12362"/>
    <cellStyle name="Calculation 2 2 4 16" xfId="13255"/>
    <cellStyle name="Calculation 2 2 4 17" xfId="14222"/>
    <cellStyle name="Calculation 2 2 4 18" xfId="15223"/>
    <cellStyle name="Calculation 2 2 4 19" xfId="15582"/>
    <cellStyle name="Calculation 2 2 4 2" xfId="1445"/>
    <cellStyle name="Calculation 2 2 4 3" xfId="2299"/>
    <cellStyle name="Calculation 2 2 4 4" xfId="3157"/>
    <cellStyle name="Calculation 2 2 4 5" xfId="949"/>
    <cellStyle name="Calculation 2 2 4 6" xfId="2868"/>
    <cellStyle name="Calculation 2 2 4 7" xfId="5064"/>
    <cellStyle name="Calculation 2 2 4 8" xfId="4884"/>
    <cellStyle name="Calculation 2 2 4 9" xfId="7557"/>
    <cellStyle name="Calculation 2 2 5" xfId="488"/>
    <cellStyle name="Calculation 2 2 5 10" xfId="7938"/>
    <cellStyle name="Calculation 2 2 5 11" xfId="8655"/>
    <cellStyle name="Calculation 2 2 5 12" xfId="9591"/>
    <cellStyle name="Calculation 2 2 5 13" xfId="10710"/>
    <cellStyle name="Calculation 2 2 5 14" xfId="11388"/>
    <cellStyle name="Calculation 2 2 5 15" xfId="12320"/>
    <cellStyle name="Calculation 2 2 5 16" xfId="13181"/>
    <cellStyle name="Calculation 2 2 5 17" xfId="14180"/>
    <cellStyle name="Calculation 2 2 5 18" xfId="13511"/>
    <cellStyle name="Calculation 2 2 5 19" xfId="15540"/>
    <cellStyle name="Calculation 2 2 5 2" xfId="1403"/>
    <cellStyle name="Calculation 2 2 5 3" xfId="2257"/>
    <cellStyle name="Calculation 2 2 5 4" xfId="3009"/>
    <cellStyle name="Calculation 2 2 5 5" xfId="3669"/>
    <cellStyle name="Calculation 2 2 5 6" xfId="4238"/>
    <cellStyle name="Calculation 2 2 5 7" xfId="4173"/>
    <cellStyle name="Calculation 2 2 5 8" xfId="6254"/>
    <cellStyle name="Calculation 2 2 5 9" xfId="5582"/>
    <cellStyle name="Calculation 2 2 6" xfId="454"/>
    <cellStyle name="Calculation 2 2 6 10" xfId="7904"/>
    <cellStyle name="Calculation 2 2 6 11" xfId="7974"/>
    <cellStyle name="Calculation 2 2 6 12" xfId="9432"/>
    <cellStyle name="Calculation 2 2 6 13" xfId="7497"/>
    <cellStyle name="Calculation 2 2 6 14" xfId="9217"/>
    <cellStyle name="Calculation 2 2 6 15" xfId="12287"/>
    <cellStyle name="Calculation 2 2 6 16" xfId="13216"/>
    <cellStyle name="Calculation 2 2 6 17" xfId="14150"/>
    <cellStyle name="Calculation 2 2 6 18" xfId="15214"/>
    <cellStyle name="Calculation 2 2 6 19" xfId="15507"/>
    <cellStyle name="Calculation 2 2 6 2" xfId="1369"/>
    <cellStyle name="Calculation 2 2 6 3" xfId="2223"/>
    <cellStyle name="Calculation 2 2 6 4" xfId="3233"/>
    <cellStyle name="Calculation 2 2 6 5" xfId="4121"/>
    <cellStyle name="Calculation 2 2 6 6" xfId="4905"/>
    <cellStyle name="Calculation 2 2 6 7" xfId="5712"/>
    <cellStyle name="Calculation 2 2 6 8" xfId="6300"/>
    <cellStyle name="Calculation 2 2 6 9" xfId="7259"/>
    <cellStyle name="Calculation 2 2 7" xfId="595"/>
    <cellStyle name="Calculation 2 2 7 10" xfId="8045"/>
    <cellStyle name="Calculation 2 2 7 11" xfId="8299"/>
    <cellStyle name="Calculation 2 2 7 12" xfId="8735"/>
    <cellStyle name="Calculation 2 2 7 13" xfId="9263"/>
    <cellStyle name="Calculation 2 2 7 14" xfId="11548"/>
    <cellStyle name="Calculation 2 2 7 15" xfId="12427"/>
    <cellStyle name="Calculation 2 2 7 16" xfId="13158"/>
    <cellStyle name="Calculation 2 2 7 17" xfId="14287"/>
    <cellStyle name="Calculation 2 2 7 18" xfId="15022"/>
    <cellStyle name="Calculation 2 2 7 19" xfId="15647"/>
    <cellStyle name="Calculation 2 2 7 2" xfId="1510"/>
    <cellStyle name="Calculation 2 2 7 3" xfId="2364"/>
    <cellStyle name="Calculation 2 2 7 4" xfId="3489"/>
    <cellStyle name="Calculation 2 2 7 5" xfId="4529"/>
    <cellStyle name="Calculation 2 2 7 6" xfId="5313"/>
    <cellStyle name="Calculation 2 2 7 7" xfId="5856"/>
    <cellStyle name="Calculation 2 2 7 8" xfId="6341"/>
    <cellStyle name="Calculation 2 2 7 9" xfId="7361"/>
    <cellStyle name="Calculation 2 2 8" xfId="361"/>
    <cellStyle name="Calculation 2 2 8 10" xfId="7811"/>
    <cellStyle name="Calculation 2 2 8 11" xfId="8403"/>
    <cellStyle name="Calculation 2 2 8 12" xfId="10109"/>
    <cellStyle name="Calculation 2 2 8 13" xfId="10461"/>
    <cellStyle name="Calculation 2 2 8 14" xfId="11647"/>
    <cellStyle name="Calculation 2 2 8 15" xfId="12194"/>
    <cellStyle name="Calculation 2 2 8 16" xfId="12954"/>
    <cellStyle name="Calculation 2 2 8 17" xfId="14057"/>
    <cellStyle name="Calculation 2 2 8 18" xfId="11296"/>
    <cellStyle name="Calculation 2 2 8 19" xfId="15418"/>
    <cellStyle name="Calculation 2 2 8 2" xfId="1276"/>
    <cellStyle name="Calculation 2 2 8 3" xfId="2130"/>
    <cellStyle name="Calculation 2 2 8 4" xfId="3755"/>
    <cellStyle name="Calculation 2 2 8 5" xfId="3242"/>
    <cellStyle name="Calculation 2 2 8 6" xfId="4080"/>
    <cellStyle name="Calculation 2 2 8 7" xfId="6061"/>
    <cellStyle name="Calculation 2 2 8 8" xfId="6560"/>
    <cellStyle name="Calculation 2 2 8 9" xfId="7608"/>
    <cellStyle name="Calculation 2 2 9" xfId="643"/>
    <cellStyle name="Calculation 2 2 9 10" xfId="8093"/>
    <cellStyle name="Calculation 2 2 9 11" xfId="8352"/>
    <cellStyle name="Calculation 2 2 9 12" xfId="3965"/>
    <cellStyle name="Calculation 2 2 9 13" xfId="10650"/>
    <cellStyle name="Calculation 2 2 9 14" xfId="11598"/>
    <cellStyle name="Calculation 2 2 9 15" xfId="12475"/>
    <cellStyle name="Calculation 2 2 9 16" xfId="13090"/>
    <cellStyle name="Calculation 2 2 9 17" xfId="14335"/>
    <cellStyle name="Calculation 2 2 9 18" xfId="15281"/>
    <cellStyle name="Calculation 2 2 9 19" xfId="15695"/>
    <cellStyle name="Calculation 2 2 9 2" xfId="1558"/>
    <cellStyle name="Calculation 2 2 9 3" xfId="2412"/>
    <cellStyle name="Calculation 2 2 9 4" xfId="1046"/>
    <cellStyle name="Calculation 2 2 9 5" xfId="4128"/>
    <cellStyle name="Calculation 2 2 9 6" xfId="4912"/>
    <cellStyle name="Calculation 2 2 9 7" xfId="5853"/>
    <cellStyle name="Calculation 2 2 9 8" xfId="5521"/>
    <cellStyle name="Calculation 2 2 9 9" xfId="7172"/>
    <cellStyle name="Calculation 2 20" xfId="828"/>
    <cellStyle name="Calculation 2 20 10" xfId="8278"/>
    <cellStyle name="Calculation 2 20 11" xfId="9054"/>
    <cellStyle name="Calculation 2 20 12" xfId="10336"/>
    <cellStyle name="Calculation 2 20 13" xfId="11110"/>
    <cellStyle name="Calculation 2 20 14" xfId="11869"/>
    <cellStyle name="Calculation 2 20 15" xfId="12660"/>
    <cellStyle name="Calculation 2 20 16" xfId="13744"/>
    <cellStyle name="Calculation 2 20 17" xfId="14520"/>
    <cellStyle name="Calculation 2 20 18" xfId="13641"/>
    <cellStyle name="Calculation 2 20 19" xfId="15880"/>
    <cellStyle name="Calculation 2 20 2" xfId="1743"/>
    <cellStyle name="Calculation 2 20 3" xfId="2597"/>
    <cellStyle name="Calculation 2 20 4" xfId="3033"/>
    <cellStyle name="Calculation 2 20 5" xfId="4662"/>
    <cellStyle name="Calculation 2 20 6" xfId="5447"/>
    <cellStyle name="Calculation 2 20 7" xfId="5632"/>
    <cellStyle name="Calculation 2 20 8" xfId="6723"/>
    <cellStyle name="Calculation 2 20 9" xfId="7431"/>
    <cellStyle name="Calculation 2 21" xfId="745"/>
    <cellStyle name="Calculation 2 21 10" xfId="8195"/>
    <cellStyle name="Calculation 2 21 11" xfId="8971"/>
    <cellStyle name="Calculation 2 21 12" xfId="10253"/>
    <cellStyle name="Calculation 2 21 13" xfId="11027"/>
    <cellStyle name="Calculation 2 21 14" xfId="11786"/>
    <cellStyle name="Calculation 2 21 15" xfId="12577"/>
    <cellStyle name="Calculation 2 21 16" xfId="13661"/>
    <cellStyle name="Calculation 2 21 17" xfId="14437"/>
    <cellStyle name="Calculation 2 21 18" xfId="14905"/>
    <cellStyle name="Calculation 2 21 19" xfId="15797"/>
    <cellStyle name="Calculation 2 21 2" xfId="1660"/>
    <cellStyle name="Calculation 2 21 3" xfId="2514"/>
    <cellStyle name="Calculation 2 21 4" xfId="978"/>
    <cellStyle name="Calculation 2 21 5" xfId="4488"/>
    <cellStyle name="Calculation 2 21 6" xfId="5272"/>
    <cellStyle name="Calculation 2 21 7" xfId="5668"/>
    <cellStyle name="Calculation 2 21 8" xfId="6640"/>
    <cellStyle name="Calculation 2 21 9" xfId="7057"/>
    <cellStyle name="Calculation 2 22" xfId="425"/>
    <cellStyle name="Calculation 2 22 10" xfId="7875"/>
    <cellStyle name="Calculation 2 22 11" xfId="7005"/>
    <cellStyle name="Calculation 2 22 12" xfId="9020"/>
    <cellStyle name="Calculation 2 22 13" xfId="9255"/>
    <cellStyle name="Calculation 2 22 14" xfId="10899"/>
    <cellStyle name="Calculation 2 22 15" xfId="12258"/>
    <cellStyle name="Calculation 2 22 16" xfId="13014"/>
    <cellStyle name="Calculation 2 22 17" xfId="14121"/>
    <cellStyle name="Calculation 2 22 18" xfId="14795"/>
    <cellStyle name="Calculation 2 22 19" xfId="15482"/>
    <cellStyle name="Calculation 2 22 2" xfId="1340"/>
    <cellStyle name="Calculation 2 22 3" xfId="2194"/>
    <cellStyle name="Calculation 2 22 4" xfId="3078"/>
    <cellStyle name="Calculation 2 22 5" xfId="4114"/>
    <cellStyle name="Calculation 2 22 6" xfId="4898"/>
    <cellStyle name="Calculation 2 22 7" xfId="5675"/>
    <cellStyle name="Calculation 2 22 8" xfId="5958"/>
    <cellStyle name="Calculation 2 22 9" xfId="7222"/>
    <cellStyle name="Calculation 2 23" xfId="601"/>
    <cellStyle name="Calculation 2 23 10" xfId="8051"/>
    <cellStyle name="Calculation 2 23 11" xfId="7947"/>
    <cellStyle name="Calculation 2 23 12" xfId="9394"/>
    <cellStyle name="Calculation 2 23 13" xfId="9389"/>
    <cellStyle name="Calculation 2 23 14" xfId="10413"/>
    <cellStyle name="Calculation 2 23 15" xfId="12433"/>
    <cellStyle name="Calculation 2 23 16" xfId="13136"/>
    <cellStyle name="Calculation 2 23 17" xfId="14293"/>
    <cellStyle name="Calculation 2 23 18" xfId="15242"/>
    <cellStyle name="Calculation 2 23 19" xfId="15653"/>
    <cellStyle name="Calculation 2 23 2" xfId="1516"/>
    <cellStyle name="Calculation 2 23 3" xfId="2370"/>
    <cellStyle name="Calculation 2 23 4" xfId="976"/>
    <cellStyle name="Calculation 2 23 5" xfId="3692"/>
    <cellStyle name="Calculation 2 23 6" xfId="4219"/>
    <cellStyle name="Calculation 2 23 7" xfId="5771"/>
    <cellStyle name="Calculation 2 23 8" xfId="4872"/>
    <cellStyle name="Calculation 2 23 9" xfId="5332"/>
    <cellStyle name="Calculation 2 24" xfId="901"/>
    <cellStyle name="Calculation 2 24 10" xfId="8351"/>
    <cellStyle name="Calculation 2 24 11" xfId="9127"/>
    <cellStyle name="Calculation 2 24 12" xfId="10409"/>
    <cellStyle name="Calculation 2 24 13" xfId="11183"/>
    <cellStyle name="Calculation 2 24 14" xfId="11942"/>
    <cellStyle name="Calculation 2 24 15" xfId="12733"/>
    <cellStyle name="Calculation 2 24 16" xfId="13817"/>
    <cellStyle name="Calculation 2 24 17" xfId="14593"/>
    <cellStyle name="Calculation 2 24 18" xfId="11378"/>
    <cellStyle name="Calculation 2 24 19" xfId="15953"/>
    <cellStyle name="Calculation 2 24 2" xfId="1816"/>
    <cellStyle name="Calculation 2 24 3" xfId="2670"/>
    <cellStyle name="Calculation 2 24 4" xfId="955"/>
    <cellStyle name="Calculation 2 24 5" xfId="2968"/>
    <cellStyle name="Calculation 2 24 6" xfId="3651"/>
    <cellStyle name="Calculation 2 24 7" xfId="3713"/>
    <cellStyle name="Calculation 2 24 8" xfId="6796"/>
    <cellStyle name="Calculation 2 24 9" xfId="7114"/>
    <cellStyle name="Calculation 2 25" xfId="802"/>
    <cellStyle name="Calculation 2 25 10" xfId="8252"/>
    <cellStyle name="Calculation 2 25 11" xfId="9028"/>
    <cellStyle name="Calculation 2 25 12" xfId="10310"/>
    <cellStyle name="Calculation 2 25 13" xfId="11084"/>
    <cellStyle name="Calculation 2 25 14" xfId="11843"/>
    <cellStyle name="Calculation 2 25 15" xfId="12634"/>
    <cellStyle name="Calculation 2 25 16" xfId="13718"/>
    <cellStyle name="Calculation 2 25 17" xfId="14494"/>
    <cellStyle name="Calculation 2 25 18" xfId="15262"/>
    <cellStyle name="Calculation 2 25 19" xfId="15854"/>
    <cellStyle name="Calculation 2 25 2" xfId="1717"/>
    <cellStyle name="Calculation 2 25 3" xfId="2571"/>
    <cellStyle name="Calculation 2 25 4" xfId="3594"/>
    <cellStyle name="Calculation 2 25 5" xfId="4108"/>
    <cellStyle name="Calculation 2 25 6" xfId="4892"/>
    <cellStyle name="Calculation 2 25 7" xfId="5416"/>
    <cellStyle name="Calculation 2 25 8" xfId="6697"/>
    <cellStyle name="Calculation 2 25 9" xfId="6015"/>
    <cellStyle name="Calculation 2 26" xfId="924"/>
    <cellStyle name="Calculation 2 26 10" xfId="8374"/>
    <cellStyle name="Calculation 2 26 11" xfId="9150"/>
    <cellStyle name="Calculation 2 26 12" xfId="10432"/>
    <cellStyle name="Calculation 2 26 13" xfId="11205"/>
    <cellStyle name="Calculation 2 26 14" xfId="11965"/>
    <cellStyle name="Calculation 2 26 15" xfId="12756"/>
    <cellStyle name="Calculation 2 26 16" xfId="13840"/>
    <cellStyle name="Calculation 2 26 17" xfId="14616"/>
    <cellStyle name="Calculation 2 26 18" xfId="11763"/>
    <cellStyle name="Calculation 2 26 19" xfId="15976"/>
    <cellStyle name="Calculation 2 26 2" xfId="1839"/>
    <cellStyle name="Calculation 2 26 3" xfId="2693"/>
    <cellStyle name="Calculation 2 26 4" xfId="3769"/>
    <cellStyle name="Calculation 2 26 5" xfId="4010"/>
    <cellStyle name="Calculation 2 26 6" xfId="4794"/>
    <cellStyle name="Calculation 2 26 7" xfId="6075"/>
    <cellStyle name="Calculation 2 26 8" xfId="6819"/>
    <cellStyle name="Calculation 2 26 9" xfId="5354"/>
    <cellStyle name="Calculation 2 27" xfId="5742"/>
    <cellStyle name="Calculation 2 28" xfId="9166"/>
    <cellStyle name="Calculation 2 29" xfId="11234"/>
    <cellStyle name="Calculation 2 3" xfId="207"/>
    <cellStyle name="Calculation 2 3 10" xfId="450"/>
    <cellStyle name="Calculation 2 3 10 10" xfId="7900"/>
    <cellStyle name="Calculation 2 3 10 11" xfId="8384"/>
    <cellStyle name="Calculation 2 3 10 12" xfId="10090"/>
    <cellStyle name="Calculation 2 3 10 13" xfId="10442"/>
    <cellStyle name="Calculation 2 3 10 14" xfId="11629"/>
    <cellStyle name="Calculation 2 3 10 15" xfId="12283"/>
    <cellStyle name="Calculation 2 3 10 16" xfId="10514"/>
    <cellStyle name="Calculation 2 3 10 17" xfId="14146"/>
    <cellStyle name="Calculation 2 3 10 18" xfId="15013"/>
    <cellStyle name="Calculation 2 3 10 19" xfId="15503"/>
    <cellStyle name="Calculation 2 3 10 2" xfId="1365"/>
    <cellStyle name="Calculation 2 3 10 3" xfId="2219"/>
    <cellStyle name="Calculation 2 3 10 4" xfId="3034"/>
    <cellStyle name="Calculation 2 3 10 5" xfId="4263"/>
    <cellStyle name="Calculation 2 3 10 6" xfId="5047"/>
    <cellStyle name="Calculation 2 3 10 7" xfId="5831"/>
    <cellStyle name="Calculation 2 3 10 8" xfId="4820"/>
    <cellStyle name="Calculation 2 3 10 9" xfId="7378"/>
    <cellStyle name="Calculation 2 3 11" xfId="554"/>
    <cellStyle name="Calculation 2 3 11 10" xfId="8004"/>
    <cellStyle name="Calculation 2 3 11 11" xfId="5057"/>
    <cellStyle name="Calculation 2 3 11 12" xfId="7381"/>
    <cellStyle name="Calculation 2 3 11 13" xfId="8137"/>
    <cellStyle name="Calculation 2 3 11 14" xfId="9911"/>
    <cellStyle name="Calculation 2 3 11 15" xfId="12386"/>
    <cellStyle name="Calculation 2 3 11 16" xfId="11290"/>
    <cellStyle name="Calculation 2 3 11 17" xfId="14246"/>
    <cellStyle name="Calculation 2 3 11 18" xfId="14894"/>
    <cellStyle name="Calculation 2 3 11 19" xfId="15606"/>
    <cellStyle name="Calculation 2 3 11 2" xfId="1469"/>
    <cellStyle name="Calculation 2 3 11 3" xfId="2323"/>
    <cellStyle name="Calculation 2 3 11 4" xfId="3198"/>
    <cellStyle name="Calculation 2 3 11 5" xfId="4553"/>
    <cellStyle name="Calculation 2 3 11 6" xfId="5337"/>
    <cellStyle name="Calculation 2 3 11 7" xfId="5709"/>
    <cellStyle name="Calculation 2 3 11 8" xfId="4691"/>
    <cellStyle name="Calculation 2 3 11 9" xfId="7655"/>
    <cellStyle name="Calculation 2 3 12" xfId="542"/>
    <cellStyle name="Calculation 2 3 12 10" xfId="7992"/>
    <cellStyle name="Calculation 2 3 12 11" xfId="7079"/>
    <cellStyle name="Calculation 2 3 12 12" xfId="9311"/>
    <cellStyle name="Calculation 2 3 12 13" xfId="7833"/>
    <cellStyle name="Calculation 2 3 12 14" xfId="9686"/>
    <cellStyle name="Calculation 2 3 12 15" xfId="12374"/>
    <cellStyle name="Calculation 2 3 12 16" xfId="13195"/>
    <cellStyle name="Calculation 2 3 12 17" xfId="14234"/>
    <cellStyle name="Calculation 2 3 12 18" xfId="14949"/>
    <cellStyle name="Calculation 2 3 12 19" xfId="15594"/>
    <cellStyle name="Calculation 2 3 12 2" xfId="1457"/>
    <cellStyle name="Calculation 2 3 12 3" xfId="2311"/>
    <cellStyle name="Calculation 2 3 12 4" xfId="3329"/>
    <cellStyle name="Calculation 2 3 12 5" xfId="4231"/>
    <cellStyle name="Calculation 2 3 12 6" xfId="5015"/>
    <cellStyle name="Calculation 2 3 12 7" xfId="5587"/>
    <cellStyle name="Calculation 2 3 12 8" xfId="4286"/>
    <cellStyle name="Calculation 2 3 12 9" xfId="7022"/>
    <cellStyle name="Calculation 2 3 13" xfId="363"/>
    <cellStyle name="Calculation 2 3 13 10" xfId="7813"/>
    <cellStyle name="Calculation 2 3 13 11" xfId="8494"/>
    <cellStyle name="Calculation 2 3 13 12" xfId="10200"/>
    <cellStyle name="Calculation 2 3 13 13" xfId="10551"/>
    <cellStyle name="Calculation 2 3 13 14" xfId="11736"/>
    <cellStyle name="Calculation 2 3 13 15" xfId="12196"/>
    <cellStyle name="Calculation 2 3 13 16" xfId="11393"/>
    <cellStyle name="Calculation 2 3 13 17" xfId="14059"/>
    <cellStyle name="Calculation 2 3 13 18" xfId="13220"/>
    <cellStyle name="Calculation 2 3 13 19" xfId="15420"/>
    <cellStyle name="Calculation 2 3 13 2" xfId="1278"/>
    <cellStyle name="Calculation 2 3 13 3" xfId="2132"/>
    <cellStyle name="Calculation 2 3 13 4" xfId="3750"/>
    <cellStyle name="Calculation 2 3 13 5" xfId="4528"/>
    <cellStyle name="Calculation 2 3 13 6" xfId="5312"/>
    <cellStyle name="Calculation 2 3 13 7" xfId="6056"/>
    <cellStyle name="Calculation 2 3 13 8" xfId="6200"/>
    <cellStyle name="Calculation 2 3 13 9" xfId="7603"/>
    <cellStyle name="Calculation 2 3 14" xfId="751"/>
    <cellStyle name="Calculation 2 3 14 10" xfId="8201"/>
    <cellStyle name="Calculation 2 3 14 11" xfId="8977"/>
    <cellStyle name="Calculation 2 3 14 12" xfId="10259"/>
    <cellStyle name="Calculation 2 3 14 13" xfId="11033"/>
    <cellStyle name="Calculation 2 3 14 14" xfId="11792"/>
    <cellStyle name="Calculation 2 3 14 15" xfId="12583"/>
    <cellStyle name="Calculation 2 3 14 16" xfId="13667"/>
    <cellStyle name="Calculation 2 3 14 17" xfId="14443"/>
    <cellStyle name="Calculation 2 3 14 18" xfId="15302"/>
    <cellStyle name="Calculation 2 3 14 19" xfId="15803"/>
    <cellStyle name="Calculation 2 3 14 2" xfId="1666"/>
    <cellStyle name="Calculation 2 3 14 3" xfId="2520"/>
    <cellStyle name="Calculation 2 3 14 4" xfId="3349"/>
    <cellStyle name="Calculation 2 3 14 5" xfId="4033"/>
    <cellStyle name="Calculation 2 3 14 6" xfId="4817"/>
    <cellStyle name="Calculation 2 3 14 7" xfId="5482"/>
    <cellStyle name="Calculation 2 3 14 8" xfId="6646"/>
    <cellStyle name="Calculation 2 3 14 9" xfId="7097"/>
    <cellStyle name="Calculation 2 3 15" xfId="778"/>
    <cellStyle name="Calculation 2 3 15 10" xfId="8228"/>
    <cellStyle name="Calculation 2 3 15 11" xfId="9004"/>
    <cellStyle name="Calculation 2 3 15 12" xfId="10286"/>
    <cellStyle name="Calculation 2 3 15 13" xfId="11060"/>
    <cellStyle name="Calculation 2 3 15 14" xfId="11819"/>
    <cellStyle name="Calculation 2 3 15 15" xfId="12610"/>
    <cellStyle name="Calculation 2 3 15 16" xfId="13694"/>
    <cellStyle name="Calculation 2 3 15 17" xfId="14470"/>
    <cellStyle name="Calculation 2 3 15 18" xfId="14798"/>
    <cellStyle name="Calculation 2 3 15 19" xfId="15830"/>
    <cellStyle name="Calculation 2 3 15 2" xfId="1693"/>
    <cellStyle name="Calculation 2 3 15 3" xfId="2547"/>
    <cellStyle name="Calculation 2 3 15 4" xfId="2058"/>
    <cellStyle name="Calculation 2 3 15 5" xfId="3938"/>
    <cellStyle name="Calculation 2 3 15 6" xfId="4722"/>
    <cellStyle name="Calculation 2 3 15 7" xfId="5912"/>
    <cellStyle name="Calculation 2 3 15 8" xfId="6673"/>
    <cellStyle name="Calculation 2 3 15 9" xfId="7528"/>
    <cellStyle name="Calculation 2 3 16" xfId="808"/>
    <cellStyle name="Calculation 2 3 16 10" xfId="8258"/>
    <cellStyle name="Calculation 2 3 16 11" xfId="9034"/>
    <cellStyle name="Calculation 2 3 16 12" xfId="10316"/>
    <cellStyle name="Calculation 2 3 16 13" xfId="11090"/>
    <cellStyle name="Calculation 2 3 16 14" xfId="11849"/>
    <cellStyle name="Calculation 2 3 16 15" xfId="12640"/>
    <cellStyle name="Calculation 2 3 16 16" xfId="13724"/>
    <cellStyle name="Calculation 2 3 16 17" xfId="14500"/>
    <cellStyle name="Calculation 2 3 16 18" xfId="15110"/>
    <cellStyle name="Calculation 2 3 16 19" xfId="15860"/>
    <cellStyle name="Calculation 2 3 16 2" xfId="1723"/>
    <cellStyle name="Calculation 2 3 16 3" xfId="2577"/>
    <cellStyle name="Calculation 2 3 16 4" xfId="1037"/>
    <cellStyle name="Calculation 2 3 16 5" xfId="3732"/>
    <cellStyle name="Calculation 2 3 16 6" xfId="4617"/>
    <cellStyle name="Calculation 2 3 16 7" xfId="5773"/>
    <cellStyle name="Calculation 2 3 16 8" xfId="6703"/>
    <cellStyle name="Calculation 2 3 16 9" xfId="7060"/>
    <cellStyle name="Calculation 2 3 17" xfId="332"/>
    <cellStyle name="Calculation 2 3 17 10" xfId="6508"/>
    <cellStyle name="Calculation 2 3 17 11" xfId="8376"/>
    <cellStyle name="Calculation 2 3 17 12" xfId="10082"/>
    <cellStyle name="Calculation 2 3 17 13" xfId="10434"/>
    <cellStyle name="Calculation 2 3 17 14" xfId="11622"/>
    <cellStyle name="Calculation 2 3 17 15" xfId="12165"/>
    <cellStyle name="Calculation 2 3 17 16" xfId="11558"/>
    <cellStyle name="Calculation 2 3 17 17" xfId="14028"/>
    <cellStyle name="Calculation 2 3 17 18" xfId="14866"/>
    <cellStyle name="Calculation 2 3 17 19" xfId="15389"/>
    <cellStyle name="Calculation 2 3 17 2" xfId="1247"/>
    <cellStyle name="Calculation 2 3 17 3" xfId="2101"/>
    <cellStyle name="Calculation 2 3 17 4" xfId="3485"/>
    <cellStyle name="Calculation 2 3 17 5" xfId="4342"/>
    <cellStyle name="Calculation 2 3 17 6" xfId="5126"/>
    <cellStyle name="Calculation 2 3 17 7" xfId="5733"/>
    <cellStyle name="Calculation 2 3 17 8" xfId="6211"/>
    <cellStyle name="Calculation 2 3 17 9" xfId="7280"/>
    <cellStyle name="Calculation 2 3 18" xfId="384"/>
    <cellStyle name="Calculation 2 3 18 10" xfId="7834"/>
    <cellStyle name="Calculation 2 3 18 11" xfId="7925"/>
    <cellStyle name="Calculation 2 3 18 12" xfId="9275"/>
    <cellStyle name="Calculation 2 3 18 13" xfId="9988"/>
    <cellStyle name="Calculation 2 3 18 14" xfId="11317"/>
    <cellStyle name="Calculation 2 3 18 15" xfId="12217"/>
    <cellStyle name="Calculation 2 3 18 16" xfId="13601"/>
    <cellStyle name="Calculation 2 3 18 17" xfId="14080"/>
    <cellStyle name="Calculation 2 3 18 18" xfId="15236"/>
    <cellStyle name="Calculation 2 3 18 19" xfId="15441"/>
    <cellStyle name="Calculation 2 3 18 2" xfId="1299"/>
    <cellStyle name="Calculation 2 3 18 3" xfId="2153"/>
    <cellStyle name="Calculation 2 3 18 4" xfId="3814"/>
    <cellStyle name="Calculation 2 3 18 5" xfId="959"/>
    <cellStyle name="Calculation 2 3 18 6" xfId="4018"/>
    <cellStyle name="Calculation 2 3 18 7" xfId="6120"/>
    <cellStyle name="Calculation 2 3 18 8" xfId="5798"/>
    <cellStyle name="Calculation 2 3 18 9" xfId="7667"/>
    <cellStyle name="Calculation 2 3 19" xfId="721"/>
    <cellStyle name="Calculation 2 3 19 10" xfId="8171"/>
    <cellStyle name="Calculation 2 3 19 11" xfId="7507"/>
    <cellStyle name="Calculation 2 3 19 12" xfId="9437"/>
    <cellStyle name="Calculation 2 3 19 13" xfId="9997"/>
    <cellStyle name="Calculation 2 3 19 14" xfId="11199"/>
    <cellStyle name="Calculation 2 3 19 15" xfId="12553"/>
    <cellStyle name="Calculation 2 3 19 16" xfId="13498"/>
    <cellStyle name="Calculation 2 3 19 17" xfId="14413"/>
    <cellStyle name="Calculation 2 3 19 18" xfId="14819"/>
    <cellStyle name="Calculation 2 3 19 19" xfId="15773"/>
    <cellStyle name="Calculation 2 3 19 2" xfId="1636"/>
    <cellStyle name="Calculation 2 3 19 3" xfId="2490"/>
    <cellStyle name="Calculation 2 3 19 4" xfId="1097"/>
    <cellStyle name="Calculation 2 3 19 5" xfId="3589"/>
    <cellStyle name="Calculation 2 3 19 6" xfId="4127"/>
    <cellStyle name="Calculation 2 3 19 7" xfId="5636"/>
    <cellStyle name="Calculation 2 3 19 8" xfId="6154"/>
    <cellStyle name="Calculation 2 3 19 9" xfId="7434"/>
    <cellStyle name="Calculation 2 3 2" xfId="462"/>
    <cellStyle name="Calculation 2 3 2 10" xfId="7912"/>
    <cellStyle name="Calculation 2 3 2 11" xfId="7816"/>
    <cellStyle name="Calculation 2 3 2 12" xfId="8395"/>
    <cellStyle name="Calculation 2 3 2 13" xfId="10028"/>
    <cellStyle name="Calculation 2 3 2 14" xfId="11359"/>
    <cellStyle name="Calculation 2 3 2 15" xfId="12295"/>
    <cellStyle name="Calculation 2 3 2 16" xfId="13642"/>
    <cellStyle name="Calculation 2 3 2 17" xfId="14158"/>
    <cellStyle name="Calculation 2 3 2 18" xfId="15012"/>
    <cellStyle name="Calculation 2 3 2 19" xfId="15515"/>
    <cellStyle name="Calculation 2 3 2 2" xfId="1377"/>
    <cellStyle name="Calculation 2 3 2 3" xfId="2231"/>
    <cellStyle name="Calculation 2 3 2 4" xfId="3710"/>
    <cellStyle name="Calculation 2 3 2 5" xfId="4442"/>
    <cellStyle name="Calculation 2 3 2 6" xfId="5226"/>
    <cellStyle name="Calculation 2 3 2 7" xfId="6016"/>
    <cellStyle name="Calculation 2 3 2 8" xfId="6113"/>
    <cellStyle name="Calculation 2 3 2 9" xfId="7563"/>
    <cellStyle name="Calculation 2 3 20" xfId="840"/>
    <cellStyle name="Calculation 2 3 20 10" xfId="8290"/>
    <cellStyle name="Calculation 2 3 20 11" xfId="9066"/>
    <cellStyle name="Calculation 2 3 20 12" xfId="10348"/>
    <cellStyle name="Calculation 2 3 20 13" xfId="11122"/>
    <cellStyle name="Calculation 2 3 20 14" xfId="11881"/>
    <cellStyle name="Calculation 2 3 20 15" xfId="12672"/>
    <cellStyle name="Calculation 2 3 20 16" xfId="13756"/>
    <cellStyle name="Calculation 2 3 20 17" xfId="14532"/>
    <cellStyle name="Calculation 2 3 20 18" xfId="14955"/>
    <cellStyle name="Calculation 2 3 20 19" xfId="15892"/>
    <cellStyle name="Calculation 2 3 20 2" xfId="1755"/>
    <cellStyle name="Calculation 2 3 20 3" xfId="2609"/>
    <cellStyle name="Calculation 2 3 20 4" xfId="2893"/>
    <cellStyle name="Calculation 2 3 20 5" xfId="4499"/>
    <cellStyle name="Calculation 2 3 20 6" xfId="5283"/>
    <cellStyle name="Calculation 2 3 20 7" xfId="5884"/>
    <cellStyle name="Calculation 2 3 20 8" xfId="6735"/>
    <cellStyle name="Calculation 2 3 20 9" xfId="7483"/>
    <cellStyle name="Calculation 2 3 21" xfId="896"/>
    <cellStyle name="Calculation 2 3 21 10" xfId="8346"/>
    <cellStyle name="Calculation 2 3 21 11" xfId="9122"/>
    <cellStyle name="Calculation 2 3 21 12" xfId="10404"/>
    <cellStyle name="Calculation 2 3 21 13" xfId="11178"/>
    <cellStyle name="Calculation 2 3 21 14" xfId="11937"/>
    <cellStyle name="Calculation 2 3 21 15" xfId="12728"/>
    <cellStyle name="Calculation 2 3 21 16" xfId="13812"/>
    <cellStyle name="Calculation 2 3 21 17" xfId="14588"/>
    <cellStyle name="Calculation 2 3 21 18" xfId="15043"/>
    <cellStyle name="Calculation 2 3 21 19" xfId="15948"/>
    <cellStyle name="Calculation 2 3 21 2" xfId="1811"/>
    <cellStyle name="Calculation 2 3 21 3" xfId="2665"/>
    <cellStyle name="Calculation 2 3 21 4" xfId="3261"/>
    <cellStyle name="Calculation 2 3 21 5" xfId="4360"/>
    <cellStyle name="Calculation 2 3 21 6" xfId="5144"/>
    <cellStyle name="Calculation 2 3 21 7" xfId="4786"/>
    <cellStyle name="Calculation 2 3 21 8" xfId="6791"/>
    <cellStyle name="Calculation 2 3 21 9" xfId="6173"/>
    <cellStyle name="Calculation 2 3 22" xfId="565"/>
    <cellStyle name="Calculation 2 3 22 10" xfId="8015"/>
    <cellStyle name="Calculation 2 3 22 11" xfId="8089"/>
    <cellStyle name="Calculation 2 3 22 12" xfId="8366"/>
    <cellStyle name="Calculation 2 3 22 13" xfId="8648"/>
    <cellStyle name="Calculation 2 3 22 14" xfId="10355"/>
    <cellStyle name="Calculation 2 3 22 15" xfId="12397"/>
    <cellStyle name="Calculation 2 3 22 16" xfId="13328"/>
    <cellStyle name="Calculation 2 3 22 17" xfId="14257"/>
    <cellStyle name="Calculation 2 3 22 18" xfId="15004"/>
    <cellStyle name="Calculation 2 3 22 19" xfId="15617"/>
    <cellStyle name="Calculation 2 3 22 2" xfId="1480"/>
    <cellStyle name="Calculation 2 3 22 3" xfId="2334"/>
    <cellStyle name="Calculation 2 3 22 4" xfId="2896"/>
    <cellStyle name="Calculation 2 3 22 5" xfId="3005"/>
    <cellStyle name="Calculation 2 3 22 6" xfId="4223"/>
    <cellStyle name="Calculation 2 3 22 7" xfId="5553"/>
    <cellStyle name="Calculation 2 3 22 8" xfId="4949"/>
    <cellStyle name="Calculation 2 3 22 9" xfId="7417"/>
    <cellStyle name="Calculation 2 3 23" xfId="892"/>
    <cellStyle name="Calculation 2 3 23 10" xfId="8342"/>
    <cellStyle name="Calculation 2 3 23 11" xfId="9118"/>
    <cellStyle name="Calculation 2 3 23 12" xfId="10400"/>
    <cellStyle name="Calculation 2 3 23 13" xfId="11174"/>
    <cellStyle name="Calculation 2 3 23 14" xfId="11933"/>
    <cellStyle name="Calculation 2 3 23 15" xfId="12724"/>
    <cellStyle name="Calculation 2 3 23 16" xfId="13808"/>
    <cellStyle name="Calculation 2 3 23 17" xfId="14584"/>
    <cellStyle name="Calculation 2 3 23 18" xfId="14166"/>
    <cellStyle name="Calculation 2 3 23 19" xfId="15944"/>
    <cellStyle name="Calculation 2 3 23 2" xfId="1807"/>
    <cellStyle name="Calculation 2 3 23 3" xfId="2661"/>
    <cellStyle name="Calculation 2 3 23 4" xfId="3599"/>
    <cellStyle name="Calculation 2 3 23 5" xfId="4593"/>
    <cellStyle name="Calculation 2 3 23 6" xfId="5377"/>
    <cellStyle name="Calculation 2 3 23 7" xfId="5428"/>
    <cellStyle name="Calculation 2 3 23 8" xfId="6787"/>
    <cellStyle name="Calculation 2 3 23 9" xfId="5378"/>
    <cellStyle name="Calculation 2 3 24" xfId="911"/>
    <cellStyle name="Calculation 2 3 24 10" xfId="8361"/>
    <cellStyle name="Calculation 2 3 24 11" xfId="9137"/>
    <cellStyle name="Calculation 2 3 24 12" xfId="10419"/>
    <cellStyle name="Calculation 2 3 24 13" xfId="11192"/>
    <cellStyle name="Calculation 2 3 24 14" xfId="11952"/>
    <cellStyle name="Calculation 2 3 24 15" xfId="12743"/>
    <cellStyle name="Calculation 2 3 24 16" xfId="13827"/>
    <cellStyle name="Calculation 2 3 24 17" xfId="14603"/>
    <cellStyle name="Calculation 2 3 24 18" xfId="15300"/>
    <cellStyle name="Calculation 2 3 24 19" xfId="15963"/>
    <cellStyle name="Calculation 2 3 24 2" xfId="1826"/>
    <cellStyle name="Calculation 2 3 24 3" xfId="2680"/>
    <cellStyle name="Calculation 2 3 24 4" xfId="1161"/>
    <cellStyle name="Calculation 2 3 24 5" xfId="4078"/>
    <cellStyle name="Calculation 2 3 24 6" xfId="4862"/>
    <cellStyle name="Calculation 2 3 24 7" xfId="2080"/>
    <cellStyle name="Calculation 2 3 24 8" xfId="6806"/>
    <cellStyle name="Calculation 2 3 24 9" xfId="7109"/>
    <cellStyle name="Calculation 2 3 25" xfId="1141"/>
    <cellStyle name="Calculation 2 3 26" xfId="4025"/>
    <cellStyle name="Calculation 2 3 27" xfId="7696"/>
    <cellStyle name="Calculation 2 3 28" xfId="8526"/>
    <cellStyle name="Calculation 2 3 29" xfId="10232"/>
    <cellStyle name="Calculation 2 3 3" xfId="499"/>
    <cellStyle name="Calculation 2 3 3 10" xfId="7949"/>
    <cellStyle name="Calculation 2 3 3 11" xfId="8700"/>
    <cellStyle name="Calculation 2 3 3 12" xfId="9747"/>
    <cellStyle name="Calculation 2 3 3 13" xfId="10755"/>
    <cellStyle name="Calculation 2 3 3 14" xfId="10530"/>
    <cellStyle name="Calculation 2 3 3 15" xfId="12331"/>
    <cellStyle name="Calculation 2 3 3 16" xfId="13319"/>
    <cellStyle name="Calculation 2 3 3 17" xfId="14191"/>
    <cellStyle name="Calculation 2 3 3 18" xfId="15261"/>
    <cellStyle name="Calculation 2 3 3 19" xfId="15551"/>
    <cellStyle name="Calculation 2 3 3 2" xfId="1414"/>
    <cellStyle name="Calculation 2 3 3 3" xfId="2268"/>
    <cellStyle name="Calculation 2 3 3 4" xfId="3512"/>
    <cellStyle name="Calculation 2 3 3 5" xfId="4542"/>
    <cellStyle name="Calculation 2 3 3 6" xfId="5326"/>
    <cellStyle name="Calculation 2 3 3 7" xfId="5395"/>
    <cellStyle name="Calculation 2 3 3 8" xfId="6238"/>
    <cellStyle name="Calculation 2 3 3 9" xfId="4192"/>
    <cellStyle name="Calculation 2 3 30" xfId="10583"/>
    <cellStyle name="Calculation 2 3 31" xfId="11766"/>
    <cellStyle name="Calculation 2 3 32" xfId="10535"/>
    <cellStyle name="Calculation 2 3 33" xfId="11440"/>
    <cellStyle name="Calculation 2 3 34" xfId="13066"/>
    <cellStyle name="Calculation 2 3 35" xfId="13591"/>
    <cellStyle name="Calculation 2 3 4" xfId="531"/>
    <cellStyle name="Calculation 2 3 4 10" xfId="7981"/>
    <cellStyle name="Calculation 2 3 4 11" xfId="7916"/>
    <cellStyle name="Calculation 2 3 4 12" xfId="7348"/>
    <cellStyle name="Calculation 2 3 4 13" xfId="7681"/>
    <cellStyle name="Calculation 2 3 4 14" xfId="8534"/>
    <cellStyle name="Calculation 2 3 4 15" xfId="12363"/>
    <cellStyle name="Calculation 2 3 4 16" xfId="11653"/>
    <cellStyle name="Calculation 2 3 4 17" xfId="14223"/>
    <cellStyle name="Calculation 2 3 4 18" xfId="14848"/>
    <cellStyle name="Calculation 2 3 4 19" xfId="15583"/>
    <cellStyle name="Calculation 2 3 4 2" xfId="1446"/>
    <cellStyle name="Calculation 2 3 4 3" xfId="2300"/>
    <cellStyle name="Calculation 2 3 4 4" xfId="3708"/>
    <cellStyle name="Calculation 2 3 4 5" xfId="3116"/>
    <cellStyle name="Calculation 2 3 4 6" xfId="4314"/>
    <cellStyle name="Calculation 2 3 4 7" xfId="6014"/>
    <cellStyle name="Calculation 2 3 4 8" xfId="6445"/>
    <cellStyle name="Calculation 2 3 4 9" xfId="7538"/>
    <cellStyle name="Calculation 2 3 5" xfId="401"/>
    <cellStyle name="Calculation 2 3 5 10" xfId="7851"/>
    <cellStyle name="Calculation 2 3 5 11" xfId="8444"/>
    <cellStyle name="Calculation 2 3 5 12" xfId="10150"/>
    <cellStyle name="Calculation 2 3 5 13" xfId="10501"/>
    <cellStyle name="Calculation 2 3 5 14" xfId="11687"/>
    <cellStyle name="Calculation 2 3 5 15" xfId="12234"/>
    <cellStyle name="Calculation 2 3 5 16" xfId="13300"/>
    <cellStyle name="Calculation 2 3 5 17" xfId="14097"/>
    <cellStyle name="Calculation 2 3 5 18" xfId="15164"/>
    <cellStyle name="Calculation 2 3 5 19" xfId="15458"/>
    <cellStyle name="Calculation 2 3 5 2" xfId="1316"/>
    <cellStyle name="Calculation 2 3 5 3" xfId="2170"/>
    <cellStyle name="Calculation 2 3 5 4" xfId="3823"/>
    <cellStyle name="Calculation 2 3 5 5" xfId="4408"/>
    <cellStyle name="Calculation 2 3 5 6" xfId="5192"/>
    <cellStyle name="Calculation 2 3 5 7" xfId="6129"/>
    <cellStyle name="Calculation 2 3 5 8" xfId="6126"/>
    <cellStyle name="Calculation 2 3 5 9" xfId="7676"/>
    <cellStyle name="Calculation 2 3 6" xfId="345"/>
    <cellStyle name="Calculation 2 3 6 10" xfId="7795"/>
    <cellStyle name="Calculation 2 3 6 11" xfId="8391"/>
    <cellStyle name="Calculation 2 3 6 12" xfId="10097"/>
    <cellStyle name="Calculation 2 3 6 13" xfId="10449"/>
    <cellStyle name="Calculation 2 3 6 14" xfId="11635"/>
    <cellStyle name="Calculation 2 3 6 15" xfId="12178"/>
    <cellStyle name="Calculation 2 3 6 16" xfId="10709"/>
    <cellStyle name="Calculation 2 3 6 17" xfId="14041"/>
    <cellStyle name="Calculation 2 3 6 18" xfId="13431"/>
    <cellStyle name="Calculation 2 3 6 19" xfId="15402"/>
    <cellStyle name="Calculation 2 3 6 2" xfId="1260"/>
    <cellStyle name="Calculation 2 3 6 3" xfId="2114"/>
    <cellStyle name="Calculation 2 3 6 4" xfId="3845"/>
    <cellStyle name="Calculation 2 3 6 5" xfId="3839"/>
    <cellStyle name="Calculation 2 3 6 6" xfId="4594"/>
    <cellStyle name="Calculation 2 3 6 7" xfId="6151"/>
    <cellStyle name="Calculation 2 3 6 8" xfId="5104"/>
    <cellStyle name="Calculation 2 3 6 9" xfId="7698"/>
    <cellStyle name="Calculation 2 3 7" xfId="596"/>
    <cellStyle name="Calculation 2 3 7 10" xfId="8046"/>
    <cellStyle name="Calculation 2 3 7 11" xfId="8156"/>
    <cellStyle name="Calculation 2 3 7 12" xfId="9141"/>
    <cellStyle name="Calculation 2 3 7 13" xfId="10075"/>
    <cellStyle name="Calculation 2 3 7 14" xfId="11409"/>
    <cellStyle name="Calculation 2 3 7 15" xfId="12428"/>
    <cellStyle name="Calculation 2 3 7 16" xfId="13588"/>
    <cellStyle name="Calculation 2 3 7 17" xfId="14288"/>
    <cellStyle name="Calculation 2 3 7 18" xfId="14947"/>
    <cellStyle name="Calculation 2 3 7 19" xfId="15648"/>
    <cellStyle name="Calculation 2 3 7 2" xfId="1511"/>
    <cellStyle name="Calculation 2 3 7 3" xfId="2365"/>
    <cellStyle name="Calculation 2 3 7 4" xfId="1059"/>
    <cellStyle name="Calculation 2 3 7 5" xfId="4050"/>
    <cellStyle name="Calculation 2 3 7 6" xfId="4834"/>
    <cellStyle name="Calculation 2 3 7 7" xfId="5862"/>
    <cellStyle name="Calculation 2 3 7 8" xfId="5873"/>
    <cellStyle name="Calculation 2 3 7 9" xfId="7296"/>
    <cellStyle name="Calculation 2 3 8" xfId="324"/>
    <cellStyle name="Calculation 2 3 8 10" xfId="6369"/>
    <cellStyle name="Calculation 2 3 8 11" xfId="8633"/>
    <cellStyle name="Calculation 2 3 8 12" xfId="9912"/>
    <cellStyle name="Calculation 2 3 8 13" xfId="10688"/>
    <cellStyle name="Calculation 2 3 8 14" xfId="11456"/>
    <cellStyle name="Calculation 2 3 8 15" xfId="12157"/>
    <cellStyle name="Calculation 2 3 8 16" xfId="12982"/>
    <cellStyle name="Calculation 2 3 8 17" xfId="14020"/>
    <cellStyle name="Calculation 2 3 8 18" xfId="14175"/>
    <cellStyle name="Calculation 2 3 8 19" xfId="15381"/>
    <cellStyle name="Calculation 2 3 8 2" xfId="1239"/>
    <cellStyle name="Calculation 2 3 8 3" xfId="2093"/>
    <cellStyle name="Calculation 2 3 8 4" xfId="3122"/>
    <cellStyle name="Calculation 2 3 8 5" xfId="4562"/>
    <cellStyle name="Calculation 2 3 8 6" xfId="5346"/>
    <cellStyle name="Calculation 2 3 8 7" xfId="5628"/>
    <cellStyle name="Calculation 2 3 8 8" xfId="6356"/>
    <cellStyle name="Calculation 2 3 8 9" xfId="7175"/>
    <cellStyle name="Calculation 2 3 9" xfId="644"/>
    <cellStyle name="Calculation 2 3 9 10" xfId="8094"/>
    <cellStyle name="Calculation 2 3 9 11" xfId="8595"/>
    <cellStyle name="Calculation 2 3 9 12" xfId="5616"/>
    <cellStyle name="Calculation 2 3 9 13" xfId="8498"/>
    <cellStyle name="Calculation 2 3 9 14" xfId="10804"/>
    <cellStyle name="Calculation 2 3 9 15" xfId="12476"/>
    <cellStyle name="Calculation 2 3 9 16" xfId="13011"/>
    <cellStyle name="Calculation 2 3 9 17" xfId="14336"/>
    <cellStyle name="Calculation 2 3 9 18" xfId="13099"/>
    <cellStyle name="Calculation 2 3 9 19" xfId="15696"/>
    <cellStyle name="Calculation 2 3 9 2" xfId="1559"/>
    <cellStyle name="Calculation 2 3 9 3" xfId="2413"/>
    <cellStyle name="Calculation 2 3 9 4" xfId="1062"/>
    <cellStyle name="Calculation 2 3 9 5" xfId="2075"/>
    <cellStyle name="Calculation 2 3 9 6" xfId="3004"/>
    <cellStyle name="Calculation 2 3 9 7" xfId="5869"/>
    <cellStyle name="Calculation 2 3 9 8" xfId="5470"/>
    <cellStyle name="Calculation 2 3 9 9" xfId="7065"/>
    <cellStyle name="Calculation 2 4" xfId="371"/>
    <cellStyle name="Calculation 2 4 10" xfId="7821"/>
    <cellStyle name="Calculation 2 4 11" xfId="8846"/>
    <cellStyle name="Calculation 2 4 12" xfId="9499"/>
    <cellStyle name="Calculation 2 4 13" xfId="10901"/>
    <cellStyle name="Calculation 2 4 14" xfId="10127"/>
    <cellStyle name="Calculation 2 4 15" xfId="12204"/>
    <cellStyle name="Calculation 2 4 16" xfId="13055"/>
    <cellStyle name="Calculation 2 4 17" xfId="14067"/>
    <cellStyle name="Calculation 2 4 18" xfId="14932"/>
    <cellStyle name="Calculation 2 4 19" xfId="15428"/>
    <cellStyle name="Calculation 2 4 2" xfId="1286"/>
    <cellStyle name="Calculation 2 4 3" xfId="2140"/>
    <cellStyle name="Calculation 2 4 4" xfId="2077"/>
    <cellStyle name="Calculation 2 4 5" xfId="3615"/>
    <cellStyle name="Calculation 2 4 6" xfId="4483"/>
    <cellStyle name="Calculation 2 4 7" xfId="5610"/>
    <cellStyle name="Calculation 2 4 8" xfId="5916"/>
    <cellStyle name="Calculation 2 4 9" xfId="7157"/>
    <cellStyle name="Calculation 2 5" xfId="392"/>
    <cellStyle name="Calculation 2 5 10" xfId="7842"/>
    <cellStyle name="Calculation 2 5 11" xfId="7596"/>
    <cellStyle name="Calculation 2 5 12" xfId="9584"/>
    <cellStyle name="Calculation 2 5 13" xfId="10062"/>
    <cellStyle name="Calculation 2 5 14" xfId="10415"/>
    <cellStyle name="Calculation 2 5 15" xfId="12225"/>
    <cellStyle name="Calculation 2 5 16" xfId="10495"/>
    <cellStyle name="Calculation 2 5 17" xfId="14088"/>
    <cellStyle name="Calculation 2 5 18" xfId="15268"/>
    <cellStyle name="Calculation 2 5 19" xfId="15449"/>
    <cellStyle name="Calculation 2 5 2" xfId="1307"/>
    <cellStyle name="Calculation 2 5 3" xfId="2161"/>
    <cellStyle name="Calculation 2 5 4" xfId="3494"/>
    <cellStyle name="Calculation 2 5 5" xfId="4534"/>
    <cellStyle name="Calculation 2 5 6" xfId="5318"/>
    <cellStyle name="Calculation 2 5 7" xfId="4975"/>
    <cellStyle name="Calculation 2 5 8" xfId="6505"/>
    <cellStyle name="Calculation 2 5 9" xfId="4988"/>
    <cellStyle name="Calculation 2 6" xfId="485"/>
    <cellStyle name="Calculation 2 6 10" xfId="7935"/>
    <cellStyle name="Calculation 2 6 11" xfId="8710"/>
    <cellStyle name="Calculation 2 6 12" xfId="9932"/>
    <cellStyle name="Calculation 2 6 13" xfId="10765"/>
    <cellStyle name="Calculation 2 6 14" xfId="11477"/>
    <cellStyle name="Calculation 2 6 15" xfId="12317"/>
    <cellStyle name="Calculation 2 6 16" xfId="13184"/>
    <cellStyle name="Calculation 2 6 17" xfId="14177"/>
    <cellStyle name="Calculation 2 6 18" xfId="15318"/>
    <cellStyle name="Calculation 2 6 19" xfId="15537"/>
    <cellStyle name="Calculation 2 6 2" xfId="1400"/>
    <cellStyle name="Calculation 2 6 3" xfId="2254"/>
    <cellStyle name="Calculation 2 6 4" xfId="3611"/>
    <cellStyle name="Calculation 2 6 5" xfId="4327"/>
    <cellStyle name="Calculation 2 6 6" xfId="5111"/>
    <cellStyle name="Calculation 2 6 7" xfId="4607"/>
    <cellStyle name="Calculation 2 6 8" xfId="5269"/>
    <cellStyle name="Calculation 2 6 9" xfId="5973"/>
    <cellStyle name="Calculation 2 7" xfId="326"/>
    <cellStyle name="Calculation 2 7 10" xfId="6395"/>
    <cellStyle name="Calculation 2 7 11" xfId="7671"/>
    <cellStyle name="Calculation 2 7 12" xfId="10038"/>
    <cellStyle name="Calculation 2 7 13" xfId="9402"/>
    <cellStyle name="Calculation 2 7 14" xfId="11579"/>
    <cellStyle name="Calculation 2 7 15" xfId="12159"/>
    <cellStyle name="Calculation 2 7 16" xfId="13121"/>
    <cellStyle name="Calculation 2 7 17" xfId="14022"/>
    <cellStyle name="Calculation 2 7 18" xfId="14967"/>
    <cellStyle name="Calculation 2 7 19" xfId="15383"/>
    <cellStyle name="Calculation 2 7 2" xfId="1241"/>
    <cellStyle name="Calculation 2 7 3" xfId="2095"/>
    <cellStyle name="Calculation 2 7 4" xfId="3466"/>
    <cellStyle name="Calculation 2 7 5" xfId="4519"/>
    <cellStyle name="Calculation 2 7 6" xfId="5303"/>
    <cellStyle name="Calculation 2 7 7" xfId="5837"/>
    <cellStyle name="Calculation 2 7 8" xfId="5751"/>
    <cellStyle name="Calculation 2 7 9" xfId="7384"/>
    <cellStyle name="Calculation 2 8" xfId="447"/>
    <cellStyle name="Calculation 2 8 10" xfId="7897"/>
    <cellStyle name="Calculation 2 8 11" xfId="7613"/>
    <cellStyle name="Calculation 2 8 12" xfId="7880"/>
    <cellStyle name="Calculation 2 8 13" xfId="10088"/>
    <cellStyle name="Calculation 2 8 14" xfId="9773"/>
    <cellStyle name="Calculation 2 8 15" xfId="12280"/>
    <cellStyle name="Calculation 2 8 16" xfId="13241"/>
    <cellStyle name="Calculation 2 8 17" xfId="14143"/>
    <cellStyle name="Calculation 2 8 18" xfId="15224"/>
    <cellStyle name="Calculation 2 8 19" xfId="15501"/>
    <cellStyle name="Calculation 2 8 2" xfId="1362"/>
    <cellStyle name="Calculation 2 8 3" xfId="2216"/>
    <cellStyle name="Calculation 2 8 4" xfId="3674"/>
    <cellStyle name="Calculation 2 8 5" xfId="2907"/>
    <cellStyle name="Calculation 2 8 6" xfId="3159"/>
    <cellStyle name="Calculation 2 8 7" xfId="5980"/>
    <cellStyle name="Calculation 2 8 8" xfId="6184"/>
    <cellStyle name="Calculation 2 8 9" xfId="7527"/>
    <cellStyle name="Calculation 2 9" xfId="457"/>
    <cellStyle name="Calculation 2 9 10" xfId="7907"/>
    <cellStyle name="Calculation 2 9 11" xfId="7545"/>
    <cellStyle name="Calculation 2 9 12" xfId="9583"/>
    <cellStyle name="Calculation 2 9 13" xfId="10018"/>
    <cellStyle name="Calculation 2 9 14" xfId="11444"/>
    <cellStyle name="Calculation 2 9 15" xfId="12290"/>
    <cellStyle name="Calculation 2 9 16" xfId="13234"/>
    <cellStyle name="Calculation 2 9 17" xfId="14153"/>
    <cellStyle name="Calculation 2 9 18" xfId="15289"/>
    <cellStyle name="Calculation 2 9 19" xfId="15510"/>
    <cellStyle name="Calculation 2 9 2" xfId="1372"/>
    <cellStyle name="Calculation 2 9 3" xfId="2226"/>
    <cellStyle name="Calculation 2 9 4" xfId="3251"/>
    <cellStyle name="Calculation 2 9 5" xfId="3929"/>
    <cellStyle name="Calculation 2 9 6" xfId="4713"/>
    <cellStyle name="Calculation 2 9 7" xfId="5645"/>
    <cellStyle name="Calculation 2 9 8" xfId="6096"/>
    <cellStyle name="Calculation 2 9 9" xfId="7192"/>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heck Cell 2 10" xfId="4084"/>
    <cellStyle name="Check Cell 2 11" xfId="4117"/>
    <cellStyle name="Check Cell 2 12" xfId="4704"/>
    <cellStyle name="Check Cell 2 13" xfId="4761"/>
    <cellStyle name="Check Cell 2 14" xfId="4916"/>
    <cellStyle name="Check Cell 2 15" xfId="5858"/>
    <cellStyle name="Check Cell 2 16" xfId="7264"/>
    <cellStyle name="Check Cell 2 17" xfId="7669"/>
    <cellStyle name="Check Cell 2 18" xfId="7317"/>
    <cellStyle name="Check Cell 2 19" xfId="7584"/>
    <cellStyle name="Check Cell 2 2" xfId="1055"/>
    <cellStyle name="Check Cell 2 20" xfId="8412"/>
    <cellStyle name="Check Cell 2 21" xfId="9333"/>
    <cellStyle name="Check Cell 2 22" xfId="10587"/>
    <cellStyle name="Check Cell 2 23" xfId="10224"/>
    <cellStyle name="Check Cell 2 24" xfId="11341"/>
    <cellStyle name="Check Cell 2 25" xfId="11383"/>
    <cellStyle name="Check Cell 2 26" xfId="11479"/>
    <cellStyle name="Check Cell 2 27" xfId="12969"/>
    <cellStyle name="Check Cell 2 3" xfId="971"/>
    <cellStyle name="Check Cell 2 4" xfId="2033"/>
    <cellStyle name="Check Cell 2 5" xfId="2061"/>
    <cellStyle name="Check Cell 2 6" xfId="3115"/>
    <cellStyle name="Check Cell 2 7" xfId="3207"/>
    <cellStyle name="Check Cell 2 8" xfId="2239"/>
    <cellStyle name="Check Cell 2 9" xfId="4073"/>
    <cellStyle name="Comma" xfId="131" builtinId="3"/>
    <cellStyle name="Comma 2" xfId="234"/>
    <cellStyle name="Comma 2 2" xfId="449"/>
    <cellStyle name="Comma 2 2 2" xfId="1364"/>
    <cellStyle name="Comma 2 3" xfId="295"/>
    <cellStyle name="Comma 2 3 2" xfId="1210"/>
    <cellStyle name="Comma 2 4" xfId="1168"/>
    <cellStyle name="Comma 3" xfId="313"/>
    <cellStyle name="Comma 3 2" xfId="1859"/>
    <cellStyle name="Comma 3 3" xfId="1228"/>
    <cellStyle name="Comma 4" xfId="431"/>
    <cellStyle name="Comma 4 2" xfId="1346"/>
    <cellStyle name="Comma 5" xfId="290"/>
    <cellStyle name="Comma 5 2" xfId="1205"/>
    <cellStyle name="Comma 6" xfId="1065"/>
    <cellStyle name="Currency" xfId="134" builtinId="4"/>
    <cellStyle name="Currency 2" xfId="311"/>
    <cellStyle name="Currency 2 2" xfId="1857"/>
    <cellStyle name="Currency 2 3" xfId="1226"/>
    <cellStyle name="Currency 3" xfId="483"/>
    <cellStyle name="Currency 3 2" xfId="1398"/>
    <cellStyle name="Currency 4" xfId="308"/>
    <cellStyle name="Currency 4 2" xfId="1223"/>
    <cellStyle name="Currency 5" xfId="1068"/>
    <cellStyle name="Data" xfId="219"/>
    <cellStyle name="Data 2" xfId="220"/>
    <cellStyle name="Data 2 2" xfId="310"/>
    <cellStyle name="Data 2 2 2" xfId="1225"/>
    <cellStyle name="Data 2 3" xfId="436"/>
    <cellStyle name="Data 2 3 2" xfId="1351"/>
    <cellStyle name="Data 2 4" xfId="293"/>
    <cellStyle name="Data 2 4 2" xfId="1208"/>
    <cellStyle name="Data 2 5" xfId="1154"/>
    <cellStyle name="Data 3" xfId="292"/>
    <cellStyle name="Data 3 2" xfId="1207"/>
    <cellStyle name="Data 4" xfId="1153"/>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 2" xfId="294"/>
    <cellStyle name="Formula 2 2" xfId="1209"/>
    <cellStyle name="Formula 3" xfId="1155"/>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10" xfId="374"/>
    <cellStyle name="Input 2 10 10" xfId="7824"/>
    <cellStyle name="Input 2 10 11" xfId="5678"/>
    <cellStyle name="Input 2 10 12" xfId="10130"/>
    <cellStyle name="Input 2 10 13" xfId="9611"/>
    <cellStyle name="Input 2 10 14" xfId="11667"/>
    <cellStyle name="Input 2 10 15" xfId="12207"/>
    <cellStyle name="Input 2 10 16" xfId="13495"/>
    <cellStyle name="Input 2 10 17" xfId="14070"/>
    <cellStyle name="Input 2 10 18" xfId="13251"/>
    <cellStyle name="Input 2 10 19" xfId="15431"/>
    <cellStyle name="Input 2 10 2" xfId="1289"/>
    <cellStyle name="Input 2 10 3" xfId="2143"/>
    <cellStyle name="Input 2 10 4" xfId="3891"/>
    <cellStyle name="Input 2 10 5" xfId="4133"/>
    <cellStyle name="Input 2 10 6" xfId="4917"/>
    <cellStyle name="Input 2 10 7" xfId="6197"/>
    <cellStyle name="Input 2 10 8" xfId="6484"/>
    <cellStyle name="Input 2 10 9" xfId="7744"/>
    <cellStyle name="Input 2 11" xfId="621"/>
    <cellStyle name="Input 2 11 10" xfId="8071"/>
    <cellStyle name="Input 2 11 11" xfId="7224"/>
    <cellStyle name="Input 2 11 12" xfId="8715"/>
    <cellStyle name="Input 2 11 13" xfId="10149"/>
    <cellStyle name="Input 2 11 14" xfId="8520"/>
    <cellStyle name="Input 2 11 15" xfId="12453"/>
    <cellStyle name="Input 2 11 16" xfId="13212"/>
    <cellStyle name="Input 2 11 17" xfId="14313"/>
    <cellStyle name="Input 2 11 18" xfId="15014"/>
    <cellStyle name="Input 2 11 19" xfId="15673"/>
    <cellStyle name="Input 2 11 2" xfId="1536"/>
    <cellStyle name="Input 2 11 3" xfId="2390"/>
    <cellStyle name="Input 2 11 4" xfId="3178"/>
    <cellStyle name="Input 2 11 5" xfId="4514"/>
    <cellStyle name="Input 2 11 6" xfId="5298"/>
    <cellStyle name="Input 2 11 7" xfId="5803"/>
    <cellStyle name="Input 2 11 8" xfId="6416"/>
    <cellStyle name="Input 2 11 9" xfId="7438"/>
    <cellStyle name="Input 2 12" xfId="402"/>
    <cellStyle name="Input 2 12 10" xfId="7852"/>
    <cellStyle name="Input 2 12 11" xfId="7493"/>
    <cellStyle name="Input 2 12 12" xfId="9209"/>
    <cellStyle name="Input 2 12 13" xfId="8448"/>
    <cellStyle name="Input 2 12 14" xfId="7758"/>
    <cellStyle name="Input 2 12 15" xfId="12235"/>
    <cellStyle name="Input 2 12 16" xfId="13059"/>
    <cellStyle name="Input 2 12 17" xfId="14098"/>
    <cellStyle name="Input 2 12 18" xfId="14895"/>
    <cellStyle name="Input 2 12 19" xfId="15459"/>
    <cellStyle name="Input 2 12 2" xfId="1317"/>
    <cellStyle name="Input 2 12 3" xfId="2171"/>
    <cellStyle name="Input 2 12 4" xfId="3388"/>
    <cellStyle name="Input 2 12 5" xfId="4146"/>
    <cellStyle name="Input 2 12 6" xfId="4930"/>
    <cellStyle name="Input 2 12 7" xfId="5688"/>
    <cellStyle name="Input 2 12 8" xfId="6454"/>
    <cellStyle name="Input 2 12 9" xfId="7235"/>
    <cellStyle name="Input 2 13" xfId="414"/>
    <cellStyle name="Input 2 13 10" xfId="7864"/>
    <cellStyle name="Input 2 13 11" xfId="8279"/>
    <cellStyle name="Input 2 13 12" xfId="9985"/>
    <cellStyle name="Input 2 13 13" xfId="10337"/>
    <cellStyle name="Input 2 13 14" xfId="11529"/>
    <cellStyle name="Input 2 13 15" xfId="12247"/>
    <cellStyle name="Input 2 13 16" xfId="13484"/>
    <cellStyle name="Input 2 13 17" xfId="14110"/>
    <cellStyle name="Input 2 13 18" xfId="15319"/>
    <cellStyle name="Input 2 13 19" xfId="15471"/>
    <cellStyle name="Input 2 13 2" xfId="1329"/>
    <cellStyle name="Input 2 13 3" xfId="2183"/>
    <cellStyle name="Input 2 13 4" xfId="1106"/>
    <cellStyle name="Input 2 13 5" xfId="4373"/>
    <cellStyle name="Input 2 13 6" xfId="5157"/>
    <cellStyle name="Input 2 13 7" xfId="5536"/>
    <cellStyle name="Input 2 13 8" xfId="3921"/>
    <cellStyle name="Input 2 13 9" xfId="7083"/>
    <cellStyle name="Input 2 14" xfId="526"/>
    <cellStyle name="Input 2 14 10" xfId="7976"/>
    <cellStyle name="Input 2 14 11" xfId="8649"/>
    <cellStyle name="Input 2 14 12" xfId="9959"/>
    <cellStyle name="Input 2 14 13" xfId="10704"/>
    <cellStyle name="Input 2 14 14" xfId="11503"/>
    <cellStyle name="Input 2 14 15" xfId="12358"/>
    <cellStyle name="Input 2 14 16" xfId="13131"/>
    <cellStyle name="Input 2 14 17" xfId="14218"/>
    <cellStyle name="Input 2 14 18" xfId="12992"/>
    <cellStyle name="Input 2 14 19" xfId="15578"/>
    <cellStyle name="Input 2 14 2" xfId="1441"/>
    <cellStyle name="Input 2 14 3" xfId="2295"/>
    <cellStyle name="Input 2 14 4" xfId="3228"/>
    <cellStyle name="Input 2 14 5" xfId="1167"/>
    <cellStyle name="Input 2 14 6" xfId="2234"/>
    <cellStyle name="Input 2 14 7" xfId="5710"/>
    <cellStyle name="Input 2 14 8" xfId="6461"/>
    <cellStyle name="Input 2 14 9" xfId="7190"/>
    <cellStyle name="Input 2 15" xfId="656"/>
    <cellStyle name="Input 2 15 10" xfId="8106"/>
    <cellStyle name="Input 2 15 11" xfId="7673"/>
    <cellStyle name="Input 2 15 12" xfId="9307"/>
    <cellStyle name="Input 2 15 13" xfId="10672"/>
    <cellStyle name="Input 2 15 14" xfId="11670"/>
    <cellStyle name="Input 2 15 15" xfId="12488"/>
    <cellStyle name="Input 2 15 16" xfId="12282"/>
    <cellStyle name="Input 2 15 17" xfId="14348"/>
    <cellStyle name="Input 2 15 18" xfId="15051"/>
    <cellStyle name="Input 2 15 19" xfId="15708"/>
    <cellStyle name="Input 2 15 2" xfId="1571"/>
    <cellStyle name="Input 2 15 3" xfId="2425"/>
    <cellStyle name="Input 2 15 4" xfId="2035"/>
    <cellStyle name="Input 2 15 5" xfId="4266"/>
    <cellStyle name="Input 2 15 6" xfId="5050"/>
    <cellStyle name="Input 2 15 7" xfId="5698"/>
    <cellStyle name="Input 2 15 8" xfId="6001"/>
    <cellStyle name="Input 2 15 9" xfId="7340"/>
    <cellStyle name="Input 2 16" xfId="365"/>
    <cellStyle name="Input 2 16 10" xfId="7815"/>
    <cellStyle name="Input 2 16 11" xfId="8632"/>
    <cellStyle name="Input 2 16 12" xfId="9938"/>
    <cellStyle name="Input 2 16 13" xfId="10687"/>
    <cellStyle name="Input 2 16 14" xfId="11483"/>
    <cellStyle name="Input 2 16 15" xfId="12198"/>
    <cellStyle name="Input 2 16 16" xfId="12957"/>
    <cellStyle name="Input 2 16 17" xfId="14061"/>
    <cellStyle name="Input 2 16 18" xfId="11358"/>
    <cellStyle name="Input 2 16 19" xfId="15422"/>
    <cellStyle name="Input 2 16 2" xfId="1280"/>
    <cellStyle name="Input 2 16 3" xfId="2134"/>
    <cellStyle name="Input 2 16 4" xfId="3741"/>
    <cellStyle name="Input 2 16 5" xfId="4030"/>
    <cellStyle name="Input 2 16 6" xfId="4814"/>
    <cellStyle name="Input 2 16 7" xfId="6047"/>
    <cellStyle name="Input 2 16 8" xfId="6547"/>
    <cellStyle name="Input 2 16 9" xfId="7594"/>
    <cellStyle name="Input 2 17" xfId="772"/>
    <cellStyle name="Input 2 17 10" xfId="8222"/>
    <cellStyle name="Input 2 17 11" xfId="8998"/>
    <cellStyle name="Input 2 17 12" xfId="10280"/>
    <cellStyle name="Input 2 17 13" xfId="11054"/>
    <cellStyle name="Input 2 17 14" xfId="11813"/>
    <cellStyle name="Input 2 17 15" xfId="12604"/>
    <cellStyle name="Input 2 17 16" xfId="13688"/>
    <cellStyle name="Input 2 17 17" xfId="14464"/>
    <cellStyle name="Input 2 17 18" xfId="13481"/>
    <cellStyle name="Input 2 17 19" xfId="15824"/>
    <cellStyle name="Input 2 17 2" xfId="1687"/>
    <cellStyle name="Input 2 17 3" xfId="2541"/>
    <cellStyle name="Input 2 17 4" xfId="3719"/>
    <cellStyle name="Input 2 17 5" xfId="4048"/>
    <cellStyle name="Input 2 17 6" xfId="4832"/>
    <cellStyle name="Input 2 17 7" xfId="6025"/>
    <cellStyle name="Input 2 17 8" xfId="6667"/>
    <cellStyle name="Input 2 17 9" xfId="7247"/>
    <cellStyle name="Input 2 18" xfId="799"/>
    <cellStyle name="Input 2 18 10" xfId="8249"/>
    <cellStyle name="Input 2 18 11" xfId="9025"/>
    <cellStyle name="Input 2 18 12" xfId="10307"/>
    <cellStyle name="Input 2 18 13" xfId="11081"/>
    <cellStyle name="Input 2 18 14" xfId="11840"/>
    <cellStyle name="Input 2 18 15" xfId="12631"/>
    <cellStyle name="Input 2 18 16" xfId="13715"/>
    <cellStyle name="Input 2 18 17" xfId="14491"/>
    <cellStyle name="Input 2 18 18" xfId="14892"/>
    <cellStyle name="Input 2 18 19" xfId="15851"/>
    <cellStyle name="Input 2 18 2" xfId="1714"/>
    <cellStyle name="Input 2 18 3" xfId="2568"/>
    <cellStyle name="Input 2 18 4" xfId="3229"/>
    <cellStyle name="Input 2 18 5" xfId="3890"/>
    <cellStyle name="Input 2 18 6" xfId="4276"/>
    <cellStyle name="Input 2 18 7" xfId="5764"/>
    <cellStyle name="Input 2 18 8" xfId="6694"/>
    <cellStyle name="Input 2 18 9" xfId="7227"/>
    <cellStyle name="Input 2 19" xfId="774"/>
    <cellStyle name="Input 2 19 10" xfId="8224"/>
    <cellStyle name="Input 2 19 11" xfId="9000"/>
    <cellStyle name="Input 2 19 12" xfId="10282"/>
    <cellStyle name="Input 2 19 13" xfId="11056"/>
    <cellStyle name="Input 2 19 14" xfId="11815"/>
    <cellStyle name="Input 2 19 15" xfId="12606"/>
    <cellStyle name="Input 2 19 16" xfId="13690"/>
    <cellStyle name="Input 2 19 17" xfId="14466"/>
    <cellStyle name="Input 2 19 18" xfId="14942"/>
    <cellStyle name="Input 2 19 19" xfId="15826"/>
    <cellStyle name="Input 2 19 2" xfId="1689"/>
    <cellStyle name="Input 2 19 3" xfId="2543"/>
    <cellStyle name="Input 2 19 4" xfId="3628"/>
    <cellStyle name="Input 2 19 5" xfId="4640"/>
    <cellStyle name="Input 2 19 6" xfId="5424"/>
    <cellStyle name="Input 2 19 7" xfId="5934"/>
    <cellStyle name="Input 2 19 8" xfId="6669"/>
    <cellStyle name="Input 2 19 9" xfId="7646"/>
    <cellStyle name="Input 2 2" xfId="208"/>
    <cellStyle name="Input 2 2 10" xfId="440"/>
    <cellStyle name="Input 2 2 10 10" xfId="7890"/>
    <cellStyle name="Input 2 2 10 11" xfId="8454"/>
    <cellStyle name="Input 2 2 10 12" xfId="10160"/>
    <cellStyle name="Input 2 2 10 13" xfId="10511"/>
    <cellStyle name="Input 2 2 10 14" xfId="11696"/>
    <cellStyle name="Input 2 2 10 15" xfId="12273"/>
    <cellStyle name="Input 2 2 10 16" xfId="11200"/>
    <cellStyle name="Input 2 2 10 17" xfId="14136"/>
    <cellStyle name="Input 2 2 10 18" xfId="14919"/>
    <cellStyle name="Input 2 2 10 19" xfId="15494"/>
    <cellStyle name="Input 2 2 10 2" xfId="1355"/>
    <cellStyle name="Input 2 2 10 3" xfId="2209"/>
    <cellStyle name="Input 2 2 10 4" xfId="1104"/>
    <cellStyle name="Input 2 2 10 5" xfId="3106"/>
    <cellStyle name="Input 2 2 10 6" xfId="4671"/>
    <cellStyle name="Input 2 2 10 7" xfId="5811"/>
    <cellStyle name="Input 2 2 10 8" xfId="6247"/>
    <cellStyle name="Input 2 2 10 9" xfId="7358"/>
    <cellStyle name="Input 2 2 11" xfId="634"/>
    <cellStyle name="Input 2 2 11 10" xfId="8084"/>
    <cellStyle name="Input 2 2 11 11" xfId="8031"/>
    <cellStyle name="Input 2 2 11 12" xfId="8340"/>
    <cellStyle name="Input 2 2 11 13" xfId="9986"/>
    <cellStyle name="Input 2 2 11 14" xfId="9185"/>
    <cellStyle name="Input 2 2 11 15" xfId="12466"/>
    <cellStyle name="Input 2 2 11 16" xfId="11452"/>
    <cellStyle name="Input 2 2 11 17" xfId="14326"/>
    <cellStyle name="Input 2 2 11 18" xfId="15241"/>
    <cellStyle name="Input 2 2 11 19" xfId="15686"/>
    <cellStyle name="Input 2 2 11 2" xfId="1549"/>
    <cellStyle name="Input 2 2 11 3" xfId="2403"/>
    <cellStyle name="Input 2 2 11 4" xfId="3313"/>
    <cellStyle name="Input 2 2 11 5" xfId="4011"/>
    <cellStyle name="Input 2 2 11 6" xfId="4795"/>
    <cellStyle name="Input 2 2 11 7" xfId="5034"/>
    <cellStyle name="Input 2 2 11 8" xfId="6614"/>
    <cellStyle name="Input 2 2 11 9" xfId="7598"/>
    <cellStyle name="Input 2 2 12" xfId="690"/>
    <cellStyle name="Input 2 2 12 10" xfId="8140"/>
    <cellStyle name="Input 2 2 12 11" xfId="7216"/>
    <cellStyle name="Input 2 2 12 12" xfId="9154"/>
    <cellStyle name="Input 2 2 12 13" xfId="9736"/>
    <cellStyle name="Input 2 2 12 14" xfId="10614"/>
    <cellStyle name="Input 2 2 12 15" xfId="12522"/>
    <cellStyle name="Input 2 2 12 16" xfId="13272"/>
    <cellStyle name="Input 2 2 12 17" xfId="14382"/>
    <cellStyle name="Input 2 2 12 18" xfId="14975"/>
    <cellStyle name="Input 2 2 12 19" xfId="15742"/>
    <cellStyle name="Input 2 2 12 2" xfId="1605"/>
    <cellStyle name="Input 2 2 12 3" xfId="2459"/>
    <cellStyle name="Input 2 2 12 4" xfId="3189"/>
    <cellStyle name="Input 2 2 12 5" xfId="4634"/>
    <cellStyle name="Input 2 2 12 6" xfId="5418"/>
    <cellStyle name="Input 2 2 12 7" xfId="5789"/>
    <cellStyle name="Input 2 2 12 8" xfId="5924"/>
    <cellStyle name="Input 2 2 12 9" xfId="5244"/>
    <cellStyle name="Input 2 2 13" xfId="566"/>
    <cellStyle name="Input 2 2 13 10" xfId="8016"/>
    <cellStyle name="Input 2 2 13 11" xfId="7930"/>
    <cellStyle name="Input 2 2 13 12" xfId="9469"/>
    <cellStyle name="Input 2 2 13 13" xfId="9739"/>
    <cellStyle name="Input 2 2 13 14" xfId="10736"/>
    <cellStyle name="Input 2 2 13 15" xfId="12398"/>
    <cellStyle name="Input 2 2 13 16" xfId="13027"/>
    <cellStyle name="Input 2 2 13 17" xfId="14258"/>
    <cellStyle name="Input 2 2 13 18" xfId="15019"/>
    <cellStyle name="Input 2 2 13 19" xfId="15618"/>
    <cellStyle name="Input 2 2 13 2" xfId="1481"/>
    <cellStyle name="Input 2 2 13 3" xfId="2335"/>
    <cellStyle name="Input 2 2 13 4" xfId="3112"/>
    <cellStyle name="Input 2 2 13 5" xfId="3771"/>
    <cellStyle name="Input 2 2 13 6" xfId="4459"/>
    <cellStyle name="Input 2 2 13 7" xfId="5590"/>
    <cellStyle name="Input 2 2 13 8" xfId="5669"/>
    <cellStyle name="Input 2 2 13 9" xfId="7427"/>
    <cellStyle name="Input 2 2 14" xfId="752"/>
    <cellStyle name="Input 2 2 14 10" xfId="8202"/>
    <cellStyle name="Input 2 2 14 11" xfId="8978"/>
    <cellStyle name="Input 2 2 14 12" xfId="10260"/>
    <cellStyle name="Input 2 2 14 13" xfId="11034"/>
    <cellStyle name="Input 2 2 14 14" xfId="11793"/>
    <cellStyle name="Input 2 2 14 15" xfId="12584"/>
    <cellStyle name="Input 2 2 14 16" xfId="13668"/>
    <cellStyle name="Input 2 2 14 17" xfId="14444"/>
    <cellStyle name="Input 2 2 14 18" xfId="15299"/>
    <cellStyle name="Input 2 2 14 19" xfId="15804"/>
    <cellStyle name="Input 2 2 14 2" xfId="1667"/>
    <cellStyle name="Input 2 2 14 3" xfId="2521"/>
    <cellStyle name="Input 2 2 14 4" xfId="2997"/>
    <cellStyle name="Input 2 2 14 5" xfId="1181"/>
    <cellStyle name="Input 2 2 14 6" xfId="2064"/>
    <cellStyle name="Input 2 2 14 7" xfId="5486"/>
    <cellStyle name="Input 2 2 14 8" xfId="6647"/>
    <cellStyle name="Input 2 2 14 9" xfId="7248"/>
    <cellStyle name="Input 2 2 15" xfId="779"/>
    <cellStyle name="Input 2 2 15 10" xfId="8229"/>
    <cellStyle name="Input 2 2 15 11" xfId="9005"/>
    <cellStyle name="Input 2 2 15 12" xfId="10287"/>
    <cellStyle name="Input 2 2 15 13" xfId="11061"/>
    <cellStyle name="Input 2 2 15 14" xfId="11820"/>
    <cellStyle name="Input 2 2 15 15" xfId="12611"/>
    <cellStyle name="Input 2 2 15 16" xfId="13695"/>
    <cellStyle name="Input 2 2 15 17" xfId="14471"/>
    <cellStyle name="Input 2 2 15 18" xfId="14867"/>
    <cellStyle name="Input 2 2 15 19" xfId="15831"/>
    <cellStyle name="Input 2 2 15 2" xfId="1694"/>
    <cellStyle name="Input 2 2 15 3" xfId="2548"/>
    <cellStyle name="Input 2 2 15 4" xfId="3474"/>
    <cellStyle name="Input 2 2 15 5" xfId="4554"/>
    <cellStyle name="Input 2 2 15 6" xfId="5338"/>
    <cellStyle name="Input 2 2 15 7" xfId="5885"/>
    <cellStyle name="Input 2 2 15 8" xfId="6674"/>
    <cellStyle name="Input 2 2 15 9" xfId="6839"/>
    <cellStyle name="Input 2 2 16" xfId="809"/>
    <cellStyle name="Input 2 2 16 10" xfId="8259"/>
    <cellStyle name="Input 2 2 16 11" xfId="9035"/>
    <cellStyle name="Input 2 2 16 12" xfId="10317"/>
    <cellStyle name="Input 2 2 16 13" xfId="11091"/>
    <cellStyle name="Input 2 2 16 14" xfId="11850"/>
    <cellStyle name="Input 2 2 16 15" xfId="12641"/>
    <cellStyle name="Input 2 2 16 16" xfId="13725"/>
    <cellStyle name="Input 2 2 16 17" xfId="14501"/>
    <cellStyle name="Input 2 2 16 18" xfId="14908"/>
    <cellStyle name="Input 2 2 16 19" xfId="15861"/>
    <cellStyle name="Input 2 2 16 2" xfId="1724"/>
    <cellStyle name="Input 2 2 16 3" xfId="2578"/>
    <cellStyle name="Input 2 2 16 4" xfId="1044"/>
    <cellStyle name="Input 2 2 16 5" xfId="3348"/>
    <cellStyle name="Input 2 2 16 6" xfId="3876"/>
    <cellStyle name="Input 2 2 16 7" xfId="5780"/>
    <cellStyle name="Input 2 2 16 8" xfId="6704"/>
    <cellStyle name="Input 2 2 16 9" xfId="7071"/>
    <cellStyle name="Input 2 2 17" xfId="438"/>
    <cellStyle name="Input 2 2 17 10" xfId="7888"/>
    <cellStyle name="Input 2 2 17 11" xfId="8744"/>
    <cellStyle name="Input 2 2 17 12" xfId="9965"/>
    <cellStyle name="Input 2 2 17 13" xfId="10799"/>
    <cellStyle name="Input 2 2 17 14" xfId="11509"/>
    <cellStyle name="Input 2 2 17 15" xfId="12271"/>
    <cellStyle name="Input 2 2 17 16" xfId="13236"/>
    <cellStyle name="Input 2 2 17 17" xfId="14134"/>
    <cellStyle name="Input 2 2 17 18" xfId="15189"/>
    <cellStyle name="Input 2 2 17 19" xfId="15492"/>
    <cellStyle name="Input 2 2 17 2" xfId="1353"/>
    <cellStyle name="Input 2 2 17 3" xfId="2207"/>
    <cellStyle name="Input 2 2 17 4" xfId="1179"/>
    <cellStyle name="Input 2 2 17 5" xfId="4216"/>
    <cellStyle name="Input 2 2 17 6" xfId="5000"/>
    <cellStyle name="Input 2 2 17 7" xfId="5898"/>
    <cellStyle name="Input 2 2 17 8" xfId="6147"/>
    <cellStyle name="Input 2 2 17 9" xfId="7445"/>
    <cellStyle name="Input 2 2 18" xfId="389"/>
    <cellStyle name="Input 2 2 18 10" xfId="7839"/>
    <cellStyle name="Input 2 2 18 11" xfId="8746"/>
    <cellStyle name="Input 2 2 18 12" xfId="9909"/>
    <cellStyle name="Input 2 2 18 13" xfId="10801"/>
    <cellStyle name="Input 2 2 18 14" xfId="11453"/>
    <cellStyle name="Input 2 2 18 15" xfId="12222"/>
    <cellStyle name="Input 2 2 18 16" xfId="12961"/>
    <cellStyle name="Input 2 2 18 17" xfId="14085"/>
    <cellStyle name="Input 2 2 18 18" xfId="14940"/>
    <cellStyle name="Input 2 2 18 19" xfId="15446"/>
    <cellStyle name="Input 2 2 18 2" xfId="1304"/>
    <cellStyle name="Input 2 2 18 3" xfId="2158"/>
    <cellStyle name="Input 2 2 18 4" xfId="2880"/>
    <cellStyle name="Input 2 2 18 5" xfId="4456"/>
    <cellStyle name="Input 2 2 18 6" xfId="5240"/>
    <cellStyle name="Input 2 2 18 7" xfId="5836"/>
    <cellStyle name="Input 2 2 18 8" xfId="6534"/>
    <cellStyle name="Input 2 2 18 9" xfId="7383"/>
    <cellStyle name="Input 2 2 19" xfId="423"/>
    <cellStyle name="Input 2 2 19 10" xfId="7873"/>
    <cellStyle name="Input 2 2 19 11" xfId="8678"/>
    <cellStyle name="Input 2 2 19 12" xfId="8493"/>
    <cellStyle name="Input 2 2 19 13" xfId="10733"/>
    <cellStyle name="Input 2 2 19 14" xfId="5563"/>
    <cellStyle name="Input 2 2 19 15" xfId="12256"/>
    <cellStyle name="Input 2 2 19 16" xfId="13492"/>
    <cellStyle name="Input 2 2 19 17" xfId="14119"/>
    <cellStyle name="Input 2 2 19 18" xfId="15201"/>
    <cellStyle name="Input 2 2 19 19" xfId="15480"/>
    <cellStyle name="Input 2 2 19 2" xfId="1338"/>
    <cellStyle name="Input 2 2 19 3" xfId="2192"/>
    <cellStyle name="Input 2 2 19 4" xfId="2063"/>
    <cellStyle name="Input 2 2 19 5" xfId="4357"/>
    <cellStyle name="Input 2 2 19 6" xfId="5141"/>
    <cellStyle name="Input 2 2 19 7" xfId="5713"/>
    <cellStyle name="Input 2 2 19 8" xfId="4982"/>
    <cellStyle name="Input 2 2 19 9" xfId="7260"/>
    <cellStyle name="Input 2 2 2" xfId="463"/>
    <cellStyle name="Input 2 2 2 10" xfId="7913"/>
    <cellStyle name="Input 2 2 2 11" xfId="8402"/>
    <cellStyle name="Input 2 2 2 12" xfId="10108"/>
    <cellStyle name="Input 2 2 2 13" xfId="10460"/>
    <cellStyle name="Input 2 2 2 14" xfId="11646"/>
    <cellStyle name="Input 2 2 2 15" xfId="12296"/>
    <cellStyle name="Input 2 2 2 16" xfId="13187"/>
    <cellStyle name="Input 2 2 2 17" xfId="14159"/>
    <cellStyle name="Input 2 2 2 18" xfId="14930"/>
    <cellStyle name="Input 2 2 2 19" xfId="15516"/>
    <cellStyle name="Input 2 2 2 2" xfId="1378"/>
    <cellStyle name="Input 2 2 2 3" xfId="2232"/>
    <cellStyle name="Input 2 2 2 4" xfId="3058"/>
    <cellStyle name="Input 2 2 2 5" xfId="4589"/>
    <cellStyle name="Input 2 2 2 6" xfId="5373"/>
    <cellStyle name="Input 2 2 2 7" xfId="5608"/>
    <cellStyle name="Input 2 2 2 8" xfId="6271"/>
    <cellStyle name="Input 2 2 2 9" xfId="7155"/>
    <cellStyle name="Input 2 2 20" xfId="339"/>
    <cellStyle name="Input 2 2 20 10" xfId="7789"/>
    <cellStyle name="Input 2 2 20 11" xfId="7687"/>
    <cellStyle name="Input 2 2 20 12" xfId="6018"/>
    <cellStyle name="Input 2 2 20 13" xfId="10157"/>
    <cellStyle name="Input 2 2 20 14" xfId="9696"/>
    <cellStyle name="Input 2 2 20 15" xfId="12172"/>
    <cellStyle name="Input 2 2 20 16" xfId="13022"/>
    <cellStyle name="Input 2 2 20 17" xfId="14035"/>
    <cellStyle name="Input 2 2 20 18" xfId="13122"/>
    <cellStyle name="Input 2 2 20 19" xfId="15396"/>
    <cellStyle name="Input 2 2 20 2" xfId="1254"/>
    <cellStyle name="Input 2 2 20 3" xfId="2108"/>
    <cellStyle name="Input 2 2 20 4" xfId="3885"/>
    <cellStyle name="Input 2 2 20 5" xfId="4105"/>
    <cellStyle name="Input 2 2 20 6" xfId="4889"/>
    <cellStyle name="Input 2 2 20 7" xfId="6191"/>
    <cellStyle name="Input 2 2 20 8" xfId="5439"/>
    <cellStyle name="Input 2 2 20 9" xfId="7738"/>
    <cellStyle name="Input 2 2 21" xfId="897"/>
    <cellStyle name="Input 2 2 21 10" xfId="8347"/>
    <cellStyle name="Input 2 2 21 11" xfId="9123"/>
    <cellStyle name="Input 2 2 21 12" xfId="10405"/>
    <cellStyle name="Input 2 2 21 13" xfId="11179"/>
    <cellStyle name="Input 2 2 21 14" xfId="11938"/>
    <cellStyle name="Input 2 2 21 15" xfId="12729"/>
    <cellStyle name="Input 2 2 21 16" xfId="13813"/>
    <cellStyle name="Input 2 2 21 17" xfId="14589"/>
    <cellStyle name="Input 2 2 21 18" xfId="15314"/>
    <cellStyle name="Input 2 2 21 19" xfId="15949"/>
    <cellStyle name="Input 2 2 21 2" xfId="1812"/>
    <cellStyle name="Input 2 2 21 3" xfId="2666"/>
    <cellStyle name="Input 2 2 21 4" xfId="3230"/>
    <cellStyle name="Input 2 2 21 5" xfId="3879"/>
    <cellStyle name="Input 2 2 21 6" xfId="4672"/>
    <cellStyle name="Input 2 2 21 7" xfId="4901"/>
    <cellStyle name="Input 2 2 21 8" xfId="6792"/>
    <cellStyle name="Input 2 2 21 9" xfId="5302"/>
    <cellStyle name="Input 2 2 22" xfId="600"/>
    <cellStyle name="Input 2 2 22 10" xfId="8050"/>
    <cellStyle name="Input 2 2 22 11" xfId="7289"/>
    <cellStyle name="Input 2 2 22 12" xfId="9668"/>
    <cellStyle name="Input 2 2 22 13" xfId="9977"/>
    <cellStyle name="Input 2 2 22 14" xfId="11439"/>
    <cellStyle name="Input 2 2 22 15" xfId="12432"/>
    <cellStyle name="Input 2 2 22 16" xfId="10519"/>
    <cellStyle name="Input 2 2 22 17" xfId="14292"/>
    <cellStyle name="Input 2 2 22 18" xfId="15285"/>
    <cellStyle name="Input 2 2 22 19" xfId="15652"/>
    <cellStyle name="Input 2 2 22 2" xfId="1515"/>
    <cellStyle name="Input 2 2 22 3" xfId="2369"/>
    <cellStyle name="Input 2 2 22 4" xfId="3515"/>
    <cellStyle name="Input 2 2 22 5" xfId="3272"/>
    <cellStyle name="Input 2 2 22 6" xfId="3864"/>
    <cellStyle name="Input 2 2 22 7" xfId="5749"/>
    <cellStyle name="Input 2 2 22 8" xfId="6546"/>
    <cellStyle name="Input 2 2 22 9" xfId="7168"/>
    <cellStyle name="Input 2 2 23" xfId="619"/>
    <cellStyle name="Input 2 2 23 10" xfId="8069"/>
    <cellStyle name="Input 2 2 23 11" xfId="8375"/>
    <cellStyle name="Input 2 2 23 12" xfId="9171"/>
    <cellStyle name="Input 2 2 23 13" xfId="9958"/>
    <cellStyle name="Input 2 2 23 14" xfId="11621"/>
    <cellStyle name="Input 2 2 23 15" xfId="12451"/>
    <cellStyle name="Input 2 2 23 16" xfId="13138"/>
    <cellStyle name="Input 2 2 23 17" xfId="14311"/>
    <cellStyle name="Input 2 2 23 18" xfId="15078"/>
    <cellStyle name="Input 2 2 23 19" xfId="15671"/>
    <cellStyle name="Input 2 2 23 2" xfId="1534"/>
    <cellStyle name="Input 2 2 23 3" xfId="2388"/>
    <cellStyle name="Input 2 2 23 4" xfId="3343"/>
    <cellStyle name="Input 2 2 23 5" xfId="3412"/>
    <cellStyle name="Input 2 2 23 6" xfId="3597"/>
    <cellStyle name="Input 2 2 23 7" xfId="5603"/>
    <cellStyle name="Input 2 2 23 8" xfId="5777"/>
    <cellStyle name="Input 2 2 23 9" xfId="4865"/>
    <cellStyle name="Input 2 2 24" xfId="912"/>
    <cellStyle name="Input 2 2 24 10" xfId="8362"/>
    <cellStyle name="Input 2 2 24 11" xfId="9138"/>
    <cellStyle name="Input 2 2 24 12" xfId="10420"/>
    <cellStyle name="Input 2 2 24 13" xfId="11193"/>
    <cellStyle name="Input 2 2 24 14" xfId="11953"/>
    <cellStyle name="Input 2 2 24 15" xfId="12744"/>
    <cellStyle name="Input 2 2 24 16" xfId="13828"/>
    <cellStyle name="Input 2 2 24 17" xfId="14604"/>
    <cellStyle name="Input 2 2 24 18" xfId="14952"/>
    <cellStyle name="Input 2 2 24 19" xfId="15964"/>
    <cellStyle name="Input 2 2 24 2" xfId="1827"/>
    <cellStyle name="Input 2 2 24 3" xfId="2681"/>
    <cellStyle name="Input 2 2 24 4" xfId="3605"/>
    <cellStyle name="Input 2 2 24 5" xfId="3939"/>
    <cellStyle name="Input 2 2 24 6" xfId="4723"/>
    <cellStyle name="Input 2 2 24 7" xfId="4548"/>
    <cellStyle name="Input 2 2 24 8" xfId="6807"/>
    <cellStyle name="Input 2 2 24 9" xfId="7622"/>
    <cellStyle name="Input 2 2 25" xfId="1142"/>
    <cellStyle name="Input 2 2 26" xfId="4340"/>
    <cellStyle name="Input 2 2 27" xfId="4294"/>
    <cellStyle name="Input 2 2 28" xfId="8757"/>
    <cellStyle name="Input 2 2 29" xfId="8318"/>
    <cellStyle name="Input 2 2 3" xfId="500"/>
    <cellStyle name="Input 2 2 3 10" xfId="7950"/>
    <cellStyle name="Input 2 2 3 11" xfId="7886"/>
    <cellStyle name="Input 2 2 3 12" xfId="10034"/>
    <cellStyle name="Input 2 2 3 13" xfId="10094"/>
    <cellStyle name="Input 2 2 3 14" xfId="11575"/>
    <cellStyle name="Input 2 2 3 15" xfId="12332"/>
    <cellStyle name="Input 2 2 3 16" xfId="13375"/>
    <cellStyle name="Input 2 2 3 17" xfId="14192"/>
    <cellStyle name="Input 2 2 3 18" xfId="14846"/>
    <cellStyle name="Input 2 2 3 19" xfId="15552"/>
    <cellStyle name="Input 2 2 3 2" xfId="1415"/>
    <cellStyle name="Input 2 2 3 3" xfId="2269"/>
    <cellStyle name="Input 2 2 3 4" xfId="3011"/>
    <cellStyle name="Input 2 2 3 5" xfId="3760"/>
    <cellStyle name="Input 2 2 3 6" xfId="4352"/>
    <cellStyle name="Input 2 2 3 7" xfId="5343"/>
    <cellStyle name="Input 2 2 3 8" xfId="4771"/>
    <cellStyle name="Input 2 2 3 9" xfId="6542"/>
    <cellStyle name="Input 2 2 30" xfId="10812"/>
    <cellStyle name="Input 2 2 31" xfId="10194"/>
    <cellStyle name="Input 2 2 32" xfId="11495"/>
    <cellStyle name="Input 2 2 33" xfId="13173"/>
    <cellStyle name="Input 2 2 34" xfId="14870"/>
    <cellStyle name="Input 2 2 35" xfId="13613"/>
    <cellStyle name="Input 2 2 4" xfId="532"/>
    <cellStyle name="Input 2 2 4 10" xfId="7982"/>
    <cellStyle name="Input 2 2 4 11" xfId="7855"/>
    <cellStyle name="Input 2 2 4 12" xfId="9505"/>
    <cellStyle name="Input 2 2 4 13" xfId="9411"/>
    <cellStyle name="Input 2 2 4 14" xfId="11304"/>
    <cellStyle name="Input 2 2 4 15" xfId="12364"/>
    <cellStyle name="Input 2 2 4 16" xfId="13589"/>
    <cellStyle name="Input 2 2 4 17" xfId="14224"/>
    <cellStyle name="Input 2 2 4 18" xfId="15133"/>
    <cellStyle name="Input 2 2 4 19" xfId="15584"/>
    <cellStyle name="Input 2 2 4 2" xfId="1447"/>
    <cellStyle name="Input 2 2 4 3" xfId="2301"/>
    <cellStyle name="Input 2 2 4 4" xfId="3704"/>
    <cellStyle name="Input 2 2 4 5" xfId="3958"/>
    <cellStyle name="Input 2 2 4 6" xfId="4742"/>
    <cellStyle name="Input 2 2 4 7" xfId="6010"/>
    <cellStyle name="Input 2 2 4 8" xfId="5919"/>
    <cellStyle name="Input 2 2 4 9" xfId="5310"/>
    <cellStyle name="Input 2 2 5" xfId="444"/>
    <cellStyle name="Input 2 2 5 10" xfId="7894"/>
    <cellStyle name="Input 2 2 5 11" xfId="8609"/>
    <cellStyle name="Input 2 2 5 12" xfId="9503"/>
    <cellStyle name="Input 2 2 5 13" xfId="10664"/>
    <cellStyle name="Input 2 2 5 14" xfId="11224"/>
    <cellStyle name="Input 2 2 5 15" xfId="12277"/>
    <cellStyle name="Input 2 2 5 16" xfId="13342"/>
    <cellStyle name="Input 2 2 5 17" xfId="14140"/>
    <cellStyle name="Input 2 2 5 18" xfId="13645"/>
    <cellStyle name="Input 2 2 5 19" xfId="15498"/>
    <cellStyle name="Input 2 2 5 2" xfId="1359"/>
    <cellStyle name="Input 2 2 5 3" xfId="2213"/>
    <cellStyle name="Input 2 2 5 4" xfId="3754"/>
    <cellStyle name="Input 2 2 5 5" xfId="4448"/>
    <cellStyle name="Input 2 2 5 6" xfId="5232"/>
    <cellStyle name="Input 2 2 5 7" xfId="6060"/>
    <cellStyle name="Input 2 2 5 8" xfId="5560"/>
    <cellStyle name="Input 2 2 5 9" xfId="7607"/>
    <cellStyle name="Input 2 2 6" xfId="346"/>
    <cellStyle name="Input 2 2 6 10" xfId="7796"/>
    <cellStyle name="Input 2 2 6 11" xfId="6622"/>
    <cellStyle name="Input 2 2 6 12" xfId="8153"/>
    <cellStyle name="Input 2 2 6 13" xfId="9229"/>
    <cellStyle name="Input 2 2 6 14" xfId="11297"/>
    <cellStyle name="Input 2 2 6 15" xfId="12179"/>
    <cellStyle name="Input 2 2 6 16" xfId="13582"/>
    <cellStyle name="Input 2 2 6 17" xfId="14042"/>
    <cellStyle name="Input 2 2 6 18" xfId="15199"/>
    <cellStyle name="Input 2 2 6 19" xfId="15403"/>
    <cellStyle name="Input 2 2 6 2" xfId="1261"/>
    <cellStyle name="Input 2 2 6 3" xfId="2115"/>
    <cellStyle name="Input 2 2 6 4" xfId="2988"/>
    <cellStyle name="Input 2 2 6 5" xfId="4558"/>
    <cellStyle name="Input 2 2 6 6" xfId="5342"/>
    <cellStyle name="Input 2 2 6 7" xfId="5796"/>
    <cellStyle name="Input 2 2 6 8" xfId="5466"/>
    <cellStyle name="Input 2 2 6 9" xfId="7343"/>
    <cellStyle name="Input 2 2 7" xfId="597"/>
    <cellStyle name="Input 2 2 7 10" xfId="8047"/>
    <cellStyle name="Input 2 2 7 11" xfId="7597"/>
    <cellStyle name="Input 2 2 7 12" xfId="9574"/>
    <cellStyle name="Input 2 2 7 13" xfId="7739"/>
    <cellStyle name="Input 2 2 7 14" xfId="11303"/>
    <cellStyle name="Input 2 2 7 15" xfId="12429"/>
    <cellStyle name="Input 2 2 7 16" xfId="13526"/>
    <cellStyle name="Input 2 2 7 17" xfId="14289"/>
    <cellStyle name="Input 2 2 7 18" xfId="15283"/>
    <cellStyle name="Input 2 2 7 19" xfId="15649"/>
    <cellStyle name="Input 2 2 7 2" xfId="1512"/>
    <cellStyle name="Input 2 2 7 3" xfId="2366"/>
    <cellStyle name="Input 2 2 7 4" xfId="3086"/>
    <cellStyle name="Input 2 2 7 5" xfId="4207"/>
    <cellStyle name="Input 2 2 7 6" xfId="4991"/>
    <cellStyle name="Input 2 2 7 7" xfId="5791"/>
    <cellStyle name="Input 2 2 7 8" xfId="6080"/>
    <cellStyle name="Input 2 2 7 9" xfId="7318"/>
    <cellStyle name="Input 2 2 8" xfId="328"/>
    <cellStyle name="Input 2 2 8 10" xfId="6410"/>
    <cellStyle name="Input 2 2 8 11" xfId="5857"/>
    <cellStyle name="Input 2 2 8 12" xfId="9504"/>
    <cellStyle name="Input 2 2 8 13" xfId="9354"/>
    <cellStyle name="Input 2 2 8 14" xfId="10652"/>
    <cellStyle name="Input 2 2 8 15" xfId="12161"/>
    <cellStyle name="Input 2 2 8 16" xfId="11656"/>
    <cellStyle name="Input 2 2 8 17" xfId="14024"/>
    <cellStyle name="Input 2 2 8 18" xfId="14962"/>
    <cellStyle name="Input 2 2 8 19" xfId="15385"/>
    <cellStyle name="Input 2 2 8 2" xfId="1243"/>
    <cellStyle name="Input 2 2 8 3" xfId="2097"/>
    <cellStyle name="Input 2 2 8 4" xfId="3040"/>
    <cellStyle name="Input 2 2 8 5" xfId="4164"/>
    <cellStyle name="Input 2 2 8 6" xfId="4948"/>
    <cellStyle name="Input 2 2 8 7" xfId="5808"/>
    <cellStyle name="Input 2 2 8 8" xfId="6616"/>
    <cellStyle name="Input 2 2 8 9" xfId="7355"/>
    <cellStyle name="Input 2 2 9" xfId="645"/>
    <cellStyle name="Input 2 2 9 10" xfId="8095"/>
    <cellStyle name="Input 2 2 9 11" xfId="5783"/>
    <cellStyle name="Input 2 2 9 12" xfId="8298"/>
    <cellStyle name="Input 2 2 9 13" xfId="8532"/>
    <cellStyle name="Input 2 2 9 14" xfId="9607"/>
    <cellStyle name="Input 2 2 9 15" xfId="12477"/>
    <cellStyle name="Input 2 2 9 16" xfId="13352"/>
    <cellStyle name="Input 2 2 9 17" xfId="14337"/>
    <cellStyle name="Input 2 2 9 18" xfId="15036"/>
    <cellStyle name="Input 2 2 9 19" xfId="15697"/>
    <cellStyle name="Input 2 2 9 2" xfId="1560"/>
    <cellStyle name="Input 2 2 9 3" xfId="2414"/>
    <cellStyle name="Input 2 2 9 4" xfId="3327"/>
    <cellStyle name="Input 2 2 9 5" xfId="4494"/>
    <cellStyle name="Input 2 2 9 6" xfId="5278"/>
    <cellStyle name="Input 2 2 9 7" xfId="5758"/>
    <cellStyle name="Input 2 2 9 8" xfId="6378"/>
    <cellStyle name="Input 2 2 9 9" xfId="7055"/>
    <cellStyle name="Input 2 20" xfId="805"/>
    <cellStyle name="Input 2 20 10" xfId="8255"/>
    <cellStyle name="Input 2 20 11" xfId="9031"/>
    <cellStyle name="Input 2 20 12" xfId="10313"/>
    <cellStyle name="Input 2 20 13" xfId="11087"/>
    <cellStyle name="Input 2 20 14" xfId="11846"/>
    <cellStyle name="Input 2 20 15" xfId="12637"/>
    <cellStyle name="Input 2 20 16" xfId="13721"/>
    <cellStyle name="Input 2 20 17" xfId="14497"/>
    <cellStyle name="Input 2 20 18" xfId="14933"/>
    <cellStyle name="Input 2 20 19" xfId="15857"/>
    <cellStyle name="Input 2 20 2" xfId="1720"/>
    <cellStyle name="Input 2 20 3" xfId="2574"/>
    <cellStyle name="Input 2 20 4" xfId="2994"/>
    <cellStyle name="Input 2 20 5" xfId="3354"/>
    <cellStyle name="Input 2 20 6" xfId="4694"/>
    <cellStyle name="Input 2 20 7" xfId="5516"/>
    <cellStyle name="Input 2 20 8" xfId="6700"/>
    <cellStyle name="Input 2 20 9" xfId="7032"/>
    <cellStyle name="Input 2 21" xfId="560"/>
    <cellStyle name="Input 2 21 10" xfId="8010"/>
    <cellStyle name="Input 2 21 11" xfId="8445"/>
    <cellStyle name="Input 2 21 12" xfId="10151"/>
    <cellStyle name="Input 2 21 13" xfId="10502"/>
    <cellStyle name="Input 2 21 14" xfId="11688"/>
    <cellStyle name="Input 2 21 15" xfId="12392"/>
    <cellStyle name="Input 2 21 16" xfId="13088"/>
    <cellStyle name="Input 2 21 17" xfId="14252"/>
    <cellStyle name="Input 2 21 18" xfId="15157"/>
    <cellStyle name="Input 2 21 19" xfId="15612"/>
    <cellStyle name="Input 2 21 2" xfId="1475"/>
    <cellStyle name="Input 2 21 3" xfId="2329"/>
    <cellStyle name="Input 2 21 4" xfId="3703"/>
    <cellStyle name="Input 2 21 5" xfId="3954"/>
    <cellStyle name="Input 2 21 6" xfId="4738"/>
    <cellStyle name="Input 2 21 7" xfId="6009"/>
    <cellStyle name="Input 2 21 8" xfId="5564"/>
    <cellStyle name="Input 2 21 9" xfId="7577"/>
    <cellStyle name="Input 2 22" xfId="825"/>
    <cellStyle name="Input 2 22 10" xfId="8275"/>
    <cellStyle name="Input 2 22 11" xfId="9051"/>
    <cellStyle name="Input 2 22 12" xfId="10333"/>
    <cellStyle name="Input 2 22 13" xfId="11107"/>
    <cellStyle name="Input 2 22 14" xfId="11866"/>
    <cellStyle name="Input 2 22 15" xfId="12657"/>
    <cellStyle name="Input 2 22 16" xfId="13741"/>
    <cellStyle name="Input 2 22 17" xfId="14517"/>
    <cellStyle name="Input 2 22 18" xfId="15107"/>
    <cellStyle name="Input 2 22 19" xfId="15877"/>
    <cellStyle name="Input 2 22 2" xfId="1740"/>
    <cellStyle name="Input 2 22 3" xfId="2594"/>
    <cellStyle name="Input 2 22 4" xfId="3169"/>
    <cellStyle name="Input 2 22 5" xfId="4577"/>
    <cellStyle name="Input 2 22 6" xfId="5361"/>
    <cellStyle name="Input 2 22 7" xfId="5699"/>
    <cellStyle name="Input 2 22 8" xfId="6720"/>
    <cellStyle name="Input 2 22 9" xfId="7499"/>
    <cellStyle name="Input 2 23" xfId="891"/>
    <cellStyle name="Input 2 23 10" xfId="8341"/>
    <cellStyle name="Input 2 23 11" xfId="9117"/>
    <cellStyle name="Input 2 23 12" xfId="10399"/>
    <cellStyle name="Input 2 23 13" xfId="11173"/>
    <cellStyle name="Input 2 23 14" xfId="11932"/>
    <cellStyle name="Input 2 23 15" xfId="12723"/>
    <cellStyle name="Input 2 23 16" xfId="13807"/>
    <cellStyle name="Input 2 23 17" xfId="14583"/>
    <cellStyle name="Input 2 23 18" xfId="11125"/>
    <cellStyle name="Input 2 23 19" xfId="15943"/>
    <cellStyle name="Input 2 23 2" xfId="1806"/>
    <cellStyle name="Input 2 23 3" xfId="2660"/>
    <cellStyle name="Input 2 23 4" xfId="952"/>
    <cellStyle name="Input 2 23 5" xfId="2079"/>
    <cellStyle name="Input 2 23 6" xfId="3056"/>
    <cellStyle name="Input 2 23 7" xfId="2982"/>
    <cellStyle name="Input 2 23 8" xfId="6786"/>
    <cellStyle name="Input 2 23 9" xfId="6618"/>
    <cellStyle name="Input 2 24" xfId="837"/>
    <cellStyle name="Input 2 24 10" xfId="8287"/>
    <cellStyle name="Input 2 24 11" xfId="9063"/>
    <cellStyle name="Input 2 24 12" xfId="10345"/>
    <cellStyle name="Input 2 24 13" xfId="11119"/>
    <cellStyle name="Input 2 24 14" xfId="11878"/>
    <cellStyle name="Input 2 24 15" xfId="12669"/>
    <cellStyle name="Input 2 24 16" xfId="13753"/>
    <cellStyle name="Input 2 24 17" xfId="14529"/>
    <cellStyle name="Input 2 24 18" xfId="14831"/>
    <cellStyle name="Input 2 24 19" xfId="15889"/>
    <cellStyle name="Input 2 24 2" xfId="1752"/>
    <cellStyle name="Input 2 24 3" xfId="2606"/>
    <cellStyle name="Input 2 24 4" xfId="3646"/>
    <cellStyle name="Input 2 24 5" xfId="4536"/>
    <cellStyle name="Input 2 24 6" xfId="5320"/>
    <cellStyle name="Input 2 24 7" xfId="5952"/>
    <cellStyle name="Input 2 24 8" xfId="6732"/>
    <cellStyle name="Input 2 24 9" xfId="7569"/>
    <cellStyle name="Input 2 25" xfId="908"/>
    <cellStyle name="Input 2 25 10" xfId="8358"/>
    <cellStyle name="Input 2 25 11" xfId="9134"/>
    <cellStyle name="Input 2 25 12" xfId="10416"/>
    <cellStyle name="Input 2 25 13" xfId="11189"/>
    <cellStyle name="Input 2 25 14" xfId="11949"/>
    <cellStyle name="Input 2 25 15" xfId="12740"/>
    <cellStyle name="Input 2 25 16" xfId="13824"/>
    <cellStyle name="Input 2 25 17" xfId="14600"/>
    <cellStyle name="Input 2 25 18" xfId="15293"/>
    <cellStyle name="Input 2 25 19" xfId="15960"/>
    <cellStyle name="Input 2 25 2" xfId="1823"/>
    <cellStyle name="Input 2 25 3" xfId="2677"/>
    <cellStyle name="Input 2 25 4" xfId="3055"/>
    <cellStyle name="Input 2 25 5" xfId="3671"/>
    <cellStyle name="Input 2 25 6" xfId="3639"/>
    <cellStyle name="Input 2 25 7" xfId="4981"/>
    <cellStyle name="Input 2 25 8" xfId="6803"/>
    <cellStyle name="Input 2 25 9" xfId="6470"/>
    <cellStyle name="Input 2 26" xfId="724"/>
    <cellStyle name="Input 2 26 10" xfId="8174"/>
    <cellStyle name="Input 2 26 11" xfId="7522"/>
    <cellStyle name="Input 2 26 12" xfId="9459"/>
    <cellStyle name="Input 2 26 13" xfId="10015"/>
    <cellStyle name="Input 2 26 14" xfId="11215"/>
    <cellStyle name="Input 2 26 15" xfId="12556"/>
    <cellStyle name="Input 2 26 16" xfId="13510"/>
    <cellStyle name="Input 2 26 17" xfId="14416"/>
    <cellStyle name="Input 2 26 18" xfId="15355"/>
    <cellStyle name="Input 2 26 19" xfId="15776"/>
    <cellStyle name="Input 2 26 2" xfId="1639"/>
    <cellStyle name="Input 2 26 3" xfId="2493"/>
    <cellStyle name="Input 2 26 4" xfId="3577"/>
    <cellStyle name="Input 2 26 5" xfId="4615"/>
    <cellStyle name="Input 2 26 6" xfId="5399"/>
    <cellStyle name="Input 2 26 7" xfId="5028"/>
    <cellStyle name="Input 2 26 8" xfId="6182"/>
    <cellStyle name="Input 2 26 9" xfId="7119"/>
    <cellStyle name="Input 2 27" xfId="6605"/>
    <cellStyle name="Input 2 28" xfId="9729"/>
    <cellStyle name="Input 2 29" xfId="11755"/>
    <cellStyle name="Input 2 3" xfId="205"/>
    <cellStyle name="Input 2 3 10" xfId="390"/>
    <cellStyle name="Input 2 3 10 10" xfId="7840"/>
    <cellStyle name="Input 2 3 10 11" xfId="8727"/>
    <cellStyle name="Input 2 3 10 12" xfId="9961"/>
    <cellStyle name="Input 2 3 10 13" xfId="10782"/>
    <cellStyle name="Input 2 3 10 14" xfId="11505"/>
    <cellStyle name="Input 2 3 10 15" xfId="12223"/>
    <cellStyle name="Input 2 3 10 16" xfId="12988"/>
    <cellStyle name="Input 2 3 10 17" xfId="14086"/>
    <cellStyle name="Input 2 3 10 18" xfId="12934"/>
    <cellStyle name="Input 2 3 10 19" xfId="15447"/>
    <cellStyle name="Input 2 3 10 2" xfId="1305"/>
    <cellStyle name="Input 2 3 10 3" xfId="2159"/>
    <cellStyle name="Input 2 3 10 4" xfId="3850"/>
    <cellStyle name="Input 2 3 10 5" xfId="3859"/>
    <cellStyle name="Input 2 3 10 6" xfId="4632"/>
    <cellStyle name="Input 2 3 10 7" xfId="6156"/>
    <cellStyle name="Input 2 3 10 8" xfId="6165"/>
    <cellStyle name="Input 2 3 10 9" xfId="7703"/>
    <cellStyle name="Input 2 3 11" xfId="553"/>
    <cellStyle name="Input 2 3 11 10" xfId="8003"/>
    <cellStyle name="Input 2 3 11 11" xfId="8142"/>
    <cellStyle name="Input 2 3 11 12" xfId="9514"/>
    <cellStyle name="Input 2 3 11 13" xfId="7861"/>
    <cellStyle name="Input 2 3 11 14" xfId="11396"/>
    <cellStyle name="Input 2 3 11 15" xfId="12385"/>
    <cellStyle name="Input 2 3 11 16" xfId="13247"/>
    <cellStyle name="Input 2 3 11 17" xfId="14245"/>
    <cellStyle name="Input 2 3 11 18" xfId="15126"/>
    <cellStyle name="Input 2 3 11 19" xfId="15605"/>
    <cellStyle name="Input 2 3 11 2" xfId="1468"/>
    <cellStyle name="Input 2 3 11 3" xfId="2322"/>
    <cellStyle name="Input 2 3 11 4" xfId="3205"/>
    <cellStyle name="Input 2 3 11 5" xfId="4508"/>
    <cellStyle name="Input 2 3 11 6" xfId="5292"/>
    <cellStyle name="Input 2 3 11 7" xfId="5681"/>
    <cellStyle name="Input 2 3 11 8" xfId="6167"/>
    <cellStyle name="Input 2 3 11 9" xfId="7189"/>
    <cellStyle name="Input 2 3 12" xfId="691"/>
    <cellStyle name="Input 2 3 12 10" xfId="8141"/>
    <cellStyle name="Input 2 3 12 11" xfId="7271"/>
    <cellStyle name="Input 2 3 12 12" xfId="10101"/>
    <cellStyle name="Input 2 3 12 13" xfId="10453"/>
    <cellStyle name="Input 2 3 12 14" xfId="10651"/>
    <cellStyle name="Input 2 3 12 15" xfId="12523"/>
    <cellStyle name="Input 2 3 12 16" xfId="13046"/>
    <cellStyle name="Input 2 3 12 17" xfId="14383"/>
    <cellStyle name="Input 2 3 12 18" xfId="15021"/>
    <cellStyle name="Input 2 3 12 19" xfId="15743"/>
    <cellStyle name="Input 2 3 12 2" xfId="1606"/>
    <cellStyle name="Input 2 3 12 3" xfId="2460"/>
    <cellStyle name="Input 2 3 12 4" xfId="3414"/>
    <cellStyle name="Input 2 3 12 5" xfId="4051"/>
    <cellStyle name="Input 2 3 12 6" xfId="4835"/>
    <cellStyle name="Input 2 3 12 7" xfId="5830"/>
    <cellStyle name="Input 2 3 12 8" xfId="6389"/>
    <cellStyle name="Input 2 3 12 9" xfId="7309"/>
    <cellStyle name="Input 2 3 13" xfId="630"/>
    <cellStyle name="Input 2 3 13 10" xfId="8080"/>
    <cellStyle name="Input 2 3 13 11" xfId="8703"/>
    <cellStyle name="Input 2 3 13 12" xfId="9094"/>
    <cellStyle name="Input 2 3 13 13" xfId="10023"/>
    <cellStyle name="Input 2 3 13 14" xfId="10584"/>
    <cellStyle name="Input 2 3 13 15" xfId="12462"/>
    <cellStyle name="Input 2 3 13 16" xfId="13539"/>
    <cellStyle name="Input 2 3 13 17" xfId="14322"/>
    <cellStyle name="Input 2 3 13 18" xfId="14978"/>
    <cellStyle name="Input 2 3 13 19" xfId="15682"/>
    <cellStyle name="Input 2 3 13 2" xfId="1545"/>
    <cellStyle name="Input 2 3 13 3" xfId="2399"/>
    <cellStyle name="Input 2 3 13 4" xfId="2871"/>
    <cellStyle name="Input 2 3 13 5" xfId="1163"/>
    <cellStyle name="Input 2 3 13 6" xfId="2020"/>
    <cellStyle name="Input 2 3 13 7" xfId="5706"/>
    <cellStyle name="Input 2 3 13 8" xfId="6081"/>
    <cellStyle name="Input 2 3 13 9" xfId="7553"/>
    <cellStyle name="Input 2 3 14" xfId="753"/>
    <cellStyle name="Input 2 3 14 10" xfId="8203"/>
    <cellStyle name="Input 2 3 14 11" xfId="8979"/>
    <cellStyle name="Input 2 3 14 12" xfId="10261"/>
    <cellStyle name="Input 2 3 14 13" xfId="11035"/>
    <cellStyle name="Input 2 3 14 14" xfId="11794"/>
    <cellStyle name="Input 2 3 14 15" xfId="12585"/>
    <cellStyle name="Input 2 3 14 16" xfId="13669"/>
    <cellStyle name="Input 2 3 14 17" xfId="14445"/>
    <cellStyle name="Input 2 3 14 18" xfId="14852"/>
    <cellStyle name="Input 2 3 14 19" xfId="15805"/>
    <cellStyle name="Input 2 3 14 2" xfId="1668"/>
    <cellStyle name="Input 2 3 14 3" xfId="2522"/>
    <cellStyle name="Input 2 3 14 4" xfId="3236"/>
    <cellStyle name="Input 2 3 14 5" xfId="3187"/>
    <cellStyle name="Input 2 3 14 6" xfId="4581"/>
    <cellStyle name="Input 2 3 14 7" xfId="5682"/>
    <cellStyle name="Input 2 3 14 8" xfId="6648"/>
    <cellStyle name="Input 2 3 14 9" xfId="7181"/>
    <cellStyle name="Input 2 3 15" xfId="780"/>
    <cellStyle name="Input 2 3 15 10" xfId="8230"/>
    <cellStyle name="Input 2 3 15 11" xfId="9006"/>
    <cellStyle name="Input 2 3 15 12" xfId="10288"/>
    <cellStyle name="Input 2 3 15 13" xfId="11062"/>
    <cellStyle name="Input 2 3 15 14" xfId="11821"/>
    <cellStyle name="Input 2 3 15 15" xfId="12612"/>
    <cellStyle name="Input 2 3 15 16" xfId="13696"/>
    <cellStyle name="Input 2 3 15 17" xfId="14472"/>
    <cellStyle name="Input 2 3 15 18" xfId="14987"/>
    <cellStyle name="Input 2 3 15 19" xfId="15832"/>
    <cellStyle name="Input 2 3 15 2" xfId="1695"/>
    <cellStyle name="Input 2 3 15 3" xfId="2549"/>
    <cellStyle name="Input 2 3 15 4" xfId="3044"/>
    <cellStyle name="Input 2 3 15 5" xfId="4629"/>
    <cellStyle name="Input 2 3 15 6" xfId="5413"/>
    <cellStyle name="Input 2 3 15 7" xfId="5815"/>
    <cellStyle name="Input 2 3 15 8" xfId="6675"/>
    <cellStyle name="Input 2 3 15 9" xfId="7453"/>
    <cellStyle name="Input 2 3 16" xfId="810"/>
    <cellStyle name="Input 2 3 16 10" xfId="8260"/>
    <cellStyle name="Input 2 3 16 11" xfId="9036"/>
    <cellStyle name="Input 2 3 16 12" xfId="10318"/>
    <cellStyle name="Input 2 3 16 13" xfId="11092"/>
    <cellStyle name="Input 2 3 16 14" xfId="11851"/>
    <cellStyle name="Input 2 3 16 15" xfId="12642"/>
    <cellStyle name="Input 2 3 16 16" xfId="13726"/>
    <cellStyle name="Input 2 3 16 17" xfId="14502"/>
    <cellStyle name="Input 2 3 16 18" xfId="14814"/>
    <cellStyle name="Input 2 3 16 19" xfId="15862"/>
    <cellStyle name="Input 2 3 16 2" xfId="1725"/>
    <cellStyle name="Input 2 3 16 3" xfId="2579"/>
    <cellStyle name="Input 2 3 16 4" xfId="1110"/>
    <cellStyle name="Input 2 3 16 5" xfId="4277"/>
    <cellStyle name="Input 2 3 16 6" xfId="5061"/>
    <cellStyle name="Input 2 3 16 7" xfId="5473"/>
    <cellStyle name="Input 2 3 16 8" xfId="6705"/>
    <cellStyle name="Input 2 3 16 9" xfId="7324"/>
    <cellStyle name="Input 2 3 17" xfId="821"/>
    <cellStyle name="Input 2 3 17 10" xfId="8271"/>
    <cellStyle name="Input 2 3 17 11" xfId="9047"/>
    <cellStyle name="Input 2 3 17 12" xfId="10329"/>
    <cellStyle name="Input 2 3 17 13" xfId="11103"/>
    <cellStyle name="Input 2 3 17 14" xfId="11862"/>
    <cellStyle name="Input 2 3 17 15" xfId="12653"/>
    <cellStyle name="Input 2 3 17 16" xfId="13737"/>
    <cellStyle name="Input 2 3 17 17" xfId="14513"/>
    <cellStyle name="Input 2 3 17 18" xfId="15332"/>
    <cellStyle name="Input 2 3 17 19" xfId="15873"/>
    <cellStyle name="Input 2 3 17 2" xfId="1736"/>
    <cellStyle name="Input 2 3 17 3" xfId="2590"/>
    <cellStyle name="Input 2 3 17 4" xfId="3613"/>
    <cellStyle name="Input 2 3 17 5" xfId="4293"/>
    <cellStyle name="Input 2 3 17 6" xfId="5077"/>
    <cellStyle name="Input 2 3 17 7" xfId="5524"/>
    <cellStyle name="Input 2 3 17 8" xfId="6716"/>
    <cellStyle name="Input 2 3 17 9" xfId="7424"/>
    <cellStyle name="Input 2 3 18" xfId="835"/>
    <cellStyle name="Input 2 3 18 10" xfId="8285"/>
    <cellStyle name="Input 2 3 18 11" xfId="9061"/>
    <cellStyle name="Input 2 3 18 12" xfId="10343"/>
    <cellStyle name="Input 2 3 18 13" xfId="11117"/>
    <cellStyle name="Input 2 3 18 14" xfId="11876"/>
    <cellStyle name="Input 2 3 18 15" xfId="12667"/>
    <cellStyle name="Input 2 3 18 16" xfId="13751"/>
    <cellStyle name="Input 2 3 18 17" xfId="14527"/>
    <cellStyle name="Input 2 3 18 18" xfId="14991"/>
    <cellStyle name="Input 2 3 18 19" xfId="15887"/>
    <cellStyle name="Input 2 3 18 2" xfId="1750"/>
    <cellStyle name="Input 2 3 18 3" xfId="2604"/>
    <cellStyle name="Input 2 3 18 4" xfId="1184"/>
    <cellStyle name="Input 2 3 18 5" xfId="3911"/>
    <cellStyle name="Input 2 3 18 6" xfId="4679"/>
    <cellStyle name="Input 2 3 18 7" xfId="5907"/>
    <cellStyle name="Input 2 3 18 8" xfId="6730"/>
    <cellStyle name="Input 2 3 18 9" xfId="7586"/>
    <cellStyle name="Input 2 3 19" xfId="776"/>
    <cellStyle name="Input 2 3 19 10" xfId="8226"/>
    <cellStyle name="Input 2 3 19 11" xfId="9002"/>
    <cellStyle name="Input 2 3 19 12" xfId="10284"/>
    <cellStyle name="Input 2 3 19 13" xfId="11058"/>
    <cellStyle name="Input 2 3 19 14" xfId="11817"/>
    <cellStyle name="Input 2 3 19 15" xfId="12608"/>
    <cellStyle name="Input 2 3 19 16" xfId="13692"/>
    <cellStyle name="Input 2 3 19 17" xfId="14468"/>
    <cellStyle name="Input 2 3 19 18" xfId="14882"/>
    <cellStyle name="Input 2 3 19 19" xfId="15828"/>
    <cellStyle name="Input 2 3 19 2" xfId="1691"/>
    <cellStyle name="Input 2 3 19 3" xfId="2545"/>
    <cellStyle name="Input 2 3 19 4" xfId="3374"/>
    <cellStyle name="Input 2 3 19 5" xfId="4253"/>
    <cellStyle name="Input 2 3 19 6" xfId="5037"/>
    <cellStyle name="Input 2 3 19 7" xfId="5723"/>
    <cellStyle name="Input 2 3 19 8" xfId="6671"/>
    <cellStyle name="Input 2 3 19 9" xfId="7519"/>
    <cellStyle name="Input 2 3 2" xfId="464"/>
    <cellStyle name="Input 2 3 2 10" xfId="7914"/>
    <cellStyle name="Input 2 3 2 11" xfId="6596"/>
    <cellStyle name="Input 2 3 2 12" xfId="9604"/>
    <cellStyle name="Input 2 3 2 13" xfId="9707"/>
    <cellStyle name="Input 2 3 2 14" xfId="11263"/>
    <cellStyle name="Input 2 3 2 15" xfId="12297"/>
    <cellStyle name="Input 2 3 2 16" xfId="13550"/>
    <cellStyle name="Input 2 3 2 17" xfId="14160"/>
    <cellStyle name="Input 2 3 2 18" xfId="15228"/>
    <cellStyle name="Input 2 3 2 19" xfId="15517"/>
    <cellStyle name="Input 2 3 2 2" xfId="1379"/>
    <cellStyle name="Input 2 3 2 3" xfId="2233"/>
    <cellStyle name="Input 2 3 2 4" xfId="3688"/>
    <cellStyle name="Input 2 3 2 5" xfId="2960"/>
    <cellStyle name="Input 2 3 2 6" xfId="4147"/>
    <cellStyle name="Input 2 3 2 7" xfId="5994"/>
    <cellStyle name="Input 2 3 2 8" xfId="3977"/>
    <cellStyle name="Input 2 3 2 9" xfId="7541"/>
    <cellStyle name="Input 2 3 20" xfId="746"/>
    <cellStyle name="Input 2 3 20 10" xfId="8196"/>
    <cellStyle name="Input 2 3 20 11" xfId="8972"/>
    <cellStyle name="Input 2 3 20 12" xfId="10254"/>
    <cellStyle name="Input 2 3 20 13" xfId="11028"/>
    <cellStyle name="Input 2 3 20 14" xfId="11787"/>
    <cellStyle name="Input 2 3 20 15" xfId="12578"/>
    <cellStyle name="Input 2 3 20 16" xfId="13662"/>
    <cellStyle name="Input 2 3 20 17" xfId="14438"/>
    <cellStyle name="Input 2 3 20 18" xfId="15212"/>
    <cellStyle name="Input 2 3 20 19" xfId="15798"/>
    <cellStyle name="Input 2 3 20 2" xfId="1661"/>
    <cellStyle name="Input 2 3 20 3" xfId="2515"/>
    <cellStyle name="Input 2 3 20 4" xfId="2056"/>
    <cellStyle name="Input 2 3 20 5" xfId="4502"/>
    <cellStyle name="Input 2 3 20 6" xfId="5286"/>
    <cellStyle name="Input 2 3 20 7" xfId="5795"/>
    <cellStyle name="Input 2 3 20 8" xfId="6641"/>
    <cellStyle name="Input 2 3 20 9" xfId="7074"/>
    <cellStyle name="Input 2 3 21" xfId="898"/>
    <cellStyle name="Input 2 3 21 10" xfId="8348"/>
    <cellStyle name="Input 2 3 21 11" xfId="9124"/>
    <cellStyle name="Input 2 3 21 12" xfId="10406"/>
    <cellStyle name="Input 2 3 21 13" xfId="11180"/>
    <cellStyle name="Input 2 3 21 14" xfId="11939"/>
    <cellStyle name="Input 2 3 21 15" xfId="12730"/>
    <cellStyle name="Input 2 3 21 16" xfId="13814"/>
    <cellStyle name="Input 2 3 21 17" xfId="14590"/>
    <cellStyle name="Input 2 3 21 18" xfId="11284"/>
    <cellStyle name="Input 2 3 21 19" xfId="15950"/>
    <cellStyle name="Input 2 3 21 2" xfId="1813"/>
    <cellStyle name="Input 2 3 21 3" xfId="2667"/>
    <cellStyle name="Input 2 3 21 4" xfId="953"/>
    <cellStyle name="Input 2 3 21 5" xfId="2865"/>
    <cellStyle name="Input 2 3 21 6" xfId="3608"/>
    <cellStyle name="Input 2 3 21 7" xfId="3501"/>
    <cellStyle name="Input 2 3 21 8" xfId="6793"/>
    <cellStyle name="Input 2 3 21 9" xfId="4890"/>
    <cellStyle name="Input 2 3 22" xfId="909"/>
    <cellStyle name="Input 2 3 22 10" xfId="8359"/>
    <cellStyle name="Input 2 3 22 11" xfId="9135"/>
    <cellStyle name="Input 2 3 22 12" xfId="10417"/>
    <cellStyle name="Input 2 3 22 13" xfId="11190"/>
    <cellStyle name="Input 2 3 22 14" xfId="11950"/>
    <cellStyle name="Input 2 3 22 15" xfId="12741"/>
    <cellStyle name="Input 2 3 22 16" xfId="13825"/>
    <cellStyle name="Input 2 3 22 17" xfId="14601"/>
    <cellStyle name="Input 2 3 22 18" xfId="14860"/>
    <cellStyle name="Input 2 3 22 19" xfId="15961"/>
    <cellStyle name="Input 2 3 22 2" xfId="1824"/>
    <cellStyle name="Input 2 3 22 3" xfId="2678"/>
    <cellStyle name="Input 2 3 22 4" xfId="3548"/>
    <cellStyle name="Input 2 3 22 5" xfId="4549"/>
    <cellStyle name="Input 2 3 22 6" xfId="5333"/>
    <cellStyle name="Input 2 3 22 7" xfId="4802"/>
    <cellStyle name="Input 2 3 22 8" xfId="6804"/>
    <cellStyle name="Input 2 3 22 9" xfId="5411"/>
    <cellStyle name="Input 2 3 23" xfId="713"/>
    <cellStyle name="Input 2 3 23 10" xfId="8163"/>
    <cellStyle name="Input 2 3 23 11" xfId="8393"/>
    <cellStyle name="Input 2 3 23 12" xfId="9461"/>
    <cellStyle name="Input 2 3 23 13" xfId="9377"/>
    <cellStyle name="Input 2 3 23 14" xfId="11637"/>
    <cellStyle name="Input 2 3 23 15" xfId="12545"/>
    <cellStyle name="Input 2 3 23 16" xfId="13420"/>
    <cellStyle name="Input 2 3 23 17" xfId="14405"/>
    <cellStyle name="Input 2 3 23 18" xfId="15336"/>
    <cellStyle name="Input 2 3 23 19" xfId="15765"/>
    <cellStyle name="Input 2 3 23 2" xfId="1628"/>
    <cellStyle name="Input 2 3 23 3" xfId="2482"/>
    <cellStyle name="Input 2 3 23 4" xfId="2980"/>
    <cellStyle name="Input 2 3 23 5" xfId="4424"/>
    <cellStyle name="Input 2 3 23 6" xfId="5208"/>
    <cellStyle name="Input 2 3 23 7" xfId="5511"/>
    <cellStyle name="Input 2 3 23 8" xfId="6264"/>
    <cellStyle name="Input 2 3 23 9" xfId="7183"/>
    <cellStyle name="Input 2 3 24" xfId="913"/>
    <cellStyle name="Input 2 3 24 10" xfId="8363"/>
    <cellStyle name="Input 2 3 24 11" xfId="9139"/>
    <cellStyle name="Input 2 3 24 12" xfId="10421"/>
    <cellStyle name="Input 2 3 24 13" xfId="11194"/>
    <cellStyle name="Input 2 3 24 14" xfId="11954"/>
    <cellStyle name="Input 2 3 24 15" xfId="12745"/>
    <cellStyle name="Input 2 3 24 16" xfId="13829"/>
    <cellStyle name="Input 2 3 24 17" xfId="14605"/>
    <cellStyle name="Input 2 3 24 18" xfId="15171"/>
    <cellStyle name="Input 2 3 24 19" xfId="15965"/>
    <cellStyle name="Input 2 3 24 2" xfId="1828"/>
    <cellStyle name="Input 2 3 24 3" xfId="2682"/>
    <cellStyle name="Input 2 3 24 4" xfId="1119"/>
    <cellStyle name="Input 2 3 24 5" xfId="4568"/>
    <cellStyle name="Input 2 3 24 6" xfId="5352"/>
    <cellStyle name="Input 2 3 24 7" xfId="5567"/>
    <cellStyle name="Input 2 3 24 8" xfId="6808"/>
    <cellStyle name="Input 2 3 24 9" xfId="6991"/>
    <cellStyle name="Input 2 3 25" xfId="1139"/>
    <cellStyle name="Input 2 3 26" xfId="4330"/>
    <cellStyle name="Input 2 3 27" xfId="7634"/>
    <cellStyle name="Input 2 3 28" xfId="8852"/>
    <cellStyle name="Input 2 3 29" xfId="10057"/>
    <cellStyle name="Input 2 3 3" xfId="501"/>
    <cellStyle name="Input 2 3 3 10" xfId="7951"/>
    <cellStyle name="Input 2 3 3 11" xfId="8680"/>
    <cellStyle name="Input 2 3 3 12" xfId="9775"/>
    <cellStyle name="Input 2 3 3 13" xfId="10735"/>
    <cellStyle name="Input 2 3 3 14" xfId="9711"/>
    <cellStyle name="Input 2 3 3 15" xfId="12333"/>
    <cellStyle name="Input 2 3 3 16" xfId="13120"/>
    <cellStyle name="Input 2 3 3 17" xfId="14193"/>
    <cellStyle name="Input 2 3 3 18" xfId="14168"/>
    <cellStyle name="Input 2 3 3 19" xfId="15553"/>
    <cellStyle name="Input 2 3 3 2" xfId="1416"/>
    <cellStyle name="Input 2 3 3 3" xfId="2270"/>
    <cellStyle name="Input 2 3 3 4" xfId="3606"/>
    <cellStyle name="Input 2 3 3 5" xfId="4631"/>
    <cellStyle name="Input 2 3 3 6" xfId="5415"/>
    <cellStyle name="Input 2 3 3 7" xfId="5440"/>
    <cellStyle name="Input 2 3 3 8" xfId="6089"/>
    <cellStyle name="Input 2 3 3 9" xfId="6579"/>
    <cellStyle name="Input 2 3 30" xfId="10907"/>
    <cellStyle name="Input 2 3 31" xfId="10103"/>
    <cellStyle name="Input 2 3 32" xfId="10326"/>
    <cellStyle name="Input 2 3 33" xfId="9272"/>
    <cellStyle name="Input 2 3 34" xfId="13025"/>
    <cellStyle name="Input 2 3 35" xfId="13555"/>
    <cellStyle name="Input 2 3 4" xfId="533"/>
    <cellStyle name="Input 2 3 4 10" xfId="7983"/>
    <cellStyle name="Input 2 3 4 11" xfId="8007"/>
    <cellStyle name="Input 2 3 4 12" xfId="9451"/>
    <cellStyle name="Input 2 3 4 13" xfId="10142"/>
    <cellStyle name="Input 2 3 4 14" xfId="7922"/>
    <cellStyle name="Input 2 3 4 15" xfId="12365"/>
    <cellStyle name="Input 2 3 4 16" xfId="13072"/>
    <cellStyle name="Input 2 3 4 17" xfId="14225"/>
    <cellStyle name="Input 2 3 4 18" xfId="15237"/>
    <cellStyle name="Input 2 3 4 19" xfId="15585"/>
    <cellStyle name="Input 2 3 4 2" xfId="1448"/>
    <cellStyle name="Input 2 3 4 3" xfId="2302"/>
    <cellStyle name="Input 2 3 4 4" xfId="3685"/>
    <cellStyle name="Input 2 3 4 5" xfId="3246"/>
    <cellStyle name="Input 2 3 4 6" xfId="4685"/>
    <cellStyle name="Input 2 3 4 7" xfId="5991"/>
    <cellStyle name="Input 2 3 4 8" xfId="5692"/>
    <cellStyle name="Input 2 3 4 9" xfId="7489"/>
    <cellStyle name="Input 2 3 5" xfId="314"/>
    <cellStyle name="Input 2 3 5 10" xfId="6206"/>
    <cellStyle name="Input 2 3 5 11" xfId="8730"/>
    <cellStyle name="Input 2 3 5 12" xfId="8547"/>
    <cellStyle name="Input 2 3 5 13" xfId="10785"/>
    <cellStyle name="Input 2 3 5 14" xfId="10089"/>
    <cellStyle name="Input 2 3 5 15" xfId="12147"/>
    <cellStyle name="Input 2 3 5 16" xfId="13246"/>
    <cellStyle name="Input 2 3 5 17" xfId="13523"/>
    <cellStyle name="Input 2 3 5 18" xfId="15229"/>
    <cellStyle name="Input 2 3 5 19" xfId="15371"/>
    <cellStyle name="Input 2 3 5 2" xfId="1229"/>
    <cellStyle name="Input 2 3 5 3" xfId="2083"/>
    <cellStyle name="Input 2 3 5 4" xfId="3657"/>
    <cellStyle name="Input 2 3 5 5" xfId="3167"/>
    <cellStyle name="Input 2 3 5 6" xfId="3387"/>
    <cellStyle name="Input 2 3 5 7" xfId="5963"/>
    <cellStyle name="Input 2 3 5 8" xfId="6513"/>
    <cellStyle name="Input 2 3 5 9" xfId="7510"/>
    <cellStyle name="Input 2 3 6" xfId="568"/>
    <cellStyle name="Input 2 3 6 10" xfId="8018"/>
    <cellStyle name="Input 2 3 6 11" xfId="8817"/>
    <cellStyle name="Input 2 3 6 12" xfId="8453"/>
    <cellStyle name="Input 2 3 6 13" xfId="10872"/>
    <cellStyle name="Input 2 3 6 14" xfId="9743"/>
    <cellStyle name="Input 2 3 6 15" xfId="12400"/>
    <cellStyle name="Input 2 3 6 16" xfId="11277"/>
    <cellStyle name="Input 2 3 6 17" xfId="14260"/>
    <cellStyle name="Input 2 3 6 18" xfId="15073"/>
    <cellStyle name="Input 2 3 6 19" xfId="15620"/>
    <cellStyle name="Input 2 3 6 2" xfId="1483"/>
    <cellStyle name="Input 2 3 6 3" xfId="2337"/>
    <cellStyle name="Input 2 3 6 4" xfId="1063"/>
    <cellStyle name="Input 2 3 6 5" xfId="4480"/>
    <cellStyle name="Input 2 3 6 6" xfId="5264"/>
    <cellStyle name="Input 2 3 6 7" xfId="5870"/>
    <cellStyle name="Input 2 3 6 8" xfId="5650"/>
    <cellStyle name="Input 2 3 6 9" xfId="7440"/>
    <cellStyle name="Input 2 3 7" xfId="598"/>
    <cellStyle name="Input 2 3 7 10" xfId="8048"/>
    <cellStyle name="Input 2 3 7 11" xfId="7737"/>
    <cellStyle name="Input 2 3 7 12" xfId="8377"/>
    <cellStyle name="Input 2 3 7 13" xfId="8282"/>
    <cellStyle name="Input 2 3 7 14" xfId="11237"/>
    <cellStyle name="Input 2 3 7 15" xfId="12430"/>
    <cellStyle name="Input 2 3 7 16" xfId="13119"/>
    <cellStyle name="Input 2 3 7 17" xfId="14290"/>
    <cellStyle name="Input 2 3 7 18" xfId="15144"/>
    <cellStyle name="Input 2 3 7 19" xfId="15650"/>
    <cellStyle name="Input 2 3 7 2" xfId="1513"/>
    <cellStyle name="Input 2 3 7 3" xfId="2367"/>
    <cellStyle name="Input 2 3 7 4" xfId="2038"/>
    <cellStyle name="Input 2 3 7 5" xfId="4274"/>
    <cellStyle name="Input 2 3 7 6" xfId="5058"/>
    <cellStyle name="Input 2 3 7 7" xfId="5846"/>
    <cellStyle name="Input 2 3 7 8" xfId="4379"/>
    <cellStyle name="Input 2 3 7 9" xfId="7115"/>
    <cellStyle name="Input 2 3 8" xfId="616"/>
    <cellStyle name="Input 2 3 8 10" xfId="8066"/>
    <cellStyle name="Input 2 3 8 11" xfId="8683"/>
    <cellStyle name="Input 2 3 8 12" xfId="9937"/>
    <cellStyle name="Input 2 3 8 13" xfId="10708"/>
    <cellStyle name="Input 2 3 8 14" xfId="10370"/>
    <cellStyle name="Input 2 3 8 15" xfId="12448"/>
    <cellStyle name="Input 2 3 8 16" xfId="12956"/>
    <cellStyle name="Input 2 3 8 17" xfId="14308"/>
    <cellStyle name="Input 2 3 8 18" xfId="14922"/>
    <cellStyle name="Input 2 3 8 19" xfId="15668"/>
    <cellStyle name="Input 2 3 8 2" xfId="1531"/>
    <cellStyle name="Input 2 3 8 3" xfId="2385"/>
    <cellStyle name="Input 2 3 8 4" xfId="3213"/>
    <cellStyle name="Input 2 3 8 5" xfId="4193"/>
    <cellStyle name="Input 2 3 8 6" xfId="4977"/>
    <cellStyle name="Input 2 3 8 7" xfId="5707"/>
    <cellStyle name="Input 2 3 8 8" xfId="6552"/>
    <cellStyle name="Input 2 3 8 9" xfId="7350"/>
    <cellStyle name="Input 2 3 9" xfId="646"/>
    <cellStyle name="Input 2 3 9 10" xfId="8096"/>
    <cellStyle name="Input 2 3 9 11" xfId="8123"/>
    <cellStyle name="Input 2 3 9 12" xfId="9366"/>
    <cellStyle name="Input 2 3 9 13" xfId="10737"/>
    <cellStyle name="Input 2 3 9 14" xfId="11377"/>
    <cellStyle name="Input 2 3 9 15" xfId="12478"/>
    <cellStyle name="Input 2 3 9 16" xfId="11213"/>
    <cellStyle name="Input 2 3 9 17" xfId="14338"/>
    <cellStyle name="Input 2 3 9 18" xfId="14993"/>
    <cellStyle name="Input 2 3 9 19" xfId="15698"/>
    <cellStyle name="Input 2 3 9 2" xfId="1561"/>
    <cellStyle name="Input 2 3 9 3" xfId="2415"/>
    <cellStyle name="Input 2 3 9 4" xfId="3019"/>
    <cellStyle name="Input 2 3 9 5" xfId="4425"/>
    <cellStyle name="Input 2 3 9 6" xfId="5209"/>
    <cellStyle name="Input 2 3 9 7" xfId="5849"/>
    <cellStyle name="Input 2 3 9 8" xfId="6590"/>
    <cellStyle name="Input 2 3 9 9" xfId="7076"/>
    <cellStyle name="Input 2 4" xfId="393"/>
    <cellStyle name="Input 2 4 10" xfId="7843"/>
    <cellStyle name="Input 2 4 11" xfId="8768"/>
    <cellStyle name="Input 2 4 12" xfId="7759"/>
    <cellStyle name="Input 2 4 13" xfId="10823"/>
    <cellStyle name="Input 2 4 14" xfId="10811"/>
    <cellStyle name="Input 2 4 15" xfId="12226"/>
    <cellStyle name="Input 2 4 16" xfId="10565"/>
    <cellStyle name="Input 2 4 17" xfId="14089"/>
    <cellStyle name="Input 2 4 18" xfId="13052"/>
    <cellStyle name="Input 2 4 19" xfId="15450"/>
    <cellStyle name="Input 2 4 2" xfId="1308"/>
    <cellStyle name="Input 2 4 3" xfId="2162"/>
    <cellStyle name="Input 2 4 4" xfId="3872"/>
    <cellStyle name="Input 2 4 5" xfId="4082"/>
    <cellStyle name="Input 2 4 6" xfId="4866"/>
    <cellStyle name="Input 2 4 7" xfId="6178"/>
    <cellStyle name="Input 2 4 8" xfId="6405"/>
    <cellStyle name="Input 2 4 9" xfId="7725"/>
    <cellStyle name="Input 2 5" xfId="382"/>
    <cellStyle name="Input 2 5 10" xfId="7832"/>
    <cellStyle name="Input 2 5 11" xfId="8154"/>
    <cellStyle name="Input 2 5 12" xfId="9186"/>
    <cellStyle name="Input 2 5 13" xfId="10102"/>
    <cellStyle name="Input 2 5 14" xfId="11407"/>
    <cellStyle name="Input 2 5 15" xfId="12215"/>
    <cellStyle name="Input 2 5 16" xfId="13269"/>
    <cellStyle name="Input 2 5 17" xfId="14078"/>
    <cellStyle name="Input 2 5 18" xfId="13006"/>
    <cellStyle name="Input 2 5 19" xfId="15439"/>
    <cellStyle name="Input 2 5 2" xfId="1297"/>
    <cellStyle name="Input 2 5 3" xfId="2151"/>
    <cellStyle name="Input 2 5 4" xfId="3873"/>
    <cellStyle name="Input 2 5 5" xfId="3834"/>
    <cellStyle name="Input 2 5 6" xfId="4481"/>
    <cellStyle name="Input 2 5 7" xfId="6179"/>
    <cellStyle name="Input 2 5 8" xfId="6413"/>
    <cellStyle name="Input 2 5 9" xfId="7726"/>
    <cellStyle name="Input 2 6" xfId="520"/>
    <cellStyle name="Input 2 6 10" xfId="7970"/>
    <cellStyle name="Input 2 6 11" xfId="8627"/>
    <cellStyle name="Input 2 6 12" xfId="9622"/>
    <cellStyle name="Input 2 6 13" xfId="10682"/>
    <cellStyle name="Input 2 6 14" xfId="11274"/>
    <cellStyle name="Input 2 6 15" xfId="12352"/>
    <cellStyle name="Input 2 6 16" xfId="13561"/>
    <cellStyle name="Input 2 6 17" xfId="14212"/>
    <cellStyle name="Input 2 6 18" xfId="15132"/>
    <cellStyle name="Input 2 6 19" xfId="15572"/>
    <cellStyle name="Input 2 6 2" xfId="1435"/>
    <cellStyle name="Input 2 6 3" xfId="2289"/>
    <cellStyle name="Input 2 6 4" xfId="3573"/>
    <cellStyle name="Input 2 6 5" xfId="4242"/>
    <cellStyle name="Input 2 6 6" xfId="5026"/>
    <cellStyle name="Input 2 6 7" xfId="5392"/>
    <cellStyle name="Input 2 6 8" xfId="3714"/>
    <cellStyle name="Input 2 6 9" xfId="7469"/>
    <cellStyle name="Input 2 7" xfId="432"/>
    <cellStyle name="Input 2 7 10" xfId="7882"/>
    <cellStyle name="Input 2 7 11" xfId="7042"/>
    <cellStyle name="Input 2 7 12" xfId="9906"/>
    <cellStyle name="Input 2 7 13" xfId="8785"/>
    <cellStyle name="Input 2 7 14" xfId="11450"/>
    <cellStyle name="Input 2 7 15" xfId="12265"/>
    <cellStyle name="Input 2 7 16" xfId="13395"/>
    <cellStyle name="Input 2 7 17" xfId="14128"/>
    <cellStyle name="Input 2 7 18" xfId="15091"/>
    <cellStyle name="Input 2 7 19" xfId="15488"/>
    <cellStyle name="Input 2 7 2" xfId="1347"/>
    <cellStyle name="Input 2 7 3" xfId="2201"/>
    <cellStyle name="Input 2 7 4" xfId="3350"/>
    <cellStyle name="Input 2 7 5" xfId="4151"/>
    <cellStyle name="Input 2 7 6" xfId="4935"/>
    <cellStyle name="Input 2 7 7" xfId="5609"/>
    <cellStyle name="Input 2 7 8" xfId="4779"/>
    <cellStyle name="Input 2 7 9" xfId="7156"/>
    <cellStyle name="Input 2 8" xfId="354"/>
    <cellStyle name="Input 2 8 10" xfId="7804"/>
    <cellStyle name="Input 2 8 11" xfId="7743"/>
    <cellStyle name="Input 2 8 12" xfId="9562"/>
    <cellStyle name="Input 2 8 13" xfId="10221"/>
    <cellStyle name="Input 2 8 14" xfId="10131"/>
    <cellStyle name="Input 2 8 15" xfId="12187"/>
    <cellStyle name="Input 2 8 16" xfId="13320"/>
    <cellStyle name="Input 2 8 17" xfId="14050"/>
    <cellStyle name="Input 2 8 18" xfId="15276"/>
    <cellStyle name="Input 2 8 19" xfId="15411"/>
    <cellStyle name="Input 2 8 2" xfId="1269"/>
    <cellStyle name="Input 2 8 3" xfId="2123"/>
    <cellStyle name="Input 2 8 4" xfId="3503"/>
    <cellStyle name="Input 2 8 5" xfId="4022"/>
    <cellStyle name="Input 2 8 6" xfId="4806"/>
    <cellStyle name="Input 2 8 7" xfId="5540"/>
    <cellStyle name="Input 2 8 8" xfId="6411"/>
    <cellStyle name="Input 2 8 9" xfId="7087"/>
    <cellStyle name="Input 2 9" xfId="587"/>
    <cellStyle name="Input 2 9 10" xfId="8037"/>
    <cellStyle name="Input 2 9 11" xfId="5619"/>
    <cellStyle name="Input 2 9 12" xfId="8158"/>
    <cellStyle name="Input 2 9 13" xfId="9233"/>
    <cellStyle name="Input 2 9 14" xfId="10171"/>
    <cellStyle name="Input 2 9 15" xfId="12419"/>
    <cellStyle name="Input 2 9 16" xfId="11711"/>
    <cellStyle name="Input 2 9 17" xfId="14279"/>
    <cellStyle name="Input 2 9 18" xfId="15280"/>
    <cellStyle name="Input 2 9 19" xfId="15639"/>
    <cellStyle name="Input 2 9 2" xfId="1502"/>
    <cellStyle name="Input 2 9 3" xfId="2356"/>
    <cellStyle name="Input 2 9 4" xfId="3195"/>
    <cellStyle name="Input 2 9 5" xfId="3239"/>
    <cellStyle name="Input 2 9 6" xfId="4682"/>
    <cellStyle name="Input 2 9 7" xfId="5867"/>
    <cellStyle name="Input 2 9 8" xfId="5089"/>
    <cellStyle name="Input 2 9 9" xfId="7239"/>
    <cellStyle name="Justified Formatting" xfId="235"/>
    <cellStyle name="Linked Cell 2" xfId="87"/>
    <cellStyle name="Lookup Table Heading" xfId="88"/>
    <cellStyle name="Lookup Table Heading 10" xfId="360"/>
    <cellStyle name="Lookup Table Heading 10 10" xfId="7810"/>
    <cellStyle name="Lookup Table Heading 10 11" xfId="7995"/>
    <cellStyle name="Lookup Table Heading 10 12" xfId="9264"/>
    <cellStyle name="Lookup Table Heading 10 13" xfId="7884"/>
    <cellStyle name="Lookup Table Heading 10 14" xfId="6307"/>
    <cellStyle name="Lookup Table Heading 10 15" xfId="12193"/>
    <cellStyle name="Lookup Table Heading 10 16" xfId="12945"/>
    <cellStyle name="Lookup Table Heading 10 17" xfId="14056"/>
    <cellStyle name="Lookup Table Heading 10 18" xfId="13543"/>
    <cellStyle name="Lookup Table Heading 10 19" xfId="15417"/>
    <cellStyle name="Lookup Table Heading 10 2" xfId="1275"/>
    <cellStyle name="Lookup Table Heading 10 3" xfId="2129"/>
    <cellStyle name="Lookup Table Heading 10 4" xfId="3917"/>
    <cellStyle name="Lookup Table Heading 10 5" xfId="4525"/>
    <cellStyle name="Lookup Table Heading 10 6" xfId="5309"/>
    <cellStyle name="Lookup Table Heading 10 7" xfId="6223"/>
    <cellStyle name="Lookup Table Heading 10 8" xfId="6559"/>
    <cellStyle name="Lookup Table Heading 10 9" xfId="7770"/>
    <cellStyle name="Lookup Table Heading 11" xfId="549"/>
    <cellStyle name="Lookup Table Heading 11 10" xfId="7999"/>
    <cellStyle name="Lookup Table Heading 11 11" xfId="7762"/>
    <cellStyle name="Lookup Table Heading 11 12" xfId="9772"/>
    <cellStyle name="Lookup Table Heading 11 13" xfId="10213"/>
    <cellStyle name="Lookup Table Heading 11 14" xfId="11365"/>
    <cellStyle name="Lookup Table Heading 11 15" xfId="12381"/>
    <cellStyle name="Lookup Table Heading 11 16" xfId="13648"/>
    <cellStyle name="Lookup Table Heading 11 17" xfId="14241"/>
    <cellStyle name="Lookup Table Heading 11 18" xfId="15194"/>
    <cellStyle name="Lookup Table Heading 11 19" xfId="15601"/>
    <cellStyle name="Lookup Table Heading 11 2" xfId="1464"/>
    <cellStyle name="Lookup Table Heading 11 3" xfId="2318"/>
    <cellStyle name="Lookup Table Heading 11 4" xfId="2072"/>
    <cellStyle name="Lookup Table Heading 11 5" xfId="4324"/>
    <cellStyle name="Lookup Table Heading 11 6" xfId="5108"/>
    <cellStyle name="Lookup Table Heading 11 7" xfId="5921"/>
    <cellStyle name="Lookup Table Heading 11 8" xfId="6626"/>
    <cellStyle name="Lookup Table Heading 11 9" xfId="7096"/>
    <cellStyle name="Lookup Table Heading 12" xfId="342"/>
    <cellStyle name="Lookup Table Heading 12 10" xfId="7792"/>
    <cellStyle name="Lookup Table Heading 12 11" xfId="7626"/>
    <cellStyle name="Lookup Table Heading 12 12" xfId="8179"/>
    <cellStyle name="Lookup Table Heading 12 13" xfId="10095"/>
    <cellStyle name="Lookup Table Heading 12 14" xfId="10076"/>
    <cellStyle name="Lookup Table Heading 12 15" xfId="12175"/>
    <cellStyle name="Lookup Table Heading 12 16" xfId="13309"/>
    <cellStyle name="Lookup Table Heading 12 17" xfId="14038"/>
    <cellStyle name="Lookup Table Heading 12 18" xfId="15233"/>
    <cellStyle name="Lookup Table Heading 12 19" xfId="15399"/>
    <cellStyle name="Lookup Table Heading 12 2" xfId="1257"/>
    <cellStyle name="Lookup Table Heading 12 3" xfId="2111"/>
    <cellStyle name="Lookup Table Heading 12 4" xfId="1109"/>
    <cellStyle name="Lookup Table Heading 12 5" xfId="4246"/>
    <cellStyle name="Lookup Table Heading 12 6" xfId="5030"/>
    <cellStyle name="Lookup Table Heading 12 7" xfId="5498"/>
    <cellStyle name="Lookup Table Heading 12 8" xfId="6323"/>
    <cellStyle name="Lookup Table Heading 12 9" xfId="7045"/>
    <cellStyle name="Lookup Table Heading 13" xfId="649"/>
    <cellStyle name="Lookup Table Heading 13 10" xfId="8099"/>
    <cellStyle name="Lookup Table Heading 13 11" xfId="8625"/>
    <cellStyle name="Lookup Table Heading 13 12" xfId="7926"/>
    <cellStyle name="Lookup Table Heading 13 13" xfId="8143"/>
    <cellStyle name="Lookup Table Heading 13 14" xfId="10177"/>
    <cellStyle name="Lookup Table Heading 13 15" xfId="12481"/>
    <cellStyle name="Lookup Table Heading 13 16" xfId="11661"/>
    <cellStyle name="Lookup Table Heading 13 17" xfId="14341"/>
    <cellStyle name="Lookup Table Heading 13 18" xfId="13203"/>
    <cellStyle name="Lookup Table Heading 13 19" xfId="15701"/>
    <cellStyle name="Lookup Table Heading 13 2" xfId="1564"/>
    <cellStyle name="Lookup Table Heading 13 3" xfId="2418"/>
    <cellStyle name="Lookup Table Heading 13 4" xfId="3220"/>
    <cellStyle name="Lookup Table Heading 13 5" xfId="2926"/>
    <cellStyle name="Lookup Table Heading 13 6" xfId="3936"/>
    <cellStyle name="Lookup Table Heading 13 7" xfId="5625"/>
    <cellStyle name="Lookup Table Heading 13 8" xfId="6521"/>
    <cellStyle name="Lookup Table Heading 13 9" xfId="7129"/>
    <cellStyle name="Lookup Table Heading 14" xfId="642"/>
    <cellStyle name="Lookup Table Heading 14 10" xfId="8092"/>
    <cellStyle name="Lookup Table Heading 14 11" xfId="8714"/>
    <cellStyle name="Lookup Table Heading 14 12" xfId="10058"/>
    <cellStyle name="Lookup Table Heading 14 13" xfId="10410"/>
    <cellStyle name="Lookup Table Heading 14 14" xfId="11481"/>
    <cellStyle name="Lookup Table Heading 14 15" xfId="12474"/>
    <cellStyle name="Lookup Table Heading 14 16" xfId="9457"/>
    <cellStyle name="Lookup Table Heading 14 17" xfId="14334"/>
    <cellStyle name="Lookup Table Heading 14 18" xfId="15033"/>
    <cellStyle name="Lookup Table Heading 14 19" xfId="15694"/>
    <cellStyle name="Lookup Table Heading 14 2" xfId="1557"/>
    <cellStyle name="Lookup Table Heading 14 3" xfId="2411"/>
    <cellStyle name="Lookup Table Heading 14 4" xfId="1070"/>
    <cellStyle name="Lookup Table Heading 14 5" xfId="4550"/>
    <cellStyle name="Lookup Table Heading 14 6" xfId="5334"/>
    <cellStyle name="Lookup Table Heading 14 7" xfId="5874"/>
    <cellStyle name="Lookup Table Heading 14 8" xfId="4460"/>
    <cellStyle name="Lookup Table Heading 14 9" xfId="7233"/>
    <cellStyle name="Lookup Table Heading 15" xfId="562"/>
    <cellStyle name="Lookup Table Heading 15 10" xfId="8012"/>
    <cellStyle name="Lookup Table Heading 15 11" xfId="8265"/>
    <cellStyle name="Lookup Table Heading 15 12" xfId="9971"/>
    <cellStyle name="Lookup Table Heading 15 13" xfId="10323"/>
    <cellStyle name="Lookup Table Heading 15 14" xfId="11515"/>
    <cellStyle name="Lookup Table Heading 15 15" xfId="12394"/>
    <cellStyle name="Lookup Table Heading 15 16" xfId="11185"/>
    <cellStyle name="Lookup Table Heading 15 17" xfId="14254"/>
    <cellStyle name="Lookup Table Heading 15 18" xfId="15335"/>
    <cellStyle name="Lookup Table Heading 15 19" xfId="15614"/>
    <cellStyle name="Lookup Table Heading 15 2" xfId="1477"/>
    <cellStyle name="Lookup Table Heading 15 3" xfId="2331"/>
    <cellStyle name="Lookup Table Heading 15 4" xfId="3528"/>
    <cellStyle name="Lookup Table Heading 15 5" xfId="4308"/>
    <cellStyle name="Lookup Table Heading 15 6" xfId="5092"/>
    <cellStyle name="Lookup Table Heading 15 7" xfId="3101"/>
    <cellStyle name="Lookup Table Heading 15 8" xfId="5492"/>
    <cellStyle name="Lookup Table Heading 15 9" xfId="7100"/>
    <cellStyle name="Lookup Table Heading 16" xfId="448"/>
    <cellStyle name="Lookup Table Heading 16 10" xfId="7898"/>
    <cellStyle name="Lookup Table Heading 16 11" xfId="7496"/>
    <cellStyle name="Lookup Table Heading 16 12" xfId="9379"/>
    <cellStyle name="Lookup Table Heading 16 13" xfId="9316"/>
    <cellStyle name="Lookup Table Heading 16 14" xfId="9521"/>
    <cellStyle name="Lookup Table Heading 16 15" xfId="12281"/>
    <cellStyle name="Lookup Table Heading 16 16" xfId="12974"/>
    <cellStyle name="Lookup Table Heading 16 17" xfId="14144"/>
    <cellStyle name="Lookup Table Heading 16 18" xfId="15007"/>
    <cellStyle name="Lookup Table Heading 16 19" xfId="15502"/>
    <cellStyle name="Lookup Table Heading 16 2" xfId="1363"/>
    <cellStyle name="Lookup Table Heading 16 3" xfId="2217"/>
    <cellStyle name="Lookup Table Heading 16 4" xfId="3648"/>
    <cellStyle name="Lookup Table Heading 16 5" xfId="4001"/>
    <cellStyle name="Lookup Table Heading 16 6" xfId="4785"/>
    <cellStyle name="Lookup Table Heading 16 7" xfId="5954"/>
    <cellStyle name="Lookup Table Heading 16 8" xfId="6427"/>
    <cellStyle name="Lookup Table Heading 16 9" xfId="7501"/>
    <cellStyle name="Lookup Table Heading 17" xfId="385"/>
    <cellStyle name="Lookup Table Heading 17 10" xfId="7835"/>
    <cellStyle name="Lookup Table Heading 17 11" xfId="8845"/>
    <cellStyle name="Lookup Table Heading 17 12" xfId="9554"/>
    <cellStyle name="Lookup Table Heading 17 13" xfId="10900"/>
    <cellStyle name="Lookup Table Heading 17 14" xfId="10906"/>
    <cellStyle name="Lookup Table Heading 17 15" xfId="12218"/>
    <cellStyle name="Lookup Table Heading 17 16" xfId="13496"/>
    <cellStyle name="Lookup Table Heading 17 17" xfId="14081"/>
    <cellStyle name="Lookup Table Heading 17 18" xfId="15017"/>
    <cellStyle name="Lookup Table Heading 17 19" xfId="15442"/>
    <cellStyle name="Lookup Table Heading 17 2" xfId="1300"/>
    <cellStyle name="Lookup Table Heading 17 3" xfId="2154"/>
    <cellStyle name="Lookup Table Heading 17 4" xfId="3393"/>
    <cellStyle name="Lookup Table Heading 17 5" xfId="4623"/>
    <cellStyle name="Lookup Table Heading 17 6" xfId="5407"/>
    <cellStyle name="Lookup Table Heading 17 7" xfId="5655"/>
    <cellStyle name="Lookup Table Heading 17 8" xfId="5497"/>
    <cellStyle name="Lookup Table Heading 17 9" xfId="7202"/>
    <cellStyle name="Lookup Table Heading 18" xfId="496"/>
    <cellStyle name="Lookup Table Heading 18 10" xfId="7946"/>
    <cellStyle name="Lookup Table Heading 18 11" xfId="8783"/>
    <cellStyle name="Lookup Table Heading 18 12" xfId="9383"/>
    <cellStyle name="Lookup Table Heading 18 13" xfId="10838"/>
    <cellStyle name="Lookup Table Heading 18 14" xfId="11266"/>
    <cellStyle name="Lookup Table Heading 18 15" xfId="12328"/>
    <cellStyle name="Lookup Table Heading 18 16" xfId="13553"/>
    <cellStyle name="Lookup Table Heading 18 17" xfId="14188"/>
    <cellStyle name="Lookup Table Heading 18 18" xfId="14658"/>
    <cellStyle name="Lookup Table Heading 18 19" xfId="15548"/>
    <cellStyle name="Lookup Table Heading 18 2" xfId="1411"/>
    <cellStyle name="Lookup Table Heading 18 3" xfId="2265"/>
    <cellStyle name="Lookup Table Heading 18 4" xfId="3623"/>
    <cellStyle name="Lookup Table Heading 18 5" xfId="4664"/>
    <cellStyle name="Lookup Table Heading 18 6" xfId="5450"/>
    <cellStyle name="Lookup Table Heading 18 7" xfId="5454"/>
    <cellStyle name="Lookup Table Heading 18 8" xfId="6455"/>
    <cellStyle name="Lookup Table Heading 18 9" xfId="6635"/>
    <cellStyle name="Lookup Table Heading 19" xfId="536"/>
    <cellStyle name="Lookup Table Heading 19 10" xfId="7986"/>
    <cellStyle name="Lookup Table Heading 19 11" xfId="7635"/>
    <cellStyle name="Lookup Table Heading 19 12" xfId="9650"/>
    <cellStyle name="Lookup Table Heading 19 13" xfId="10113"/>
    <cellStyle name="Lookup Table Heading 19 14" xfId="11345"/>
    <cellStyle name="Lookup Table Heading 19 15" xfId="12368"/>
    <cellStyle name="Lookup Table Heading 19 16" xfId="13629"/>
    <cellStyle name="Lookup Table Heading 19 17" xfId="14228"/>
    <cellStyle name="Lookup Table Heading 19 18" xfId="13204"/>
    <cellStyle name="Lookup Table Heading 19 19" xfId="15588"/>
    <cellStyle name="Lookup Table Heading 19 2" xfId="1451"/>
    <cellStyle name="Lookup Table Heading 19 3" xfId="2305"/>
    <cellStyle name="Lookup Table Heading 19 4" xfId="3746"/>
    <cellStyle name="Lookup Table Heading 19 5" xfId="4531"/>
    <cellStyle name="Lookup Table Heading 19 6" xfId="5315"/>
    <cellStyle name="Lookup Table Heading 19 7" xfId="6052"/>
    <cellStyle name="Lookup Table Heading 19 8" xfId="5977"/>
    <cellStyle name="Lookup Table Heading 19 9" xfId="7482"/>
    <cellStyle name="Lookup Table Heading 2" xfId="89"/>
    <cellStyle name="Lookup Table Heading 2 10" xfId="330"/>
    <cellStyle name="Lookup Table Heading 2 10 10" xfId="6460"/>
    <cellStyle name="Lookup Table Heading 2 10 11" xfId="8847"/>
    <cellStyle name="Lookup Table Heading 2 10 12" xfId="7197"/>
    <cellStyle name="Lookup Table Heading 2 10 13" xfId="10902"/>
    <cellStyle name="Lookup Table Heading 2 10 14" xfId="10500"/>
    <cellStyle name="Lookup Table Heading 2 10 15" xfId="12163"/>
    <cellStyle name="Lookup Table Heading 2 10 16" xfId="13172"/>
    <cellStyle name="Lookup Table Heading 2 10 17" xfId="14026"/>
    <cellStyle name="Lookup Table Heading 2 10 18" xfId="11420"/>
    <cellStyle name="Lookup Table Heading 2 10 19" xfId="15387"/>
    <cellStyle name="Lookup Table Heading 2 10 2" xfId="1245"/>
    <cellStyle name="Lookup Table Heading 2 10 3" xfId="2099"/>
    <cellStyle name="Lookup Table Heading 2 10 4" xfId="3759"/>
    <cellStyle name="Lookup Table Heading 2 10 5" xfId="3499"/>
    <cellStyle name="Lookup Table Heading 2 10 6" xfId="4174"/>
    <cellStyle name="Lookup Table Heading 2 10 7" xfId="6065"/>
    <cellStyle name="Lookup Table Heading 2 10 8" xfId="6152"/>
    <cellStyle name="Lookup Table Heading 2 10 9" xfId="7612"/>
    <cellStyle name="Lookup Table Heading 2 11" xfId="336"/>
    <cellStyle name="Lookup Table Heading 2 11 10" xfId="6571"/>
    <cellStyle name="Lookup Table Heading 2 11 11" xfId="8496"/>
    <cellStyle name="Lookup Table Heading 2 11 12" xfId="10202"/>
    <cellStyle name="Lookup Table Heading 2 11 13" xfId="10553"/>
    <cellStyle name="Lookup Table Heading 2 11 14" xfId="11738"/>
    <cellStyle name="Lookup Table Heading 2 11 15" xfId="12169"/>
    <cellStyle name="Lookup Table Heading 2 11 16" xfId="11362"/>
    <cellStyle name="Lookup Table Heading 2 11 17" xfId="14032"/>
    <cellStyle name="Lookup Table Heading 2 11 18" xfId="15045"/>
    <cellStyle name="Lookup Table Heading 2 11 19" xfId="15393"/>
    <cellStyle name="Lookup Table Heading 2 11 2" xfId="1251"/>
    <cellStyle name="Lookup Table Heading 2 11 3" xfId="2105"/>
    <cellStyle name="Lookup Table Heading 2 11 4" xfId="1092"/>
    <cellStyle name="Lookup Table Heading 2 11 5" xfId="3836"/>
    <cellStyle name="Lookup Table Heading 2 11 6" xfId="4487"/>
    <cellStyle name="Lookup Table Heading 2 11 7" xfId="5794"/>
    <cellStyle name="Lookup Table Heading 2 11 8" xfId="5577"/>
    <cellStyle name="Lookup Table Heading 2 11 9" xfId="7341"/>
    <cellStyle name="Lookup Table Heading 2 12" xfId="633"/>
    <cellStyle name="Lookup Table Heading 2 12 10" xfId="8083"/>
    <cellStyle name="Lookup Table Heading 2 12 11" xfId="7629"/>
    <cellStyle name="Lookup Table Heading 2 12 12" xfId="7526"/>
    <cellStyle name="Lookup Table Heading 2 12 13" xfId="7706"/>
    <cellStyle name="Lookup Table Heading 2 12 14" xfId="11427"/>
    <cellStyle name="Lookup Table Heading 2 12 15" xfId="12465"/>
    <cellStyle name="Lookup Table Heading 2 12 16" xfId="13451"/>
    <cellStyle name="Lookup Table Heading 2 12 17" xfId="14325"/>
    <cellStyle name="Lookup Table Heading 2 12 18" xfId="14815"/>
    <cellStyle name="Lookup Table Heading 2 12 19" xfId="15685"/>
    <cellStyle name="Lookup Table Heading 2 12 2" xfId="1548"/>
    <cellStyle name="Lookup Table Heading 2 12 3" xfId="2402"/>
    <cellStyle name="Lookup Table Heading 2 12 4" xfId="2917"/>
    <cellStyle name="Lookup Table Heading 2 12 5" xfId="3782"/>
    <cellStyle name="Lookup Table Heading 2 12 6" xfId="3371"/>
    <cellStyle name="Lookup Table Heading 2 12 7" xfId="5602"/>
    <cellStyle name="Lookup Table Heading 2 12 8" xfId="6314"/>
    <cellStyle name="Lookup Table Heading 2 12 9" xfId="7426"/>
    <cellStyle name="Lookup Table Heading 2 13" xfId="650"/>
    <cellStyle name="Lookup Table Heading 2 13 10" xfId="8100"/>
    <cellStyle name="Lookup Table Heading 2 13 11" xfId="7966"/>
    <cellStyle name="Lookup Table Heading 2 13 12" xfId="10093"/>
    <cellStyle name="Lookup Table Heading 2 13 13" xfId="10445"/>
    <cellStyle name="Lookup Table Heading 2 13 14" xfId="10554"/>
    <cellStyle name="Lookup Table Heading 2 13 15" xfId="12482"/>
    <cellStyle name="Lookup Table Heading 2 13 16" xfId="10552"/>
    <cellStyle name="Lookup Table Heading 2 13 17" xfId="14342"/>
    <cellStyle name="Lookup Table Heading 2 13 18" xfId="15039"/>
    <cellStyle name="Lookup Table Heading 2 13 19" xfId="15702"/>
    <cellStyle name="Lookup Table Heading 2 13 2" xfId="1565"/>
    <cellStyle name="Lookup Table Heading 2 13 3" xfId="2419"/>
    <cellStyle name="Lookup Table Heading 2 13 4" xfId="3023"/>
    <cellStyle name="Lookup Table Heading 2 13 5" xfId="4638"/>
    <cellStyle name="Lookup Table Heading 2 13 6" xfId="5422"/>
    <cellStyle name="Lookup Table Heading 2 13 7" xfId="5518"/>
    <cellStyle name="Lookup Table Heading 2 13 8" xfId="4944"/>
    <cellStyle name="Lookup Table Heading 2 13 9" xfId="7245"/>
    <cellStyle name="Lookup Table Heading 2 14" xfId="711"/>
    <cellStyle name="Lookup Table Heading 2 14 10" xfId="8161"/>
    <cellStyle name="Lookup Table Heading 2 14 11" xfId="7418"/>
    <cellStyle name="Lookup Table Heading 2 14 12" xfId="9330"/>
    <cellStyle name="Lookup Table Heading 2 14 13" xfId="9942"/>
    <cellStyle name="Lookup Table Heading 2 14 14" xfId="11115"/>
    <cellStyle name="Lookup Table Heading 2 14 15" xfId="12543"/>
    <cellStyle name="Lookup Table Heading 2 14 16" xfId="13421"/>
    <cellStyle name="Lookup Table Heading 2 14 17" xfId="14403"/>
    <cellStyle name="Lookup Table Heading 2 14 18" xfId="14951"/>
    <cellStyle name="Lookup Table Heading 2 14 19" xfId="15763"/>
    <cellStyle name="Lookup Table Heading 2 14 2" xfId="1626"/>
    <cellStyle name="Lookup Table Heading 2 14 3" xfId="2480"/>
    <cellStyle name="Lookup Table Heading 2 14 4" xfId="3227"/>
    <cellStyle name="Lookup Table Heading 2 14 5" xfId="3776"/>
    <cellStyle name="Lookup Table Heading 2 14 6" xfId="4317"/>
    <cellStyle name="Lookup Table Heading 2 14 7" xfId="5487"/>
    <cellStyle name="Lookup Table Heading 2 14 8" xfId="6116"/>
    <cellStyle name="Lookup Table Heading 2 14 9" xfId="7093"/>
    <cellStyle name="Lookup Table Heading 2 15" xfId="727"/>
    <cellStyle name="Lookup Table Heading 2 15 10" xfId="8177"/>
    <cellStyle name="Lookup Table Heading 2 15 11" xfId="7595"/>
    <cellStyle name="Lookup Table Heading 2 15 12" xfId="9520"/>
    <cellStyle name="Lookup Table Heading 2 15 13" xfId="10055"/>
    <cellStyle name="Lookup Table Heading 2 15 14" xfId="11241"/>
    <cellStyle name="Lookup Table Heading 2 15 15" xfId="12559"/>
    <cellStyle name="Lookup Table Heading 2 15 16" xfId="13549"/>
    <cellStyle name="Lookup Table Heading 2 15 17" xfId="14419"/>
    <cellStyle name="Lookup Table Heading 2 15 18" xfId="15031"/>
    <cellStyle name="Lookup Table Heading 2 15 19" xfId="15779"/>
    <cellStyle name="Lookup Table Heading 2 15 2" xfId="1642"/>
    <cellStyle name="Lookup Table Heading 2 15 3" xfId="2496"/>
    <cellStyle name="Lookup Table Heading 2 15 4" xfId="3678"/>
    <cellStyle name="Lookup Table Heading 2 15 5" xfId="3962"/>
    <cellStyle name="Lookup Table Heading 2 15 6" xfId="4746"/>
    <cellStyle name="Lookup Table Heading 2 15 7" xfId="5984"/>
    <cellStyle name="Lookup Table Heading 2 15 8" xfId="6284"/>
    <cellStyle name="Lookup Table Heading 2 15 9" xfId="7648"/>
    <cellStyle name="Lookup Table Heading 2 16" xfId="734"/>
    <cellStyle name="Lookup Table Heading 2 16 10" xfId="8184"/>
    <cellStyle name="Lookup Table Heading 2 16 11" xfId="7640"/>
    <cellStyle name="Lookup Table Heading 2 16 12" xfId="9571"/>
    <cellStyle name="Lookup Table Heading 2 16 13" xfId="10118"/>
    <cellStyle name="Lookup Table Heading 2 16 14" xfId="11294"/>
    <cellStyle name="Lookup Table Heading 2 16 15" xfId="12566"/>
    <cellStyle name="Lookup Table Heading 2 16 16" xfId="13587"/>
    <cellStyle name="Lookup Table Heading 2 16 17" xfId="14426"/>
    <cellStyle name="Lookup Table Heading 2 16 18" xfId="15125"/>
    <cellStyle name="Lookup Table Heading 2 16 19" xfId="15786"/>
    <cellStyle name="Lookup Table Heading 2 16 2" xfId="1649"/>
    <cellStyle name="Lookup Table Heading 2 16 3" xfId="2503"/>
    <cellStyle name="Lookup Table Heading 2 16 4" xfId="3392"/>
    <cellStyle name="Lookup Table Heading 2 16 5" xfId="4454"/>
    <cellStyle name="Lookup Table Heading 2 16 6" xfId="5238"/>
    <cellStyle name="Lookup Table Heading 2 16 7" xfId="5702"/>
    <cellStyle name="Lookup Table Heading 2 16 8" xfId="6436"/>
    <cellStyle name="Lookup Table Heading 2 16 9" xfId="7571"/>
    <cellStyle name="Lookup Table Heading 2 17" xfId="716"/>
    <cellStyle name="Lookup Table Heading 2 17 10" xfId="8166"/>
    <cellStyle name="Lookup Table Heading 2 17 11" xfId="7448"/>
    <cellStyle name="Lookup Table Heading 2 17 12" xfId="9660"/>
    <cellStyle name="Lookup Table Heading 2 17 13" xfId="9746"/>
    <cellStyle name="Lookup Table Heading 2 17 14" xfId="11149"/>
    <cellStyle name="Lookup Table Heading 2 17 15" xfId="12548"/>
    <cellStyle name="Lookup Table Heading 2 17 16" xfId="13228"/>
    <cellStyle name="Lookup Table Heading 2 17 17" xfId="14408"/>
    <cellStyle name="Lookup Table Heading 2 17 18" xfId="15142"/>
    <cellStyle name="Lookup Table Heading 2 17 19" xfId="15768"/>
    <cellStyle name="Lookup Table Heading 2 17 2" xfId="1631"/>
    <cellStyle name="Lookup Table Heading 2 17 3" xfId="2485"/>
    <cellStyle name="Lookup Table Heading 2 17 4" xfId="3068"/>
    <cellStyle name="Lookup Table Heading 2 17 5" xfId="4141"/>
    <cellStyle name="Lookup Table Heading 2 17 6" xfId="4925"/>
    <cellStyle name="Lookup Table Heading 2 17 7" xfId="5888"/>
    <cellStyle name="Lookup Table Heading 2 17 8" xfId="5720"/>
    <cellStyle name="Lookup Table Heading 2 17 9" xfId="7310"/>
    <cellStyle name="Lookup Table Heading 2 18" xfId="732"/>
    <cellStyle name="Lookup Table Heading 2 18 10" xfId="8182"/>
    <cellStyle name="Lookup Table Heading 2 18 11" xfId="7628"/>
    <cellStyle name="Lookup Table Heading 2 18 12" xfId="9561"/>
    <cellStyle name="Lookup Table Heading 2 18 13" xfId="10105"/>
    <cellStyle name="Lookup Table Heading 2 18 14" xfId="11289"/>
    <cellStyle name="Lookup Table Heading 2 18 15" xfId="12564"/>
    <cellStyle name="Lookup Table Heading 2 18 16" xfId="13577"/>
    <cellStyle name="Lookup Table Heading 2 18 17" xfId="14424"/>
    <cellStyle name="Lookup Table Heading 2 18 18" xfId="13608"/>
    <cellStyle name="Lookup Table Heading 2 18 19" xfId="15784"/>
    <cellStyle name="Lookup Table Heading 2 18 2" xfId="1647"/>
    <cellStyle name="Lookup Table Heading 2 18 3" xfId="2501"/>
    <cellStyle name="Lookup Table Heading 2 18 4" xfId="2886"/>
    <cellStyle name="Lookup Table Heading 2 18 5" xfId="3971"/>
    <cellStyle name="Lookup Table Heading 2 18 6" xfId="4755"/>
    <cellStyle name="Lookup Table Heading 2 18 7" xfId="5755"/>
    <cellStyle name="Lookup Table Heading 2 18 8" xfId="6420"/>
    <cellStyle name="Lookup Table Heading 2 18 9" xfId="5514"/>
    <cellStyle name="Lookup Table Heading 2 19" xfId="775"/>
    <cellStyle name="Lookup Table Heading 2 19 10" xfId="8225"/>
    <cellStyle name="Lookup Table Heading 2 19 11" xfId="9001"/>
    <cellStyle name="Lookup Table Heading 2 19 12" xfId="10283"/>
    <cellStyle name="Lookup Table Heading 2 19 13" xfId="11057"/>
    <cellStyle name="Lookup Table Heading 2 19 14" xfId="11816"/>
    <cellStyle name="Lookup Table Heading 2 19 15" xfId="12607"/>
    <cellStyle name="Lookup Table Heading 2 19 16" xfId="13691"/>
    <cellStyle name="Lookup Table Heading 2 19 17" xfId="14467"/>
    <cellStyle name="Lookup Table Heading 2 19 18" xfId="14997"/>
    <cellStyle name="Lookup Table Heading 2 19 19" xfId="15827"/>
    <cellStyle name="Lookup Table Heading 2 19 2" xfId="1690"/>
    <cellStyle name="Lookup Table Heading 2 19 3" xfId="2544"/>
    <cellStyle name="Lookup Table Heading 2 19 4" xfId="3649"/>
    <cellStyle name="Lookup Table Heading 2 19 5" xfId="4087"/>
    <cellStyle name="Lookup Table Heading 2 19 6" xfId="4871"/>
    <cellStyle name="Lookup Table Heading 2 19 7" xfId="5955"/>
    <cellStyle name="Lookup Table Heading 2 19 8" xfId="6670"/>
    <cellStyle name="Lookup Table Heading 2 19 9" xfId="7143"/>
    <cellStyle name="Lookup Table Heading 2 2" xfId="210"/>
    <cellStyle name="Lookup Table Heading 2 2 10" xfId="850"/>
    <cellStyle name="Lookup Table Heading 2 2 10 10" xfId="8300"/>
    <cellStyle name="Lookup Table Heading 2 2 10 11" xfId="9076"/>
    <cellStyle name="Lookup Table Heading 2 2 10 12" xfId="10358"/>
    <cellStyle name="Lookup Table Heading 2 2 10 13" xfId="11132"/>
    <cellStyle name="Lookup Table Heading 2 2 10 14" xfId="11891"/>
    <cellStyle name="Lookup Table Heading 2 2 10 15" xfId="12682"/>
    <cellStyle name="Lookup Table Heading 2 2 10 16" xfId="13766"/>
    <cellStyle name="Lookup Table Heading 2 2 10 17" xfId="14542"/>
    <cellStyle name="Lookup Table Heading 2 2 10 18" xfId="14970"/>
    <cellStyle name="Lookup Table Heading 2 2 10 19" xfId="15902"/>
    <cellStyle name="Lookup Table Heading 2 2 10 2" xfId="1765"/>
    <cellStyle name="Lookup Table Heading 2 2 10 3" xfId="2619"/>
    <cellStyle name="Lookup Table Heading 2 2 10 4" xfId="3650"/>
    <cellStyle name="Lookup Table Heading 2 2 10 5" xfId="3693"/>
    <cellStyle name="Lookup Table Heading 2 2 10 6" xfId="4329"/>
    <cellStyle name="Lookup Table Heading 2 2 10 7" xfId="5956"/>
    <cellStyle name="Lookup Table Heading 2 2 10 8" xfId="6745"/>
    <cellStyle name="Lookup Table Heading 2 2 10 9" xfId="7278"/>
    <cellStyle name="Lookup Table Heading 2 2 11" xfId="869"/>
    <cellStyle name="Lookup Table Heading 2 2 11 10" xfId="8319"/>
    <cellStyle name="Lookup Table Heading 2 2 11 11" xfId="9095"/>
    <cellStyle name="Lookup Table Heading 2 2 11 12" xfId="10377"/>
    <cellStyle name="Lookup Table Heading 2 2 11 13" xfId="11151"/>
    <cellStyle name="Lookup Table Heading 2 2 11 14" xfId="11910"/>
    <cellStyle name="Lookup Table Heading 2 2 11 15" xfId="12701"/>
    <cellStyle name="Lookup Table Heading 2 2 11 16" xfId="13785"/>
    <cellStyle name="Lookup Table Heading 2 2 11 17" xfId="14561"/>
    <cellStyle name="Lookup Table Heading 2 2 11 18" xfId="15035"/>
    <cellStyle name="Lookup Table Heading 2 2 11 19" xfId="15921"/>
    <cellStyle name="Lookup Table Heading 2 2 11 2" xfId="1784"/>
    <cellStyle name="Lookup Table Heading 2 2 11 3" xfId="2638"/>
    <cellStyle name="Lookup Table Heading 2 2 11 4" xfId="3634"/>
    <cellStyle name="Lookup Table Heading 2 2 11 5" xfId="4601"/>
    <cellStyle name="Lookup Table Heading 2 2 11 6" xfId="5385"/>
    <cellStyle name="Lookup Table Heading 2 2 11 7" xfId="5940"/>
    <cellStyle name="Lookup Table Heading 2 2 11 8" xfId="6764"/>
    <cellStyle name="Lookup Table Heading 2 2 11 9" xfId="7334"/>
    <cellStyle name="Lookup Table Heading 2 2 12" xfId="841"/>
    <cellStyle name="Lookup Table Heading 2 2 12 10" xfId="8291"/>
    <cellStyle name="Lookup Table Heading 2 2 12 11" xfId="9067"/>
    <cellStyle name="Lookup Table Heading 2 2 12 12" xfId="10349"/>
    <cellStyle name="Lookup Table Heading 2 2 12 13" xfId="11123"/>
    <cellStyle name="Lookup Table Heading 2 2 12 14" xfId="11882"/>
    <cellStyle name="Lookup Table Heading 2 2 12 15" xfId="12673"/>
    <cellStyle name="Lookup Table Heading 2 2 12 16" xfId="13757"/>
    <cellStyle name="Lookup Table Heading 2 2 12 17" xfId="14533"/>
    <cellStyle name="Lookup Table Heading 2 2 12 18" xfId="14976"/>
    <cellStyle name="Lookup Table Heading 2 2 12 19" xfId="15893"/>
    <cellStyle name="Lookup Table Heading 2 2 12 2" xfId="1756"/>
    <cellStyle name="Lookup Table Heading 2 2 12 3" xfId="2610"/>
    <cellStyle name="Lookup Table Heading 2 2 12 4" xfId="2986"/>
    <cellStyle name="Lookup Table Heading 2 2 12 5" xfId="4387"/>
    <cellStyle name="Lookup Table Heading 2 2 12 6" xfId="5171"/>
    <cellStyle name="Lookup Table Heading 2 2 12 7" xfId="5761"/>
    <cellStyle name="Lookup Table Heading 2 2 12 8" xfId="6736"/>
    <cellStyle name="Lookup Table Heading 2 2 12 9" xfId="7323"/>
    <cellStyle name="Lookup Table Heading 2 2 13" xfId="296"/>
    <cellStyle name="Lookup Table Heading 2 2 13 2" xfId="1211"/>
    <cellStyle name="Lookup Table Heading 2 2 13 3" xfId="6041"/>
    <cellStyle name="Lookup Table Heading 2 2 13 4" xfId="6199"/>
    <cellStyle name="Lookup Table Heading 2 2 13 5" xfId="11546"/>
    <cellStyle name="Lookup Table Heading 2 2 13 6" xfId="15359"/>
    <cellStyle name="Lookup Table Heading 2 2 14" xfId="1144"/>
    <cellStyle name="Lookup Table Heading 2 2 15" xfId="4590"/>
    <cellStyle name="Lookup Table Heading 2 2 16" xfId="6831"/>
    <cellStyle name="Lookup Table Heading 2 2 17" xfId="8734"/>
    <cellStyle name="Lookup Table Heading 2 2 18" xfId="8272"/>
    <cellStyle name="Lookup Table Heading 2 2 19" xfId="10789"/>
    <cellStyle name="Lookup Table Heading 2 2 2" xfId="465"/>
    <cellStyle name="Lookup Table Heading 2 2 2 2" xfId="1883"/>
    <cellStyle name="Lookup Table Heading 2 2 2 2 10" xfId="8418"/>
    <cellStyle name="Lookup Table Heading 2 2 2 2 11" xfId="9194"/>
    <cellStyle name="Lookup Table Heading 2 2 2 2 12" xfId="10476"/>
    <cellStyle name="Lookup Table Heading 2 2 2 2 13" xfId="11248"/>
    <cellStyle name="Lookup Table Heading 2 2 2 2 14" xfId="12009"/>
    <cellStyle name="Lookup Table Heading 2 2 2 2 15" xfId="12800"/>
    <cellStyle name="Lookup Table Heading 2 2 2 2 16" xfId="13883"/>
    <cellStyle name="Lookup Table Heading 2 2 2 2 17" xfId="14659"/>
    <cellStyle name="Lookup Table Heading 2 2 2 2 18" xfId="14801"/>
    <cellStyle name="Lookup Table Heading 2 2 2 2 19" xfId="16014"/>
    <cellStyle name="Lookup Table Heading 2 2 2 2 2" xfId="2736"/>
    <cellStyle name="Lookup Table Heading 2 2 2 2 3" xfId="3280"/>
    <cellStyle name="Lookup Table Heading 2 2 2 2 4" xfId="1186"/>
    <cellStyle name="Lookup Table Heading 2 2 2 2 5" xfId="3304"/>
    <cellStyle name="Lookup Table Heading 2 2 2 2 6" xfId="4692"/>
    <cellStyle name="Lookup Table Heading 2 2 2 2 7" xfId="5909"/>
    <cellStyle name="Lookup Table Heading 2 2 2 2 8" xfId="6863"/>
    <cellStyle name="Lookup Table Heading 2 2 2 2 9" xfId="7506"/>
    <cellStyle name="Lookup Table Heading 2 2 2 3" xfId="1380"/>
    <cellStyle name="Lookup Table Heading 2 2 2 4" xfId="5101"/>
    <cellStyle name="Lookup Table Heading 2 2 2 5" xfId="14956"/>
    <cellStyle name="Lookup Table Heading 2 2 2 6" xfId="15518"/>
    <cellStyle name="Lookup Table Heading 2 2 20" xfId="10491"/>
    <cellStyle name="Lookup Table Heading 2 2 21" xfId="10592"/>
    <cellStyle name="Lookup Table Heading 2 2 22" xfId="11984"/>
    <cellStyle name="Lookup Table Heading 2 2 23" xfId="14877"/>
    <cellStyle name="Lookup Table Heading 2 2 24" xfId="13628"/>
    <cellStyle name="Lookup Table Heading 2 2 3" xfId="502"/>
    <cellStyle name="Lookup Table Heading 2 2 3 10" xfId="7952"/>
    <cellStyle name="Lookup Table Heading 2 2 3 11" xfId="7567"/>
    <cellStyle name="Lookup Table Heading 2 2 3 12" xfId="9449"/>
    <cellStyle name="Lookup Table Heading 2 2 3 13" xfId="5760"/>
    <cellStyle name="Lookup Table Heading 2 2 3 14" xfId="10251"/>
    <cellStyle name="Lookup Table Heading 2 2 3 15" xfId="12334"/>
    <cellStyle name="Lookup Table Heading 2 2 3 16" xfId="13238"/>
    <cellStyle name="Lookup Table Heading 2 2 3 17" xfId="14194"/>
    <cellStyle name="Lookup Table Heading 2 2 3 18" xfId="15067"/>
    <cellStyle name="Lookup Table Heading 2 2 3 19" xfId="15554"/>
    <cellStyle name="Lookup Table Heading 2 2 3 2" xfId="1417"/>
    <cellStyle name="Lookup Table Heading 2 2 3 3" xfId="2271"/>
    <cellStyle name="Lookup Table Heading 2 2 3 4" xfId="3372"/>
    <cellStyle name="Lookup Table Heading 2 2 3 5" xfId="3465"/>
    <cellStyle name="Lookup Table Heading 2 2 3 6" xfId="4702"/>
    <cellStyle name="Lookup Table Heading 2 2 3 7" xfId="5671"/>
    <cellStyle name="Lookup Table Heading 2 2 3 8" xfId="6040"/>
    <cellStyle name="Lookup Table Heading 2 2 3 9" xfId="7218"/>
    <cellStyle name="Lookup Table Heading 2 2 4" xfId="569"/>
    <cellStyle name="Lookup Table Heading 2 2 4 10" xfId="8019"/>
    <cellStyle name="Lookup Table Heading 2 2 4 11" xfId="8517"/>
    <cellStyle name="Lookup Table Heading 2 2 4 12" xfId="10223"/>
    <cellStyle name="Lookup Table Heading 2 2 4 13" xfId="10574"/>
    <cellStyle name="Lookup Table Heading 2 2 4 14" xfId="11757"/>
    <cellStyle name="Lookup Table Heading 2 2 4 15" xfId="12401"/>
    <cellStyle name="Lookup Table Heading 2 2 4 16" xfId="11472"/>
    <cellStyle name="Lookup Table Heading 2 2 4 17" xfId="14261"/>
    <cellStyle name="Lookup Table Heading 2 2 4 18" xfId="15174"/>
    <cellStyle name="Lookup Table Heading 2 2 4 19" xfId="15621"/>
    <cellStyle name="Lookup Table Heading 2 2 4 2" xfId="1484"/>
    <cellStyle name="Lookup Table Heading 2 2 4 3" xfId="2338"/>
    <cellStyle name="Lookup Table Heading 2 2 4 4" xfId="3484"/>
    <cellStyle name="Lookup Table Heading 2 2 4 5" xfId="3042"/>
    <cellStyle name="Lookup Table Heading 2 2 4 6" xfId="4244"/>
    <cellStyle name="Lookup Table Heading 2 2 4 7" xfId="5880"/>
    <cellStyle name="Lookup Table Heading 2 2 4 8" xfId="3763"/>
    <cellStyle name="Lookup Table Heading 2 2 4 9" xfId="7171"/>
    <cellStyle name="Lookup Table Heading 2 2 5" xfId="349"/>
    <cellStyle name="Lookup Table Heading 2 2 5 10" xfId="7799"/>
    <cellStyle name="Lookup Table Heading 2 2 5 11" xfId="7386"/>
    <cellStyle name="Lookup Table Heading 2 2 5 12" xfId="10032"/>
    <cellStyle name="Lookup Table Heading 2 2 5 13" xfId="9704"/>
    <cellStyle name="Lookup Table Heading 2 2 5 14" xfId="11573"/>
    <cellStyle name="Lookup Table Heading 2 2 5 15" xfId="12182"/>
    <cellStyle name="Lookup Table Heading 2 2 5 16" xfId="12315"/>
    <cellStyle name="Lookup Table Heading 2 2 5 17" xfId="14045"/>
    <cellStyle name="Lookup Table Heading 2 2 5 18" xfId="14959"/>
    <cellStyle name="Lookup Table Heading 2 2 5 19" xfId="15406"/>
    <cellStyle name="Lookup Table Heading 2 2 5 2" xfId="1264"/>
    <cellStyle name="Lookup Table Heading 2 2 5 3" xfId="2118"/>
    <cellStyle name="Lookup Table Heading 2 2 5 4" xfId="3832"/>
    <cellStyle name="Lookup Table Heading 2 2 5 5" xfId="3968"/>
    <cellStyle name="Lookup Table Heading 2 2 5 6" xfId="4752"/>
    <cellStyle name="Lookup Table Heading 2 2 5 7" xfId="6138"/>
    <cellStyle name="Lookup Table Heading 2 2 5 8" xfId="5163"/>
    <cellStyle name="Lookup Table Heading 2 2 5 9" xfId="7685"/>
    <cellStyle name="Lookup Table Heading 2 2 6" xfId="347"/>
    <cellStyle name="Lookup Table Heading 2 2 6 10" xfId="7797"/>
    <cellStyle name="Lookup Table Heading 2 2 6 11" xfId="8442"/>
    <cellStyle name="Lookup Table Heading 2 2 6 12" xfId="10148"/>
    <cellStyle name="Lookup Table Heading 2 2 6 13" xfId="10499"/>
    <cellStyle name="Lookup Table Heading 2 2 6 14" xfId="11685"/>
    <cellStyle name="Lookup Table Heading 2 2 6 15" xfId="12180"/>
    <cellStyle name="Lookup Table Heading 2 2 6 16" xfId="13414"/>
    <cellStyle name="Lookup Table Heading 2 2 6 17" xfId="14043"/>
    <cellStyle name="Lookup Table Heading 2 2 6 18" xfId="13357"/>
    <cellStyle name="Lookup Table Heading 2 2 6 19" xfId="15404"/>
    <cellStyle name="Lookup Table Heading 2 2 6 2" xfId="1262"/>
    <cellStyle name="Lookup Table Heading 2 2 6 3" xfId="2116"/>
    <cellStyle name="Lookup Table Heading 2 2 6 4" xfId="3837"/>
    <cellStyle name="Lookup Table Heading 2 2 6 5" xfId="4477"/>
    <cellStyle name="Lookup Table Heading 2 2 6 6" xfId="5261"/>
    <cellStyle name="Lookup Table Heading 2 2 6 7" xfId="6143"/>
    <cellStyle name="Lookup Table Heading 2 2 6 8" xfId="6320"/>
    <cellStyle name="Lookup Table Heading 2 2 6 9" xfId="7690"/>
    <cellStyle name="Lookup Table Heading 2 2 7" xfId="684"/>
    <cellStyle name="Lookup Table Heading 2 2 7 10" xfId="8134"/>
    <cellStyle name="Lookup Table Heading 2 2 7 11" xfId="8408"/>
    <cellStyle name="Lookup Table Heading 2 2 7 12" xfId="8406"/>
    <cellStyle name="Lookup Table Heading 2 2 7 13" xfId="9972"/>
    <cellStyle name="Lookup Table Heading 2 2 7 14" xfId="11652"/>
    <cellStyle name="Lookup Table Heading 2 2 7 15" xfId="12516"/>
    <cellStyle name="Lookup Table Heading 2 2 7 16" xfId="13029"/>
    <cellStyle name="Lookup Table Heading 2 2 7 17" xfId="14376"/>
    <cellStyle name="Lookup Table Heading 2 2 7 18" xfId="15088"/>
    <cellStyle name="Lookup Table Heading 2 2 7 19" xfId="15736"/>
    <cellStyle name="Lookup Table Heading 2 2 7 2" xfId="1599"/>
    <cellStyle name="Lookup Table Heading 2 2 7 3" xfId="2453"/>
    <cellStyle name="Lookup Table Heading 2 2 7 4" xfId="3041"/>
    <cellStyle name="Lookup Table Heading 2 2 7 5" xfId="3043"/>
    <cellStyle name="Lookup Table Heading 2 2 7 6" xfId="4250"/>
    <cellStyle name="Lookup Table Heading 2 2 7 7" xfId="5719"/>
    <cellStyle name="Lookup Table Heading 2 2 7 8" xfId="6234"/>
    <cellStyle name="Lookup Table Heading 2 2 7 9" xfId="7339"/>
    <cellStyle name="Lookup Table Heading 2 2 8" xfId="754"/>
    <cellStyle name="Lookup Table Heading 2 2 8 10" xfId="8204"/>
    <cellStyle name="Lookup Table Heading 2 2 8 11" xfId="8980"/>
    <cellStyle name="Lookup Table Heading 2 2 8 12" xfId="10262"/>
    <cellStyle name="Lookup Table Heading 2 2 8 13" xfId="11036"/>
    <cellStyle name="Lookup Table Heading 2 2 8 14" xfId="11795"/>
    <cellStyle name="Lookup Table Heading 2 2 8 15" xfId="12586"/>
    <cellStyle name="Lookup Table Heading 2 2 8 16" xfId="13670"/>
    <cellStyle name="Lookup Table Heading 2 2 8 17" xfId="14446"/>
    <cellStyle name="Lookup Table Heading 2 2 8 18" xfId="14931"/>
    <cellStyle name="Lookup Table Heading 2 2 8 19" xfId="15806"/>
    <cellStyle name="Lookup Table Heading 2 2 8 2" xfId="1669"/>
    <cellStyle name="Lookup Table Heading 2 2 8 3" xfId="2523"/>
    <cellStyle name="Lookup Table Heading 2 2 8 4" xfId="3311"/>
    <cellStyle name="Lookup Table Heading 2 2 8 5" xfId="4336"/>
    <cellStyle name="Lookup Table Heading 2 2 8 6" xfId="5120"/>
    <cellStyle name="Lookup Table Heading 2 2 8 7" xfId="5570"/>
    <cellStyle name="Lookup Table Heading 2 2 8 8" xfId="6649"/>
    <cellStyle name="Lookup Table Heading 2 2 8 9" xfId="7647"/>
    <cellStyle name="Lookup Table Heading 2 2 9" xfId="781"/>
    <cellStyle name="Lookup Table Heading 2 2 9 10" xfId="8231"/>
    <cellStyle name="Lookup Table Heading 2 2 9 11" xfId="9007"/>
    <cellStyle name="Lookup Table Heading 2 2 9 12" xfId="10289"/>
    <cellStyle name="Lookup Table Heading 2 2 9 13" xfId="11063"/>
    <cellStyle name="Lookup Table Heading 2 2 9 14" xfId="11822"/>
    <cellStyle name="Lookup Table Heading 2 2 9 15" xfId="12613"/>
    <cellStyle name="Lookup Table Heading 2 2 9 16" xfId="13697"/>
    <cellStyle name="Lookup Table Heading 2 2 9 17" xfId="14473"/>
    <cellStyle name="Lookup Table Heading 2 2 9 18" xfId="15310"/>
    <cellStyle name="Lookup Table Heading 2 2 9 19" xfId="15833"/>
    <cellStyle name="Lookup Table Heading 2 2 9 2" xfId="1696"/>
    <cellStyle name="Lookup Table Heading 2 2 9 3" xfId="2550"/>
    <cellStyle name="Lookup Table Heading 2 2 9 4" xfId="3073"/>
    <cellStyle name="Lookup Table Heading 2 2 9 5" xfId="4180"/>
    <cellStyle name="Lookup Table Heading 2 2 9 6" xfId="4964"/>
    <cellStyle name="Lookup Table Heading 2 2 9 7" xfId="5478"/>
    <cellStyle name="Lookup Table Heading 2 2 9 8" xfId="6676"/>
    <cellStyle name="Lookup Table Heading 2 2 9 9" xfId="7410"/>
    <cellStyle name="Lookup Table Heading 2 20" xfId="806"/>
    <cellStyle name="Lookup Table Heading 2 20 10" xfId="8256"/>
    <cellStyle name="Lookup Table Heading 2 20 11" xfId="9032"/>
    <cellStyle name="Lookup Table Heading 2 20 12" xfId="10314"/>
    <cellStyle name="Lookup Table Heading 2 20 13" xfId="11088"/>
    <cellStyle name="Lookup Table Heading 2 20 14" xfId="11847"/>
    <cellStyle name="Lookup Table Heading 2 20 15" xfId="12638"/>
    <cellStyle name="Lookup Table Heading 2 20 16" xfId="13722"/>
    <cellStyle name="Lookup Table Heading 2 20 17" xfId="14498"/>
    <cellStyle name="Lookup Table Heading 2 20 18" xfId="15177"/>
    <cellStyle name="Lookup Table Heading 2 20 19" xfId="15858"/>
    <cellStyle name="Lookup Table Heading 2 20 2" xfId="1721"/>
    <cellStyle name="Lookup Table Heading 2 20 3" xfId="2575"/>
    <cellStyle name="Lookup Table Heading 2 20 4" xfId="3095"/>
    <cellStyle name="Lookup Table Heading 2 20 5" xfId="4095"/>
    <cellStyle name="Lookup Table Heading 2 20 6" xfId="4879"/>
    <cellStyle name="Lookup Table Heading 2 20 7" xfId="5579"/>
    <cellStyle name="Lookup Table Heading 2 20 8" xfId="6701"/>
    <cellStyle name="Lookup Table Heading 2 20 9" xfId="7110"/>
    <cellStyle name="Lookup Table Heading 2 21" xfId="592"/>
    <cellStyle name="Lookup Table Heading 2 21 10" xfId="8042"/>
    <cellStyle name="Lookup Table Heading 2 21 11" xfId="6838"/>
    <cellStyle name="Lookup Table Heading 2 21 12" xfId="8367"/>
    <cellStyle name="Lookup Table Heading 2 21 13" xfId="9319"/>
    <cellStyle name="Lookup Table Heading 2 21 14" xfId="10455"/>
    <cellStyle name="Lookup Table Heading 2 21 15" xfId="12424"/>
    <cellStyle name="Lookup Table Heading 2 21 16" xfId="11784"/>
    <cellStyle name="Lookup Table Heading 2 21 17" xfId="14284"/>
    <cellStyle name="Lookup Table Heading 2 21 18" xfId="14847"/>
    <cellStyle name="Lookup Table Heading 2 21 19" xfId="15644"/>
    <cellStyle name="Lookup Table Heading 2 21 2" xfId="1507"/>
    <cellStyle name="Lookup Table Heading 2 21 3" xfId="2361"/>
    <cellStyle name="Lookup Table Heading 2 21 4" xfId="3504"/>
    <cellStyle name="Lookup Table Heading 2 21 5" xfId="4412"/>
    <cellStyle name="Lookup Table Heading 2 21 6" xfId="5196"/>
    <cellStyle name="Lookup Table Heading 2 21 7" xfId="5589"/>
    <cellStyle name="Lookup Table Heading 2 21 8" xfId="5569"/>
    <cellStyle name="Lookup Table Heading 2 21 9" xfId="7409"/>
    <cellStyle name="Lookup Table Heading 2 22" xfId="824"/>
    <cellStyle name="Lookup Table Heading 2 22 10" xfId="8274"/>
    <cellStyle name="Lookup Table Heading 2 22 11" xfId="9050"/>
    <cellStyle name="Lookup Table Heading 2 22 12" xfId="10332"/>
    <cellStyle name="Lookup Table Heading 2 22 13" xfId="11106"/>
    <cellStyle name="Lookup Table Heading 2 22 14" xfId="11865"/>
    <cellStyle name="Lookup Table Heading 2 22 15" xfId="12656"/>
    <cellStyle name="Lookup Table Heading 2 22 16" xfId="13740"/>
    <cellStyle name="Lookup Table Heading 2 22 17" xfId="14516"/>
    <cellStyle name="Lookup Table Heading 2 22 18" xfId="15089"/>
    <cellStyle name="Lookup Table Heading 2 22 19" xfId="15876"/>
    <cellStyle name="Lookup Table Heading 2 22 2" xfId="1739"/>
    <cellStyle name="Lookup Table Heading 2 22 3" xfId="2593"/>
    <cellStyle name="Lookup Table Heading 2 22 4" xfId="2240"/>
    <cellStyle name="Lookup Table Heading 2 22 5" xfId="4125"/>
    <cellStyle name="Lookup Table Heading 2 22 6" xfId="4909"/>
    <cellStyle name="Lookup Table Heading 2 22 7" xfId="5729"/>
    <cellStyle name="Lookup Table Heading 2 22 8" xfId="6719"/>
    <cellStyle name="Lookup Table Heading 2 22 9" xfId="7513"/>
    <cellStyle name="Lookup Table Heading 2 23" xfId="803"/>
    <cellStyle name="Lookup Table Heading 2 23 10" xfId="8253"/>
    <cellStyle name="Lookup Table Heading 2 23 11" xfId="9029"/>
    <cellStyle name="Lookup Table Heading 2 23 12" xfId="10311"/>
    <cellStyle name="Lookup Table Heading 2 23 13" xfId="11085"/>
    <cellStyle name="Lookup Table Heading 2 23 14" xfId="11844"/>
    <cellStyle name="Lookup Table Heading 2 23 15" xfId="12635"/>
    <cellStyle name="Lookup Table Heading 2 23 16" xfId="13719"/>
    <cellStyle name="Lookup Table Heading 2 23 17" xfId="14495"/>
    <cellStyle name="Lookup Table Heading 2 23 18" xfId="15243"/>
    <cellStyle name="Lookup Table Heading 2 23 19" xfId="15855"/>
    <cellStyle name="Lookup Table Heading 2 23 2" xfId="1718"/>
    <cellStyle name="Lookup Table Heading 2 23 3" xfId="2572"/>
    <cellStyle name="Lookup Table Heading 2 23 4" xfId="2924"/>
    <cellStyle name="Lookup Table Heading 2 23 5" xfId="3624"/>
    <cellStyle name="Lookup Table Heading 2 23 6" xfId="4166"/>
    <cellStyle name="Lookup Table Heading 2 23 7" xfId="5667"/>
    <cellStyle name="Lookup Table Heading 2 23 8" xfId="6698"/>
    <cellStyle name="Lookup Table Heading 2 23 9" xfId="6037"/>
    <cellStyle name="Lookup Table Heading 2 24" xfId="838"/>
    <cellStyle name="Lookup Table Heading 2 24 10" xfId="8288"/>
    <cellStyle name="Lookup Table Heading 2 24 11" xfId="9064"/>
    <cellStyle name="Lookup Table Heading 2 24 12" xfId="10346"/>
    <cellStyle name="Lookup Table Heading 2 24 13" xfId="11120"/>
    <cellStyle name="Lookup Table Heading 2 24 14" xfId="11879"/>
    <cellStyle name="Lookup Table Heading 2 24 15" xfId="12670"/>
    <cellStyle name="Lookup Table Heading 2 24 16" xfId="13754"/>
    <cellStyle name="Lookup Table Heading 2 24 17" xfId="14530"/>
    <cellStyle name="Lookup Table Heading 2 24 18" xfId="14793"/>
    <cellStyle name="Lookup Table Heading 2 24 19" xfId="15890"/>
    <cellStyle name="Lookup Table Heading 2 24 2" xfId="1753"/>
    <cellStyle name="Lookup Table Heading 2 24 3" xfId="2607"/>
    <cellStyle name="Lookup Table Heading 2 24 4" xfId="3635"/>
    <cellStyle name="Lookup Table Heading 2 24 5" xfId="3640"/>
    <cellStyle name="Lookup Table Heading 2 24 6" xfId="3744"/>
    <cellStyle name="Lookup Table Heading 2 24 7" xfId="5941"/>
    <cellStyle name="Lookup Table Heading 2 24 8" xfId="6733"/>
    <cellStyle name="Lookup Table Heading 2 24 9" xfId="7503"/>
    <cellStyle name="Lookup Table Heading 2 25" xfId="894"/>
    <cellStyle name="Lookup Table Heading 2 25 10" xfId="8344"/>
    <cellStyle name="Lookup Table Heading 2 25 11" xfId="9120"/>
    <cellStyle name="Lookup Table Heading 2 25 12" xfId="10402"/>
    <cellStyle name="Lookup Table Heading 2 25 13" xfId="11176"/>
    <cellStyle name="Lookup Table Heading 2 25 14" xfId="11935"/>
    <cellStyle name="Lookup Table Heading 2 25 15" xfId="12726"/>
    <cellStyle name="Lookup Table Heading 2 25 16" xfId="13810"/>
    <cellStyle name="Lookup Table Heading 2 25 17" xfId="14586"/>
    <cellStyle name="Lookup Table Heading 2 25 18" xfId="14818"/>
    <cellStyle name="Lookup Table Heading 2 25 19" xfId="15946"/>
    <cellStyle name="Lookup Table Heading 2 25 2" xfId="1809"/>
    <cellStyle name="Lookup Table Heading 2 25 3" xfId="2663"/>
    <cellStyle name="Lookup Table Heading 2 25 4" xfId="3330"/>
    <cellStyle name="Lookup Table Heading 2 25 5" xfId="4062"/>
    <cellStyle name="Lookup Table Heading 2 25 6" xfId="4846"/>
    <cellStyle name="Lookup Table Heading 2 25 7" xfId="4974"/>
    <cellStyle name="Lookup Table Heading 2 25 8" xfId="6789"/>
    <cellStyle name="Lookup Table Heading 2 25 9" xfId="6162"/>
    <cellStyle name="Lookup Table Heading 2 26" xfId="836"/>
    <cellStyle name="Lookup Table Heading 2 26 10" xfId="8286"/>
    <cellStyle name="Lookup Table Heading 2 26 11" xfId="9062"/>
    <cellStyle name="Lookup Table Heading 2 26 12" xfId="10344"/>
    <cellStyle name="Lookup Table Heading 2 26 13" xfId="11118"/>
    <cellStyle name="Lookup Table Heading 2 26 14" xfId="11877"/>
    <cellStyle name="Lookup Table Heading 2 26 15" xfId="12668"/>
    <cellStyle name="Lookup Table Heading 2 26 16" xfId="13752"/>
    <cellStyle name="Lookup Table Heading 2 26 17" xfId="14528"/>
    <cellStyle name="Lookup Table Heading 2 26 18" xfId="15137"/>
    <cellStyle name="Lookup Table Heading 2 26 19" xfId="15888"/>
    <cellStyle name="Lookup Table Heading 2 26 2" xfId="1751"/>
    <cellStyle name="Lookup Table Heading 2 26 3" xfId="2605"/>
    <cellStyle name="Lookup Table Heading 2 26 4" xfId="3660"/>
    <cellStyle name="Lookup Table Heading 2 26 5" xfId="3998"/>
    <cellStyle name="Lookup Table Heading 2 26 6" xfId="4782"/>
    <cellStyle name="Lookup Table Heading 2 26 7" xfId="5966"/>
    <cellStyle name="Lookup Table Heading 2 26 8" xfId="6731"/>
    <cellStyle name="Lookup Table Heading 2 26 9" xfId="7515"/>
    <cellStyle name="Lookup Table Heading 2 27" xfId="9545"/>
    <cellStyle name="Lookup Table Heading 2 28" xfId="11547"/>
    <cellStyle name="Lookup Table Heading 2 3" xfId="203"/>
    <cellStyle name="Lookup Table Heading 2 3 10" xfId="851"/>
    <cellStyle name="Lookup Table Heading 2 3 10 10" xfId="8301"/>
    <cellStyle name="Lookup Table Heading 2 3 10 11" xfId="9077"/>
    <cellStyle name="Lookup Table Heading 2 3 10 12" xfId="10359"/>
    <cellStyle name="Lookup Table Heading 2 3 10 13" xfId="11133"/>
    <cellStyle name="Lookup Table Heading 2 3 10 14" xfId="11892"/>
    <cellStyle name="Lookup Table Heading 2 3 10 15" xfId="12683"/>
    <cellStyle name="Lookup Table Heading 2 3 10 16" xfId="13767"/>
    <cellStyle name="Lookup Table Heading 2 3 10 17" xfId="14543"/>
    <cellStyle name="Lookup Table Heading 2 3 10 18" xfId="15215"/>
    <cellStyle name="Lookup Table Heading 2 3 10 19" xfId="15903"/>
    <cellStyle name="Lookup Table Heading 2 3 10 2" xfId="1766"/>
    <cellStyle name="Lookup Table Heading 2 3 10 3" xfId="2620"/>
    <cellStyle name="Lookup Table Heading 2 3 10 4" xfId="1047"/>
    <cellStyle name="Lookup Table Heading 2 3 10 5" xfId="4056"/>
    <cellStyle name="Lookup Table Heading 2 3 10 6" xfId="4840"/>
    <cellStyle name="Lookup Table Heading 2 3 10 7" xfId="5691"/>
    <cellStyle name="Lookup Table Heading 2 3 10 8" xfId="6746"/>
    <cellStyle name="Lookup Table Heading 2 3 10 9" xfId="7575"/>
    <cellStyle name="Lookup Table Heading 2 3 11" xfId="870"/>
    <cellStyle name="Lookup Table Heading 2 3 11 10" xfId="8320"/>
    <cellStyle name="Lookup Table Heading 2 3 11 11" xfId="9096"/>
    <cellStyle name="Lookup Table Heading 2 3 11 12" xfId="10378"/>
    <cellStyle name="Lookup Table Heading 2 3 11 13" xfId="11152"/>
    <cellStyle name="Lookup Table Heading 2 3 11 14" xfId="11911"/>
    <cellStyle name="Lookup Table Heading 2 3 11 15" xfId="12702"/>
    <cellStyle name="Lookup Table Heading 2 3 11 16" xfId="13786"/>
    <cellStyle name="Lookup Table Heading 2 3 11 17" xfId="14562"/>
    <cellStyle name="Lookup Table Heading 2 3 11 18" xfId="15118"/>
    <cellStyle name="Lookup Table Heading 2 3 11 19" xfId="15922"/>
    <cellStyle name="Lookup Table Heading 2 3 11 2" xfId="1785"/>
    <cellStyle name="Lookup Table Heading 2 3 11 3" xfId="2639"/>
    <cellStyle name="Lookup Table Heading 2 3 11 4" xfId="2031"/>
    <cellStyle name="Lookup Table Heading 2 3 11 5" xfId="4349"/>
    <cellStyle name="Lookup Table Heading 2 3 11 6" xfId="5133"/>
    <cellStyle name="Lookup Table Heading 2 3 11 7" xfId="5910"/>
    <cellStyle name="Lookup Table Heading 2 3 11 8" xfId="6765"/>
    <cellStyle name="Lookup Table Heading 2 3 11 9" xfId="7204"/>
    <cellStyle name="Lookup Table Heading 2 3 12" xfId="842"/>
    <cellStyle name="Lookup Table Heading 2 3 12 10" xfId="8292"/>
    <cellStyle name="Lookup Table Heading 2 3 12 11" xfId="9068"/>
    <cellStyle name="Lookup Table Heading 2 3 12 12" xfId="10350"/>
    <cellStyle name="Lookup Table Heading 2 3 12 13" xfId="11124"/>
    <cellStyle name="Lookup Table Heading 2 3 12 14" xfId="11883"/>
    <cellStyle name="Lookup Table Heading 2 3 12 15" xfId="12674"/>
    <cellStyle name="Lookup Table Heading 2 3 12 16" xfId="13758"/>
    <cellStyle name="Lookup Table Heading 2 3 12 17" xfId="14534"/>
    <cellStyle name="Lookup Table Heading 2 3 12 18" xfId="15074"/>
    <cellStyle name="Lookup Table Heading 2 3 12 19" xfId="15894"/>
    <cellStyle name="Lookup Table Heading 2 3 12 2" xfId="1757"/>
    <cellStyle name="Lookup Table Heading 2 3 12 3" xfId="2611"/>
    <cellStyle name="Lookup Table Heading 2 3 12 4" xfId="1025"/>
    <cellStyle name="Lookup Table Heading 2 3 12 5" xfId="4350"/>
    <cellStyle name="Lookup Table Heading 2 3 12 6" xfId="5134"/>
    <cellStyle name="Lookup Table Heading 2 3 12 7" xfId="5822"/>
    <cellStyle name="Lookup Table Heading 2 3 12 8" xfId="6737"/>
    <cellStyle name="Lookup Table Heading 2 3 12 9" xfId="7006"/>
    <cellStyle name="Lookup Table Heading 2 3 13" xfId="297"/>
    <cellStyle name="Lookup Table Heading 2 3 13 2" xfId="1212"/>
    <cellStyle name="Lookup Table Heading 2 3 13 3" xfId="5230"/>
    <cellStyle name="Lookup Table Heading 2 3 13 4" xfId="6204"/>
    <cellStyle name="Lookup Table Heading 2 3 13 5" xfId="13576"/>
    <cellStyle name="Lookup Table Heading 2 3 13 6" xfId="15360"/>
    <cellStyle name="Lookup Table Heading 2 3 14" xfId="1137"/>
    <cellStyle name="Lookup Table Heading 2 3 15" xfId="4116"/>
    <cellStyle name="Lookup Table Heading 2 3 16" xfId="5520"/>
    <cellStyle name="Lookup Table Heading 2 3 17" xfId="6064"/>
    <cellStyle name="Lookup Table Heading 2 3 18" xfId="9353"/>
    <cellStyle name="Lookup Table Heading 2 3 19" xfId="7933"/>
    <cellStyle name="Lookup Table Heading 2 3 2" xfId="466"/>
    <cellStyle name="Lookup Table Heading 2 3 2 2" xfId="1884"/>
    <cellStyle name="Lookup Table Heading 2 3 2 2 10" xfId="8419"/>
    <cellStyle name="Lookup Table Heading 2 3 2 2 11" xfId="9195"/>
    <cellStyle name="Lookup Table Heading 2 3 2 2 12" xfId="10477"/>
    <cellStyle name="Lookup Table Heading 2 3 2 2 13" xfId="11249"/>
    <cellStyle name="Lookup Table Heading 2 3 2 2 14" xfId="12010"/>
    <cellStyle name="Lookup Table Heading 2 3 2 2 15" xfId="12801"/>
    <cellStyle name="Lookup Table Heading 2 3 2 2 16" xfId="13884"/>
    <cellStyle name="Lookup Table Heading 2 3 2 2 17" xfId="14660"/>
    <cellStyle name="Lookup Table Heading 2 3 2 2 18" xfId="15247"/>
    <cellStyle name="Lookup Table Heading 2 3 2 2 19" xfId="16015"/>
    <cellStyle name="Lookup Table Heading 2 3 2 2 2" xfId="2737"/>
    <cellStyle name="Lookup Table Heading 2 3 2 2 3" xfId="2892"/>
    <cellStyle name="Lookup Table Heading 2 3 2 2 4" xfId="1073"/>
    <cellStyle name="Lookup Table Heading 2 3 2 2 5" xfId="4202"/>
    <cellStyle name="Lookup Table Heading 2 3 2 2 6" xfId="4986"/>
    <cellStyle name="Lookup Table Heading 2 3 2 2 7" xfId="5882"/>
    <cellStyle name="Lookup Table Heading 2 3 2 2 8" xfId="6864"/>
    <cellStyle name="Lookup Table Heading 2 3 2 2 9" xfId="7321"/>
    <cellStyle name="Lookup Table Heading 2 3 2 3" xfId="1381"/>
    <cellStyle name="Lookup Table Heading 2 3 2 4" xfId="5568"/>
    <cellStyle name="Lookup Table Heading 2 3 2 5" xfId="15238"/>
    <cellStyle name="Lookup Table Heading 2 3 2 6" xfId="15519"/>
    <cellStyle name="Lookup Table Heading 2 3 20" xfId="9606"/>
    <cellStyle name="Lookup Table Heading 2 3 21" xfId="11699"/>
    <cellStyle name="Lookup Table Heading 2 3 22" xfId="13260"/>
    <cellStyle name="Lookup Table Heading 2 3 23" xfId="15041"/>
    <cellStyle name="Lookup Table Heading 2 3 24" xfId="13482"/>
    <cellStyle name="Lookup Table Heading 2 3 3" xfId="503"/>
    <cellStyle name="Lookup Table Heading 2 3 3 10" xfId="7953"/>
    <cellStyle name="Lookup Table Heading 2 3 3 11" xfId="8127"/>
    <cellStyle name="Lookup Table Heading 2 3 3 12" xfId="8386"/>
    <cellStyle name="Lookup Table Heading 2 3 3 13" xfId="8588"/>
    <cellStyle name="Lookup Table Heading 2 3 3 14" xfId="11381"/>
    <cellStyle name="Lookup Table Heading 2 3 3 15" xfId="12335"/>
    <cellStyle name="Lookup Table Heading 2 3 3 16" xfId="13153"/>
    <cellStyle name="Lookup Table Heading 2 3 3 17" xfId="14195"/>
    <cellStyle name="Lookup Table Heading 2 3 3 18" xfId="15245"/>
    <cellStyle name="Lookup Table Heading 2 3 3 19" xfId="15555"/>
    <cellStyle name="Lookup Table Heading 2 3 3 2" xfId="1418"/>
    <cellStyle name="Lookup Table Heading 2 3 3 3" xfId="2272"/>
    <cellStyle name="Lookup Table Heading 2 3 3 4" xfId="3302"/>
    <cellStyle name="Lookup Table Heading 2 3 3 5" xfId="3959"/>
    <cellStyle name="Lookup Table Heading 2 3 3 6" xfId="4743"/>
    <cellStyle name="Lookup Table Heading 2 3 3 7" xfId="5357"/>
    <cellStyle name="Lookup Table Heading 2 3 3 8" xfId="6422"/>
    <cellStyle name="Lookup Table Heading 2 3 3 9" xfId="7012"/>
    <cellStyle name="Lookup Table Heading 2 3 4" xfId="570"/>
    <cellStyle name="Lookup Table Heading 2 3 4 10" xfId="8020"/>
    <cellStyle name="Lookup Table Heading 2 3 4 11" xfId="8505"/>
    <cellStyle name="Lookup Table Heading 2 3 4 12" xfId="10211"/>
    <cellStyle name="Lookup Table Heading 2 3 4 13" xfId="10562"/>
    <cellStyle name="Lookup Table Heading 2 3 4 14" xfId="11747"/>
    <cellStyle name="Lookup Table Heading 2 3 4 15" xfId="12402"/>
    <cellStyle name="Lookup Table Heading 2 3 4 16" xfId="11446"/>
    <cellStyle name="Lookup Table Heading 2 3 4 17" xfId="14262"/>
    <cellStyle name="Lookup Table Heading 2 3 4 18" xfId="15207"/>
    <cellStyle name="Lookup Table Heading 2 3 4 19" xfId="15622"/>
    <cellStyle name="Lookup Table Heading 2 3 4 2" xfId="1485"/>
    <cellStyle name="Lookup Table Heading 2 3 4 3" xfId="2339"/>
    <cellStyle name="Lookup Table Heading 2 3 4 4" xfId="2071"/>
    <cellStyle name="Lookup Table Heading 2 3 4 5" xfId="4079"/>
    <cellStyle name="Lookup Table Heading 2 3 4 6" xfId="4863"/>
    <cellStyle name="Lookup Table Heading 2 3 4 7" xfId="5920"/>
    <cellStyle name="Lookup Table Heading 2 3 4 8" xfId="6486"/>
    <cellStyle name="Lookup Table Heading 2 3 4 9" xfId="7236"/>
    <cellStyle name="Lookup Table Heading 2 3 5" xfId="419"/>
    <cellStyle name="Lookup Table Heading 2 3 5 10" xfId="7869"/>
    <cellStyle name="Lookup Table Heading 2 3 5 11" xfId="8441"/>
    <cellStyle name="Lookup Table Heading 2 3 5 12" xfId="10147"/>
    <cellStyle name="Lookup Table Heading 2 3 5 13" xfId="10498"/>
    <cellStyle name="Lookup Table Heading 2 3 5 14" xfId="11684"/>
    <cellStyle name="Lookup Table Heading 2 3 5 15" xfId="12252"/>
    <cellStyle name="Lookup Table Heading 2 3 5 16" xfId="13468"/>
    <cellStyle name="Lookup Table Heading 2 3 5 17" xfId="14115"/>
    <cellStyle name="Lookup Table Heading 2 3 5 18" xfId="15273"/>
    <cellStyle name="Lookup Table Heading 2 3 5 19" xfId="15476"/>
    <cellStyle name="Lookup Table Heading 2 3 5 2" xfId="1334"/>
    <cellStyle name="Lookup Table Heading 2 3 5 3" xfId="2188"/>
    <cellStyle name="Lookup Table Heading 2 3 5 4" xfId="3315"/>
    <cellStyle name="Lookup Table Heading 2 3 5 5" xfId="4206"/>
    <cellStyle name="Lookup Table Heading 2 3 5 6" xfId="4990"/>
    <cellStyle name="Lookup Table Heading 2 3 5 7" xfId="5534"/>
    <cellStyle name="Lookup Table Heading 2 3 5 8" xfId="5662"/>
    <cellStyle name="Lookup Table Heading 2 3 5 9" xfId="7081"/>
    <cellStyle name="Lookup Table Heading 2 3 6" xfId="325"/>
    <cellStyle name="Lookup Table Heading 2 3 6 10" xfId="6371"/>
    <cellStyle name="Lookup Table Heading 2 3 6 11" xfId="7605"/>
    <cellStyle name="Lookup Table Heading 2 3 6 12" xfId="9044"/>
    <cellStyle name="Lookup Table Heading 2 3 6 13" xfId="10074"/>
    <cellStyle name="Lookup Table Heading 2 3 6 14" xfId="9744"/>
    <cellStyle name="Lookup Table Heading 2 3 6 15" xfId="12158"/>
    <cellStyle name="Lookup Table Heading 2 3 6 16" xfId="13107"/>
    <cellStyle name="Lookup Table Heading 2 3 6 17" xfId="14021"/>
    <cellStyle name="Lookup Table Heading 2 3 6 18" xfId="12997"/>
    <cellStyle name="Lookup Table Heading 2 3 6 19" xfId="15382"/>
    <cellStyle name="Lookup Table Heading 2 3 6 2" xfId="1240"/>
    <cellStyle name="Lookup Table Heading 2 3 6 3" xfId="2094"/>
    <cellStyle name="Lookup Table Heading 2 3 6 4" xfId="3863"/>
    <cellStyle name="Lookup Table Heading 2 3 6 5" xfId="4468"/>
    <cellStyle name="Lookup Table Heading 2 3 6 6" xfId="5252"/>
    <cellStyle name="Lookup Table Heading 2 3 6 7" xfId="6169"/>
    <cellStyle name="Lookup Table Heading 2 3 6 8" xfId="5555"/>
    <cellStyle name="Lookup Table Heading 2 3 6 9" xfId="7716"/>
    <cellStyle name="Lookup Table Heading 2 3 7" xfId="681"/>
    <cellStyle name="Lookup Table Heading 2 3 7 10" xfId="8131"/>
    <cellStyle name="Lookup Table Heading 2 3 7 11" xfId="8116"/>
    <cellStyle name="Lookup Table Heading 2 3 7 12" xfId="9049"/>
    <cellStyle name="Lookup Table Heading 2 3 7 13" xfId="9638"/>
    <cellStyle name="Lookup Table Heading 2 3 7 14" xfId="10539"/>
    <cellStyle name="Lookup Table Heading 2 3 7 15" xfId="12513"/>
    <cellStyle name="Lookup Table Heading 2 3 7 16" xfId="13205"/>
    <cellStyle name="Lookup Table Heading 2 3 7 17" xfId="14373"/>
    <cellStyle name="Lookup Table Heading 2 3 7 18" xfId="14957"/>
    <cellStyle name="Lookup Table Heading 2 3 7 19" xfId="15733"/>
    <cellStyle name="Lookup Table Heading 2 3 7 2" xfId="1596"/>
    <cellStyle name="Lookup Table Heading 2 3 7 3" xfId="2450"/>
    <cellStyle name="Lookup Table Heading 2 3 7 4" xfId="3797"/>
    <cellStyle name="Lookup Table Heading 2 3 7 5" xfId="4461"/>
    <cellStyle name="Lookup Table Heading 2 3 7 6" xfId="5245"/>
    <cellStyle name="Lookup Table Heading 2 3 7 7" xfId="6103"/>
    <cellStyle name="Lookup Table Heading 2 3 7 8" xfId="5826"/>
    <cellStyle name="Lookup Table Heading 2 3 7 9" xfId="7349"/>
    <cellStyle name="Lookup Table Heading 2 3 8" xfId="755"/>
    <cellStyle name="Lookup Table Heading 2 3 8 10" xfId="8205"/>
    <cellStyle name="Lookup Table Heading 2 3 8 11" xfId="8981"/>
    <cellStyle name="Lookup Table Heading 2 3 8 12" xfId="10263"/>
    <cellStyle name="Lookup Table Heading 2 3 8 13" xfId="11037"/>
    <cellStyle name="Lookup Table Heading 2 3 8 14" xfId="11796"/>
    <cellStyle name="Lookup Table Heading 2 3 8 15" xfId="12587"/>
    <cellStyle name="Lookup Table Heading 2 3 8 16" xfId="13671"/>
    <cellStyle name="Lookup Table Heading 2 3 8 17" xfId="14447"/>
    <cellStyle name="Lookup Table Heading 2 3 8 18" xfId="15172"/>
    <cellStyle name="Lookup Table Heading 2 3 8 19" xfId="15807"/>
    <cellStyle name="Lookup Table Heading 2 3 8 2" xfId="1670"/>
    <cellStyle name="Lookup Table Heading 2 3 8 3" xfId="2524"/>
    <cellStyle name="Lookup Table Heading 2 3 8 4" xfId="3030"/>
    <cellStyle name="Lookup Table Heading 2 3 8 5" xfId="4555"/>
    <cellStyle name="Lookup Table Heading 2 3 8 6" xfId="5339"/>
    <cellStyle name="Lookup Table Heading 2 3 8 7" xfId="5510"/>
    <cellStyle name="Lookup Table Heading 2 3 8 8" xfId="6650"/>
    <cellStyle name="Lookup Table Heading 2 3 8 9" xfId="7144"/>
    <cellStyle name="Lookup Table Heading 2 3 9" xfId="782"/>
    <cellStyle name="Lookup Table Heading 2 3 9 10" xfId="8232"/>
    <cellStyle name="Lookup Table Heading 2 3 9 11" xfId="9008"/>
    <cellStyle name="Lookup Table Heading 2 3 9 12" xfId="10290"/>
    <cellStyle name="Lookup Table Heading 2 3 9 13" xfId="11064"/>
    <cellStyle name="Lookup Table Heading 2 3 9 14" xfId="11823"/>
    <cellStyle name="Lookup Table Heading 2 3 9 15" xfId="12614"/>
    <cellStyle name="Lookup Table Heading 2 3 9 16" xfId="13698"/>
    <cellStyle name="Lookup Table Heading 2 3 9 17" xfId="14474"/>
    <cellStyle name="Lookup Table Heading 2 3 9 18" xfId="15308"/>
    <cellStyle name="Lookup Table Heading 2 3 9 19" xfId="15834"/>
    <cellStyle name="Lookup Table Heading 2 3 9 2" xfId="1697"/>
    <cellStyle name="Lookup Table Heading 2 3 9 3" xfId="2551"/>
    <cellStyle name="Lookup Table Heading 2 3 9 4" xfId="2973"/>
    <cellStyle name="Lookup Table Heading 2 3 9 5" xfId="4486"/>
    <cellStyle name="Lookup Table Heading 2 3 9 6" xfId="5270"/>
    <cellStyle name="Lookup Table Heading 2 3 9 7" xfId="5480"/>
    <cellStyle name="Lookup Table Heading 2 3 9 8" xfId="6677"/>
    <cellStyle name="Lookup Table Heading 2 3 9 9" xfId="7394"/>
    <cellStyle name="Lookup Table Heading 2 4" xfId="396"/>
    <cellStyle name="Lookup Table Heading 2 4 10" xfId="7846"/>
    <cellStyle name="Lookup Table Heading 2 4 11" xfId="7893"/>
    <cellStyle name="Lookup Table Heading 2 4 12" xfId="9662"/>
    <cellStyle name="Lookup Table Heading 2 4 13" xfId="9914"/>
    <cellStyle name="Lookup Table Heading 2 4 14" xfId="10720"/>
    <cellStyle name="Lookup Table Heading 2 4 15" xfId="12229"/>
    <cellStyle name="Lookup Table Heading 2 4 16" xfId="11720"/>
    <cellStyle name="Lookup Table Heading 2 4 17" xfId="14092"/>
    <cellStyle name="Lookup Table Heading 2 4 18" xfId="14869"/>
    <cellStyle name="Lookup Table Heading 2 4 19" xfId="15453"/>
    <cellStyle name="Lookup Table Heading 2 4 2" xfId="1311"/>
    <cellStyle name="Lookup Table Heading 2 4 3" xfId="2165"/>
    <cellStyle name="Lookup Table Heading 2 4 4" xfId="3537"/>
    <cellStyle name="Lookup Table Heading 2 4 5" xfId="4458"/>
    <cellStyle name="Lookup Table Heading 2 4 6" xfId="5242"/>
    <cellStyle name="Lookup Table Heading 2 4 7" xfId="5864"/>
    <cellStyle name="Lookup Table Heading 2 4 8" xfId="6337"/>
    <cellStyle name="Lookup Table Heading 2 4 9" xfId="7411"/>
    <cellStyle name="Lookup Table Heading 2 5" xfId="379"/>
    <cellStyle name="Lookup Table Heading 2 5 10" xfId="7829"/>
    <cellStyle name="Lookup Table Heading 2 5 11" xfId="8631"/>
    <cellStyle name="Lookup Table Heading 2 5 12" xfId="7664"/>
    <cellStyle name="Lookup Table Heading 2 5 13" xfId="10686"/>
    <cellStyle name="Lookup Table Heading 2 5 14" xfId="10115"/>
    <cellStyle name="Lookup Table Heading 2 5 15" xfId="12212"/>
    <cellStyle name="Lookup Table Heading 2 5 16" xfId="13313"/>
    <cellStyle name="Lookup Table Heading 2 5 17" xfId="14075"/>
    <cellStyle name="Lookup Table Heading 2 5 18" xfId="14986"/>
    <cellStyle name="Lookup Table Heading 2 5 19" xfId="15436"/>
    <cellStyle name="Lookup Table Heading 2 5 2" xfId="1294"/>
    <cellStyle name="Lookup Table Heading 2 5 3" xfId="2148"/>
    <cellStyle name="Lookup Table Heading 2 5 4" xfId="3641"/>
    <cellStyle name="Lookup Table Heading 2 5 5" xfId="3948"/>
    <cellStyle name="Lookup Table Heading 2 5 6" xfId="4732"/>
    <cellStyle name="Lookup Table Heading 2 5 7" xfId="5947"/>
    <cellStyle name="Lookup Table Heading 2 5 8" xfId="5816"/>
    <cellStyle name="Lookup Table Heading 2 5 9" xfId="7494"/>
    <cellStyle name="Lookup Table Heading 2 6" xfId="439"/>
    <cellStyle name="Lookup Table Heading 2 6 10" xfId="7889"/>
    <cellStyle name="Lookup Table Heading 2 6 11" xfId="8725"/>
    <cellStyle name="Lookup Table Heading 2 6 12" xfId="9981"/>
    <cellStyle name="Lookup Table Heading 2 6 13" xfId="10780"/>
    <cellStyle name="Lookup Table Heading 2 6 14" xfId="11525"/>
    <cellStyle name="Lookup Table Heading 2 6 15" xfId="12272"/>
    <cellStyle name="Lookup Table Heading 2 6 16" xfId="13162"/>
    <cellStyle name="Lookup Table Heading 2 6 17" xfId="14135"/>
    <cellStyle name="Lookup Table Heading 2 6 18" xfId="15127"/>
    <cellStyle name="Lookup Table Heading 2 6 19" xfId="15493"/>
    <cellStyle name="Lookup Table Heading 2 6 2" xfId="1354"/>
    <cellStyle name="Lookup Table Heading 2 6 3" xfId="2208"/>
    <cellStyle name="Lookup Table Heading 2 6 4" xfId="3243"/>
    <cellStyle name="Lookup Table Heading 2 6 5" xfId="4510"/>
    <cellStyle name="Lookup Table Heading 2 6 6" xfId="5294"/>
    <cellStyle name="Lookup Table Heading 2 6 7" xfId="5653"/>
    <cellStyle name="Lookup Table Heading 2 6 8" xfId="6279"/>
    <cellStyle name="Lookup Table Heading 2 6 9" xfId="7200"/>
    <cellStyle name="Lookup Table Heading 2 7" xfId="551"/>
    <cellStyle name="Lookup Table Heading 2 7 10" xfId="8001"/>
    <cellStyle name="Lookup Table Heading 2 7 11" xfId="4984"/>
    <cellStyle name="Lookup Table Heading 2 7 12" xfId="7356"/>
    <cellStyle name="Lookup Table Heading 2 7 13" xfId="8113"/>
    <cellStyle name="Lookup Table Heading 2 7 14" xfId="9227"/>
    <cellStyle name="Lookup Table Heading 2 7 15" xfId="12383"/>
    <cellStyle name="Lookup Table Heading 2 7 16" xfId="11282"/>
    <cellStyle name="Lookup Table Heading 2 7 17" xfId="14243"/>
    <cellStyle name="Lookup Table Heading 2 7 18" xfId="14884"/>
    <cellStyle name="Lookup Table Heading 2 7 19" xfId="15603"/>
    <cellStyle name="Lookup Table Heading 2 7 2" xfId="1466"/>
    <cellStyle name="Lookup Table Heading 2 7 3" xfId="2320"/>
    <cellStyle name="Lookup Table Heading 2 7 4" xfId="3079"/>
    <cellStyle name="Lookup Table Heading 2 7 5" xfId="4451"/>
    <cellStyle name="Lookup Table Heading 2 7 6" xfId="5235"/>
    <cellStyle name="Lookup Table Heading 2 7 7" xfId="5549"/>
    <cellStyle name="Lookup Table Heading 2 7 8" xfId="4575"/>
    <cellStyle name="Lookup Table Heading 2 7 9" xfId="7228"/>
    <cellStyle name="Lookup Table Heading 2 8" xfId="355"/>
    <cellStyle name="Lookup Table Heading 2 8 10" xfId="7805"/>
    <cellStyle name="Lookup Table Heading 2 8 11" xfId="6070"/>
    <cellStyle name="Lookup Table Heading 2 8 12" xfId="9957"/>
    <cellStyle name="Lookup Table Heading 2 8 13" xfId="9948"/>
    <cellStyle name="Lookup Table Heading 2 8 14" xfId="11501"/>
    <cellStyle name="Lookup Table Heading 2 8 15" xfId="12188"/>
    <cellStyle name="Lookup Table Heading 2 8 16" xfId="12941"/>
    <cellStyle name="Lookup Table Heading 2 8 17" xfId="14051"/>
    <cellStyle name="Lookup Table Heading 2 8 18" xfId="14885"/>
    <cellStyle name="Lookup Table Heading 2 8 19" xfId="15412"/>
    <cellStyle name="Lookup Table Heading 2 8 2" xfId="1270"/>
    <cellStyle name="Lookup Table Heading 2 8 3" xfId="2124"/>
    <cellStyle name="Lookup Table Heading 2 8 4" xfId="3819"/>
    <cellStyle name="Lookup Table Heading 2 8 5" xfId="4019"/>
    <cellStyle name="Lookup Table Heading 2 8 6" xfId="4803"/>
    <cellStyle name="Lookup Table Heading 2 8 7" xfId="6125"/>
    <cellStyle name="Lookup Table Heading 2 8 8" xfId="6474"/>
    <cellStyle name="Lookup Table Heading 2 8 9" xfId="7672"/>
    <cellStyle name="Lookup Table Heading 2 9" xfId="351"/>
    <cellStyle name="Lookup Table Heading 2 9 10" xfId="7801"/>
    <cellStyle name="Lookup Table Heading 2 9 11" xfId="5259"/>
    <cellStyle name="Lookup Table Heading 2 9 12" xfId="8078"/>
    <cellStyle name="Lookup Table Heading 2 9 13" xfId="8356"/>
    <cellStyle name="Lookup Table Heading 2 9 14" xfId="11334"/>
    <cellStyle name="Lookup Table Heading 2 9 15" xfId="12184"/>
    <cellStyle name="Lookup Table Heading 2 9 16" xfId="13618"/>
    <cellStyle name="Lookup Table Heading 2 9 17" xfId="14047"/>
    <cellStyle name="Lookup Table Heading 2 9 18" xfId="15138"/>
    <cellStyle name="Lookup Table Heading 2 9 19" xfId="15408"/>
    <cellStyle name="Lookup Table Heading 2 9 2" xfId="1266"/>
    <cellStyle name="Lookup Table Heading 2 9 3" xfId="2120"/>
    <cellStyle name="Lookup Table Heading 2 9 4" xfId="3824"/>
    <cellStyle name="Lookup Table Heading 2 9 5" xfId="4148"/>
    <cellStyle name="Lookup Table Heading 2 9 6" xfId="4932"/>
    <cellStyle name="Lookup Table Heading 2 9 7" xfId="6130"/>
    <cellStyle name="Lookup Table Heading 2 9 8" xfId="5902"/>
    <cellStyle name="Lookup Table Heading 2 9 9" xfId="7677"/>
    <cellStyle name="Lookup Table Heading 20" xfId="617"/>
    <cellStyle name="Lookup Table Heading 20 10" xfId="8067"/>
    <cellStyle name="Lookup Table Heading 20 11" xfId="8653"/>
    <cellStyle name="Lookup Table Heading 20 12" xfId="9297"/>
    <cellStyle name="Lookup Table Heading 20 13" xfId="10681"/>
    <cellStyle name="Lookup Table Heading 20 14" xfId="11482"/>
    <cellStyle name="Lookup Table Heading 20 15" xfId="12449"/>
    <cellStyle name="Lookup Table Heading 20 16" xfId="13566"/>
    <cellStyle name="Lookup Table Heading 20 17" xfId="14309"/>
    <cellStyle name="Lookup Table Heading 20 18" xfId="14966"/>
    <cellStyle name="Lookup Table Heading 20 19" xfId="15669"/>
    <cellStyle name="Lookup Table Heading 20 2" xfId="1532"/>
    <cellStyle name="Lookup Table Heading 20 3" xfId="2386"/>
    <cellStyle name="Lookup Table Heading 20 4" xfId="3018"/>
    <cellStyle name="Lookup Table Heading 20 5" xfId="1067"/>
    <cellStyle name="Lookup Table Heading 20 6" xfId="1022"/>
    <cellStyle name="Lookup Table Heading 20 7" xfId="5640"/>
    <cellStyle name="Lookup Table Heading 20 8" xfId="6317"/>
    <cellStyle name="Lookup Table Heading 20 9" xfId="7554"/>
    <cellStyle name="Lookup Table Heading 21" xfId="820"/>
    <cellStyle name="Lookup Table Heading 21 10" xfId="8270"/>
    <cellStyle name="Lookup Table Heading 21 11" xfId="9046"/>
    <cellStyle name="Lookup Table Heading 21 12" xfId="10328"/>
    <cellStyle name="Lookup Table Heading 21 13" xfId="11102"/>
    <cellStyle name="Lookup Table Heading 21 14" xfId="11861"/>
    <cellStyle name="Lookup Table Heading 21 15" xfId="12652"/>
    <cellStyle name="Lookup Table Heading 21 16" xfId="13736"/>
    <cellStyle name="Lookup Table Heading 21 17" xfId="14512"/>
    <cellStyle name="Lookup Table Heading 21 18" xfId="15333"/>
    <cellStyle name="Lookup Table Heading 21 19" xfId="15872"/>
    <cellStyle name="Lookup Table Heading 21 2" xfId="1735"/>
    <cellStyle name="Lookup Table Heading 21 3" xfId="2589"/>
    <cellStyle name="Lookup Table Heading 21 4" xfId="2885"/>
    <cellStyle name="Lookup Table Heading 21 5" xfId="4229"/>
    <cellStyle name="Lookup Table Heading 21 6" xfId="5013"/>
    <cellStyle name="Lookup Table Heading 21 7" xfId="5513"/>
    <cellStyle name="Lookup Table Heading 21 8" xfId="6715"/>
    <cellStyle name="Lookup Table Heading 21 9" xfId="7576"/>
    <cellStyle name="Lookup Table Heading 22" xfId="445"/>
    <cellStyle name="Lookup Table Heading 22 10" xfId="7895"/>
    <cellStyle name="Lookup Table Heading 22 11" xfId="8602"/>
    <cellStyle name="Lookup Table Heading 22 12" xfId="10009"/>
    <cellStyle name="Lookup Table Heading 22 13" xfId="10657"/>
    <cellStyle name="Lookup Table Heading 22 14" xfId="11552"/>
    <cellStyle name="Lookup Table Heading 22 15" xfId="12278"/>
    <cellStyle name="Lookup Table Heading 22 16" xfId="13232"/>
    <cellStyle name="Lookup Table Heading 22 17" xfId="14141"/>
    <cellStyle name="Lookup Table Heading 22 18" xfId="13061"/>
    <cellStyle name="Lookup Table Heading 22 19" xfId="15499"/>
    <cellStyle name="Lookup Table Heading 22 2" xfId="1360"/>
    <cellStyle name="Lookup Table Heading 22 3" xfId="2214"/>
    <cellStyle name="Lookup Table Heading 22 4" xfId="3747"/>
    <cellStyle name="Lookup Table Heading 22 5" xfId="3789"/>
    <cellStyle name="Lookup Table Heading 22 6" xfId="3765"/>
    <cellStyle name="Lookup Table Heading 22 7" xfId="6053"/>
    <cellStyle name="Lookup Table Heading 22 8" xfId="5535"/>
    <cellStyle name="Lookup Table Heading 22 9" xfId="7600"/>
    <cellStyle name="Lookup Table Heading 23" xfId="417"/>
    <cellStyle name="Lookup Table Heading 23 10" xfId="7867"/>
    <cellStyle name="Lookup Table Heading 23 11" xfId="8745"/>
    <cellStyle name="Lookup Table Heading 23 12" xfId="9935"/>
    <cellStyle name="Lookup Table Heading 23 13" xfId="10800"/>
    <cellStyle name="Lookup Table Heading 23 14" xfId="11480"/>
    <cellStyle name="Lookup Table Heading 23 15" xfId="12250"/>
    <cellStyle name="Lookup Table Heading 23 16" xfId="13334"/>
    <cellStyle name="Lookup Table Heading 23 17" xfId="14113"/>
    <cellStyle name="Lookup Table Heading 23 18" xfId="7625"/>
    <cellStyle name="Lookup Table Heading 23 19" xfId="15474"/>
    <cellStyle name="Lookup Table Heading 23 2" xfId="1332"/>
    <cellStyle name="Lookup Table Heading 23 3" xfId="2186"/>
    <cellStyle name="Lookup Table Heading 23 4" xfId="3022"/>
    <cellStyle name="Lookup Table Heading 23 5" xfId="3941"/>
    <cellStyle name="Lookup Table Heading 23 6" xfId="4725"/>
    <cellStyle name="Lookup Table Heading 23 7" xfId="5574"/>
    <cellStyle name="Lookup Table Heading 23 8" xfId="5895"/>
    <cellStyle name="Lookup Table Heading 23 9" xfId="7121"/>
    <cellStyle name="Lookup Table Heading 24" xfId="664"/>
    <cellStyle name="Lookup Table Heading 24 10" xfId="8114"/>
    <cellStyle name="Lookup Table Heading 24 11" xfId="5717"/>
    <cellStyle name="Lookup Table Heading 24 12" xfId="8388"/>
    <cellStyle name="Lookup Table Heading 24 13" xfId="9324"/>
    <cellStyle name="Lookup Table Heading 24 14" xfId="11247"/>
    <cellStyle name="Lookup Table Heading 24 15" xfId="12496"/>
    <cellStyle name="Lookup Table Heading 24 16" xfId="12775"/>
    <cellStyle name="Lookup Table Heading 24 17" xfId="14356"/>
    <cellStyle name="Lookup Table Heading 24 18" xfId="15024"/>
    <cellStyle name="Lookup Table Heading 24 19" xfId="15716"/>
    <cellStyle name="Lookup Table Heading 24 2" xfId="1579"/>
    <cellStyle name="Lookup Table Heading 24 3" xfId="2433"/>
    <cellStyle name="Lookup Table Heading 24 4" xfId="3699"/>
    <cellStyle name="Lookup Table Heading 24 5" xfId="2243"/>
    <cellStyle name="Lookup Table Heading 24 6" xfId="4571"/>
    <cellStyle name="Lookup Table Heading 24 7" xfId="6005"/>
    <cellStyle name="Lookup Table Heading 24 8" xfId="5612"/>
    <cellStyle name="Lookup Table Heading 24 9" xfId="7388"/>
    <cellStyle name="Lookup Table Heading 25" xfId="537"/>
    <cellStyle name="Lookup Table Heading 25 10" xfId="7987"/>
    <cellStyle name="Lookup Table Heading 25 11" xfId="4787"/>
    <cellStyle name="Lookup Table Heading 25 12" xfId="4904"/>
    <cellStyle name="Lookup Table Heading 25 13" xfId="7160"/>
    <cellStyle name="Lookup Table Heading 25 14" xfId="5781"/>
    <cellStyle name="Lookup Table Heading 25 15" xfId="12369"/>
    <cellStyle name="Lookup Table Heading 25 16" xfId="7717"/>
    <cellStyle name="Lookup Table Heading 25 17" xfId="14229"/>
    <cellStyle name="Lookup Table Heading 25 18" xfId="13161"/>
    <cellStyle name="Lookup Table Heading 25 19" xfId="15589"/>
    <cellStyle name="Lookup Table Heading 25 2" xfId="1452"/>
    <cellStyle name="Lookup Table Heading 25 3" xfId="2306"/>
    <cellStyle name="Lookup Table Heading 25 4" xfId="3139"/>
    <cellStyle name="Lookup Table Heading 25 5" xfId="3915"/>
    <cellStyle name="Lookup Table Heading 25 6" xfId="4656"/>
    <cellStyle name="Lookup Table Heading 25 7" xfId="5620"/>
    <cellStyle name="Lookup Table Heading 25 8" xfId="3123"/>
    <cellStyle name="Lookup Table Heading 25 9" xfId="7490"/>
    <cellStyle name="Lookup Table Heading 26" xfId="893"/>
    <cellStyle name="Lookup Table Heading 26 10" xfId="8343"/>
    <cellStyle name="Lookup Table Heading 26 11" xfId="9119"/>
    <cellStyle name="Lookup Table Heading 26 12" xfId="10401"/>
    <cellStyle name="Lookup Table Heading 26 13" xfId="11175"/>
    <cellStyle name="Lookup Table Heading 26 14" xfId="11934"/>
    <cellStyle name="Lookup Table Heading 26 15" xfId="12725"/>
    <cellStyle name="Lookup Table Heading 26 16" xfId="13809"/>
    <cellStyle name="Lookup Table Heading 26 17" xfId="14585"/>
    <cellStyle name="Lookup Table Heading 26 18" xfId="14634"/>
    <cellStyle name="Lookup Table Heading 26 19" xfId="15945"/>
    <cellStyle name="Lookup Table Heading 26 2" xfId="1808"/>
    <cellStyle name="Lookup Table Heading 26 3" xfId="2662"/>
    <cellStyle name="Lookup Table Heading 26 4" xfId="3591"/>
    <cellStyle name="Lookup Table Heading 26 5" xfId="4521"/>
    <cellStyle name="Lookup Table Heading 26 6" xfId="5305"/>
    <cellStyle name="Lookup Table Heading 26 7" xfId="4823"/>
    <cellStyle name="Lookup Table Heading 26 8" xfId="6788"/>
    <cellStyle name="Lookup Table Heading 26 9" xfId="4854"/>
    <cellStyle name="Lookup Table Heading 27" xfId="647"/>
    <cellStyle name="Lookup Table Heading 27 10" xfId="8097"/>
    <cellStyle name="Lookup Table Heading 27 11" xfId="8682"/>
    <cellStyle name="Lookup Table Heading 27 12" xfId="9962"/>
    <cellStyle name="Lookup Table Heading 27 13" xfId="10707"/>
    <cellStyle name="Lookup Table Heading 27 14" xfId="10692"/>
    <cellStyle name="Lookup Table Heading 27 15" xfId="12479"/>
    <cellStyle name="Lookup Table Heading 27 16" xfId="13047"/>
    <cellStyle name="Lookup Table Heading 27 17" xfId="14339"/>
    <cellStyle name="Lookup Table Heading 27 18" xfId="13644"/>
    <cellStyle name="Lookup Table Heading 27 19" xfId="15699"/>
    <cellStyle name="Lookup Table Heading 27 2" xfId="1562"/>
    <cellStyle name="Lookup Table Heading 27 3" xfId="2416"/>
    <cellStyle name="Lookup Table Heading 27 4" xfId="3308"/>
    <cellStyle name="Lookup Table Heading 27 5" xfId="4187"/>
    <cellStyle name="Lookup Table Heading 27 6" xfId="4971"/>
    <cellStyle name="Lookup Table Heading 27 7" xfId="5626"/>
    <cellStyle name="Lookup Table Heading 27 8" xfId="6363"/>
    <cellStyle name="Lookup Table Heading 27 9" xfId="7464"/>
    <cellStyle name="Lookup Table Heading 28" xfId="9738"/>
    <cellStyle name="Lookup Table Heading 29" xfId="11050"/>
    <cellStyle name="Lookup Table Heading 3" xfId="209"/>
    <cellStyle name="Lookup Table Heading 3 10" xfId="852"/>
    <cellStyle name="Lookup Table Heading 3 10 10" xfId="8302"/>
    <cellStyle name="Lookup Table Heading 3 10 11" xfId="9078"/>
    <cellStyle name="Lookup Table Heading 3 10 12" xfId="10360"/>
    <cellStyle name="Lookup Table Heading 3 10 13" xfId="11134"/>
    <cellStyle name="Lookup Table Heading 3 10 14" xfId="11893"/>
    <cellStyle name="Lookup Table Heading 3 10 15" xfId="12684"/>
    <cellStyle name="Lookup Table Heading 3 10 16" xfId="13768"/>
    <cellStyle name="Lookup Table Heading 3 10 17" xfId="14544"/>
    <cellStyle name="Lookup Table Heading 3 10 18" xfId="14826"/>
    <cellStyle name="Lookup Table Heading 3 10 19" xfId="15904"/>
    <cellStyle name="Lookup Table Heading 3 10 2" xfId="1767"/>
    <cellStyle name="Lookup Table Heading 3 10 3" xfId="2621"/>
    <cellStyle name="Lookup Table Heading 3 10 4" xfId="3630"/>
    <cellStyle name="Lookup Table Heading 3 10 5" xfId="4345"/>
    <cellStyle name="Lookup Table Heading 3 10 6" xfId="5129"/>
    <cellStyle name="Lookup Table Heading 3 10 7" xfId="5936"/>
    <cellStyle name="Lookup Table Heading 3 10 8" xfId="6747"/>
    <cellStyle name="Lookup Table Heading 3 10 9" xfId="7017"/>
    <cellStyle name="Lookup Table Heading 3 11" xfId="871"/>
    <cellStyle name="Lookup Table Heading 3 11 10" xfId="8321"/>
    <cellStyle name="Lookup Table Heading 3 11 11" xfId="9097"/>
    <cellStyle name="Lookup Table Heading 3 11 12" xfId="10379"/>
    <cellStyle name="Lookup Table Heading 3 11 13" xfId="11153"/>
    <cellStyle name="Lookup Table Heading 3 11 14" xfId="11912"/>
    <cellStyle name="Lookup Table Heading 3 11 15" xfId="12703"/>
    <cellStyle name="Lookup Table Heading 3 11 16" xfId="13787"/>
    <cellStyle name="Lookup Table Heading 3 11 17" xfId="14563"/>
    <cellStyle name="Lookup Table Heading 3 11 18" xfId="14805"/>
    <cellStyle name="Lookup Table Heading 3 11 19" xfId="15923"/>
    <cellStyle name="Lookup Table Heading 3 11 2" xfId="1786"/>
    <cellStyle name="Lookup Table Heading 3 11 3" xfId="2640"/>
    <cellStyle name="Lookup Table Heading 3 11 4" xfId="1074"/>
    <cellStyle name="Lookup Table Heading 3 11 5" xfId="4157"/>
    <cellStyle name="Lookup Table Heading 3 11 6" xfId="4941"/>
    <cellStyle name="Lookup Table Heading 3 11 7" xfId="5883"/>
    <cellStyle name="Lookup Table Heading 3 11 8" xfId="6766"/>
    <cellStyle name="Lookup Table Heading 3 11 9" xfId="7092"/>
    <cellStyle name="Lookup Table Heading 3 12" xfId="698"/>
    <cellStyle name="Lookup Table Heading 3 12 10" xfId="8148"/>
    <cellStyle name="Lookup Table Heading 3 12 11" xfId="7814"/>
    <cellStyle name="Lookup Table Heading 3 12 12" xfId="9177"/>
    <cellStyle name="Lookup Table Heading 3 12 13" xfId="9778"/>
    <cellStyle name="Lookup Table Heading 3 12 14" xfId="11363"/>
    <cellStyle name="Lookup Table Heading 3 12 15" xfId="12530"/>
    <cellStyle name="Lookup Table Heading 3 12 16" xfId="13303"/>
    <cellStyle name="Lookup Table Heading 3 12 17" xfId="14390"/>
    <cellStyle name="Lookup Table Heading 3 12 18" xfId="15297"/>
    <cellStyle name="Lookup Table Heading 3 12 19" xfId="15750"/>
    <cellStyle name="Lookup Table Heading 3 12 2" xfId="1613"/>
    <cellStyle name="Lookup Table Heading 3 12 3" xfId="2467"/>
    <cellStyle name="Lookup Table Heading 3 12 4" xfId="3598"/>
    <cellStyle name="Lookup Table Heading 3 12 5" xfId="4541"/>
    <cellStyle name="Lookup Table Heading 3 12 6" xfId="5325"/>
    <cellStyle name="Lookup Table Heading 3 12 7" xfId="5060"/>
    <cellStyle name="Lookup Table Heading 3 12 8" xfId="5992"/>
    <cellStyle name="Lookup Table Heading 3 12 9" xfId="7242"/>
    <cellStyle name="Lookup Table Heading 3 13" xfId="298"/>
    <cellStyle name="Lookup Table Heading 3 13 2" xfId="1213"/>
    <cellStyle name="Lookup Table Heading 3 13 3" xfId="5442"/>
    <cellStyle name="Lookup Table Heading 3 13 4" xfId="6216"/>
    <cellStyle name="Lookup Table Heading 3 13 5" xfId="11307"/>
    <cellStyle name="Lookup Table Heading 3 13 6" xfId="15361"/>
    <cellStyle name="Lookup Table Heading 3 14" xfId="1143"/>
    <cellStyle name="Lookup Table Heading 3 15" xfId="4364"/>
    <cellStyle name="Lookup Table Heading 3 16" xfId="4309"/>
    <cellStyle name="Lookup Table Heading 3 17" xfId="8753"/>
    <cellStyle name="Lookup Table Heading 3 18" xfId="9955"/>
    <cellStyle name="Lookup Table Heading 3 19" xfId="10808"/>
    <cellStyle name="Lookup Table Heading 3 2" xfId="467"/>
    <cellStyle name="Lookup Table Heading 3 2 2" xfId="1885"/>
    <cellStyle name="Lookup Table Heading 3 2 2 10" xfId="8420"/>
    <cellStyle name="Lookup Table Heading 3 2 2 11" xfId="9196"/>
    <cellStyle name="Lookup Table Heading 3 2 2 12" xfId="10478"/>
    <cellStyle name="Lookup Table Heading 3 2 2 13" xfId="11250"/>
    <cellStyle name="Lookup Table Heading 3 2 2 14" xfId="12011"/>
    <cellStyle name="Lookup Table Heading 3 2 2 15" xfId="12802"/>
    <cellStyle name="Lookup Table Heading 3 2 2 16" xfId="13885"/>
    <cellStyle name="Lookup Table Heading 3 2 2 17" xfId="14661"/>
    <cellStyle name="Lookup Table Heading 3 2 2 18" xfId="14881"/>
    <cellStyle name="Lookup Table Heading 3 2 2 19" xfId="16016"/>
    <cellStyle name="Lookup Table Heading 3 2 2 2" xfId="2738"/>
    <cellStyle name="Lookup Table Heading 3 2 2 3" xfId="3071"/>
    <cellStyle name="Lookup Table Heading 3 2 2 4" xfId="3585"/>
    <cellStyle name="Lookup Table Heading 3 2 2 5" xfId="3672"/>
    <cellStyle name="Lookup Table Heading 3 2 2 6" xfId="4204"/>
    <cellStyle name="Lookup Table Heading 3 2 2 7" xfId="5494"/>
    <cellStyle name="Lookup Table Heading 3 2 2 8" xfId="6865"/>
    <cellStyle name="Lookup Table Heading 3 2 2 9" xfId="7039"/>
    <cellStyle name="Lookup Table Heading 3 2 3" xfId="1382"/>
    <cellStyle name="Lookup Table Heading 3 2 4" xfId="6266"/>
    <cellStyle name="Lookup Table Heading 3 2 5" xfId="12301"/>
    <cellStyle name="Lookup Table Heading 3 2 6" xfId="15520"/>
    <cellStyle name="Lookup Table Heading 3 20" xfId="11499"/>
    <cellStyle name="Lookup Table Heading 3 21" xfId="10548"/>
    <cellStyle name="Lookup Table Heading 3 22" xfId="13223"/>
    <cellStyle name="Lookup Table Heading 3 23" xfId="14825"/>
    <cellStyle name="Lookup Table Heading 3 24" xfId="13625"/>
    <cellStyle name="Lookup Table Heading 3 3" xfId="504"/>
    <cellStyle name="Lookup Table Heading 3 3 10" xfId="7954"/>
    <cellStyle name="Lookup Table Heading 3 3 11" xfId="7159"/>
    <cellStyle name="Lookup Table Heading 3 3 12" xfId="8378"/>
    <cellStyle name="Lookup Table Heading 3 3 13" xfId="9276"/>
    <cellStyle name="Lookup Table Heading 3 3 14" xfId="10518"/>
    <cellStyle name="Lookup Table Heading 3 3 15" xfId="12336"/>
    <cellStyle name="Lookup Table Heading 3 3 16" xfId="13540"/>
    <cellStyle name="Lookup Table Heading 3 3 17" xfId="14196"/>
    <cellStyle name="Lookup Table Heading 3 3 18" xfId="15326"/>
    <cellStyle name="Lookup Table Heading 3 3 19" xfId="15556"/>
    <cellStyle name="Lookup Table Heading 3 3 2" xfId="1419"/>
    <cellStyle name="Lookup Table Heading 3 3 3" xfId="2273"/>
    <cellStyle name="Lookup Table Heading 3 3 4" xfId="3407"/>
    <cellStyle name="Lookup Table Heading 3 3 5" xfId="4252"/>
    <cellStyle name="Lookup Table Heading 3 3 6" xfId="5036"/>
    <cellStyle name="Lookup Table Heading 3 3 7" xfId="5519"/>
    <cellStyle name="Lookup Table Heading 3 3 8" xfId="5753"/>
    <cellStyle name="Lookup Table Heading 3 3 9" xfId="7066"/>
    <cellStyle name="Lookup Table Heading 3 4" xfId="571"/>
    <cellStyle name="Lookup Table Heading 3 4 10" xfId="8021"/>
    <cellStyle name="Lookup Table Heading 3 4 11" xfId="8410"/>
    <cellStyle name="Lookup Table Heading 3 4 12" xfId="10116"/>
    <cellStyle name="Lookup Table Heading 3 4 13" xfId="10468"/>
    <cellStyle name="Lookup Table Heading 3 4 14" xfId="11654"/>
    <cellStyle name="Lookup Table Heading 3 4 15" xfId="12403"/>
    <cellStyle name="Lookup Table Heading 3 4 16" xfId="13469"/>
    <cellStyle name="Lookup Table Heading 3 4 17" xfId="14263"/>
    <cellStyle name="Lookup Table Heading 3 4 18" xfId="14972"/>
    <cellStyle name="Lookup Table Heading 3 4 19" xfId="15623"/>
    <cellStyle name="Lookup Table Heading 3 4 2" xfId="1486"/>
    <cellStyle name="Lookup Table Heading 3 4 3" xfId="2340"/>
    <cellStyle name="Lookup Table Heading 3 4 4" xfId="3522"/>
    <cellStyle name="Lookup Table Heading 3 4 5" xfId="4394"/>
    <cellStyle name="Lookup Table Heading 3 4 6" xfId="5178"/>
    <cellStyle name="Lookup Table Heading 3 4 7" xfId="5893"/>
    <cellStyle name="Lookup Table Heading 3 4 8" xfId="5638"/>
    <cellStyle name="Lookup Table Heading 3 4 9" xfId="7099"/>
    <cellStyle name="Lookup Table Heading 3 5" xfId="441"/>
    <cellStyle name="Lookup Table Heading 3 5 10" xfId="7891"/>
    <cellStyle name="Lookup Table Heading 3 5 11" xfId="8650"/>
    <cellStyle name="Lookup Table Heading 3 5 12" xfId="9980"/>
    <cellStyle name="Lookup Table Heading 3 5 13" xfId="10705"/>
    <cellStyle name="Lookup Table Heading 3 5 14" xfId="11524"/>
    <cellStyle name="Lookup Table Heading 3 5 15" xfId="12274"/>
    <cellStyle name="Lookup Table Heading 3 5 16" xfId="13189"/>
    <cellStyle name="Lookup Table Heading 3 5 17" xfId="14137"/>
    <cellStyle name="Lookup Table Heading 3 5 18" xfId="15065"/>
    <cellStyle name="Lookup Table Heading 3 5 19" xfId="15495"/>
    <cellStyle name="Lookup Table Heading 3 5 2" xfId="1356"/>
    <cellStyle name="Lookup Table Heading 3 5 3" xfId="2210"/>
    <cellStyle name="Lookup Table Heading 3 5 4" xfId="3310"/>
    <cellStyle name="Lookup Table Heading 3 5 5" xfId="4243"/>
    <cellStyle name="Lookup Table Heading 3 5 6" xfId="5027"/>
    <cellStyle name="Lookup Table Heading 3 5 7" xfId="5835"/>
    <cellStyle name="Lookup Table Heading 3 5 8" xfId="6255"/>
    <cellStyle name="Lookup Table Heading 3 5 9" xfId="7382"/>
    <cellStyle name="Lookup Table Heading 3 6" xfId="624"/>
    <cellStyle name="Lookup Table Heading 3 6 10" xfId="8074"/>
    <cellStyle name="Lookup Table Heading 3 6 11" xfId="8799"/>
    <cellStyle name="Lookup Table Heading 3 6 12" xfId="9426"/>
    <cellStyle name="Lookup Table Heading 3 6 13" xfId="10732"/>
    <cellStyle name="Lookup Table Heading 3 6 14" xfId="11638"/>
    <cellStyle name="Lookup Table Heading 3 6 15" xfId="12456"/>
    <cellStyle name="Lookup Table Heading 3 6 16" xfId="13519"/>
    <cellStyle name="Lookup Table Heading 3 6 17" xfId="14316"/>
    <cellStyle name="Lookup Table Heading 3 6 18" xfId="15072"/>
    <cellStyle name="Lookup Table Heading 3 6 19" xfId="15676"/>
    <cellStyle name="Lookup Table Heading 3 6 2" xfId="1539"/>
    <cellStyle name="Lookup Table Heading 3 6 3" xfId="2393"/>
    <cellStyle name="Lookup Table Heading 3 6 4" xfId="3045"/>
    <cellStyle name="Lookup Table Heading 3 6 5" xfId="4602"/>
    <cellStyle name="Lookup Table Heading 3 6 6" xfId="5386"/>
    <cellStyle name="Lookup Table Heading 3 6 7" xfId="5383"/>
    <cellStyle name="Lookup Table Heading 3 6 8" xfId="5654"/>
    <cellStyle name="Lookup Table Heading 3 6 9" xfId="7098"/>
    <cellStyle name="Lookup Table Heading 3 7" xfId="541"/>
    <cellStyle name="Lookup Table Heading 3 7 10" xfId="7991"/>
    <cellStyle name="Lookup Table Heading 3 7 11" xfId="7728"/>
    <cellStyle name="Lookup Table Heading 3 7 12" xfId="9720"/>
    <cellStyle name="Lookup Table Heading 3 7 13" xfId="10191"/>
    <cellStyle name="Lookup Table Heading 3 7 14" xfId="11350"/>
    <cellStyle name="Lookup Table Heading 3 7 15" xfId="12373"/>
    <cellStyle name="Lookup Table Heading 3 7 16" xfId="13634"/>
    <cellStyle name="Lookup Table Heading 3 7 17" xfId="14233"/>
    <cellStyle name="Lookup Table Heading 3 7 18" xfId="15146"/>
    <cellStyle name="Lookup Table Heading 3 7 19" xfId="15593"/>
    <cellStyle name="Lookup Table Heading 3 7 2" xfId="1456"/>
    <cellStyle name="Lookup Table Heading 3 7 3" xfId="2310"/>
    <cellStyle name="Lookup Table Heading 3 7 4" xfId="3470"/>
    <cellStyle name="Lookup Table Heading 3 7 5" xfId="4138"/>
    <cellStyle name="Lookup Table Heading 3 7 6" xfId="4922"/>
    <cellStyle name="Lookup Table Heading 3 7 7" xfId="5784"/>
    <cellStyle name="Lookup Table Heading 3 7 8" xfId="6550"/>
    <cellStyle name="Lookup Table Heading 3 7 9" xfId="7018"/>
    <cellStyle name="Lookup Table Heading 3 8" xfId="756"/>
    <cellStyle name="Lookup Table Heading 3 8 10" xfId="8206"/>
    <cellStyle name="Lookup Table Heading 3 8 11" xfId="8982"/>
    <cellStyle name="Lookup Table Heading 3 8 12" xfId="10264"/>
    <cellStyle name="Lookup Table Heading 3 8 13" xfId="11038"/>
    <cellStyle name="Lookup Table Heading 3 8 14" xfId="11797"/>
    <cellStyle name="Lookup Table Heading 3 8 15" xfId="12588"/>
    <cellStyle name="Lookup Table Heading 3 8 16" xfId="13672"/>
    <cellStyle name="Lookup Table Heading 3 8 17" xfId="14448"/>
    <cellStyle name="Lookup Table Heading 3 8 18" xfId="15102"/>
    <cellStyle name="Lookup Table Heading 3 8 19" xfId="15808"/>
    <cellStyle name="Lookup Table Heading 3 8 2" xfId="1671"/>
    <cellStyle name="Lookup Table Heading 3 8 3" xfId="2525"/>
    <cellStyle name="Lookup Table Heading 3 8 4" xfId="3126"/>
    <cellStyle name="Lookup Table Heading 3 8 5" xfId="4270"/>
    <cellStyle name="Lookup Table Heading 3 8 6" xfId="5054"/>
    <cellStyle name="Lookup Table Heading 3 8 7" xfId="5527"/>
    <cellStyle name="Lookup Table Heading 3 8 8" xfId="6651"/>
    <cellStyle name="Lookup Table Heading 3 8 9" xfId="7520"/>
    <cellStyle name="Lookup Table Heading 3 9" xfId="783"/>
    <cellStyle name="Lookup Table Heading 3 9 10" xfId="8233"/>
    <cellStyle name="Lookup Table Heading 3 9 11" xfId="9009"/>
    <cellStyle name="Lookup Table Heading 3 9 12" xfId="10291"/>
    <cellStyle name="Lookup Table Heading 3 9 13" xfId="11065"/>
    <cellStyle name="Lookup Table Heading 3 9 14" xfId="11824"/>
    <cellStyle name="Lookup Table Heading 3 9 15" xfId="12615"/>
    <cellStyle name="Lookup Table Heading 3 9 16" xfId="13699"/>
    <cellStyle name="Lookup Table Heading 3 9 17" xfId="14475"/>
    <cellStyle name="Lookup Table Heading 3 9 18" xfId="15113"/>
    <cellStyle name="Lookup Table Heading 3 9 19" xfId="15835"/>
    <cellStyle name="Lookup Table Heading 3 9 2" xfId="1698"/>
    <cellStyle name="Lookup Table Heading 3 9 3" xfId="2552"/>
    <cellStyle name="Lookup Table Heading 3 9 4" xfId="944"/>
    <cellStyle name="Lookup Table Heading 3 9 5" xfId="4633"/>
    <cellStyle name="Lookup Table Heading 3 9 6" xfId="5417"/>
    <cellStyle name="Lookup Table Heading 3 9 7" xfId="5700"/>
    <cellStyle name="Lookup Table Heading 3 9 8" xfId="6678"/>
    <cellStyle name="Lookup Table Heading 3 9 9" xfId="7412"/>
    <cellStyle name="Lookup Table Heading 4" xfId="204"/>
    <cellStyle name="Lookup Table Heading 4 10" xfId="853"/>
    <cellStyle name="Lookup Table Heading 4 10 10" xfId="8303"/>
    <cellStyle name="Lookup Table Heading 4 10 11" xfId="9079"/>
    <cellStyle name="Lookup Table Heading 4 10 12" xfId="10361"/>
    <cellStyle name="Lookup Table Heading 4 10 13" xfId="11135"/>
    <cellStyle name="Lookup Table Heading 4 10 14" xfId="11894"/>
    <cellStyle name="Lookup Table Heading 4 10 15" xfId="12685"/>
    <cellStyle name="Lookup Table Heading 4 10 16" xfId="13769"/>
    <cellStyle name="Lookup Table Heading 4 10 17" xfId="14545"/>
    <cellStyle name="Lookup Table Heading 4 10 18" xfId="15018"/>
    <cellStyle name="Lookup Table Heading 4 10 19" xfId="15905"/>
    <cellStyle name="Lookup Table Heading 4 10 2" xfId="1768"/>
    <cellStyle name="Lookup Table Heading 4 10 3" xfId="2622"/>
    <cellStyle name="Lookup Table Heading 4 10 4" xfId="1040"/>
    <cellStyle name="Lookup Table Heading 4 10 5" xfId="4416"/>
    <cellStyle name="Lookup Table Heading 4 10 6" xfId="5200"/>
    <cellStyle name="Lookup Table Heading 4 10 7" xfId="5776"/>
    <cellStyle name="Lookup Table Heading 4 10 8" xfId="6748"/>
    <cellStyle name="Lookup Table Heading 4 10 9" xfId="7141"/>
    <cellStyle name="Lookup Table Heading 4 11" xfId="872"/>
    <cellStyle name="Lookup Table Heading 4 11 10" xfId="8322"/>
    <cellStyle name="Lookup Table Heading 4 11 11" xfId="9098"/>
    <cellStyle name="Lookup Table Heading 4 11 12" xfId="10380"/>
    <cellStyle name="Lookup Table Heading 4 11 13" xfId="11154"/>
    <cellStyle name="Lookup Table Heading 4 11 14" xfId="11913"/>
    <cellStyle name="Lookup Table Heading 4 11 15" xfId="12704"/>
    <cellStyle name="Lookup Table Heading 4 11 16" xfId="13788"/>
    <cellStyle name="Lookup Table Heading 4 11 17" xfId="14564"/>
    <cellStyle name="Lookup Table Heading 4 11 18" xfId="14883"/>
    <cellStyle name="Lookup Table Heading 4 11 19" xfId="15924"/>
    <cellStyle name="Lookup Table Heading 4 11 2" xfId="1787"/>
    <cellStyle name="Lookup Table Heading 4 11 3" xfId="2641"/>
    <cellStyle name="Lookup Table Heading 4 11 4" xfId="2965"/>
    <cellStyle name="Lookup Table Heading 4 11 5" xfId="4372"/>
    <cellStyle name="Lookup Table Heading 4 11 6" xfId="5156"/>
    <cellStyle name="Lookup Table Heading 4 11 7" xfId="5697"/>
    <cellStyle name="Lookup Table Heading 4 11 8" xfId="6767"/>
    <cellStyle name="Lookup Table Heading 4 11 9" xfId="7080"/>
    <cellStyle name="Lookup Table Heading 4 12" xfId="632"/>
    <cellStyle name="Lookup Table Heading 4 12 10" xfId="8082"/>
    <cellStyle name="Lookup Table Heading 4 12 11" xfId="8380"/>
    <cellStyle name="Lookup Table Heading 4 12 12" xfId="9284"/>
    <cellStyle name="Lookup Table Heading 4 12 13" xfId="8570"/>
    <cellStyle name="Lookup Table Heading 4 12 14" xfId="11625"/>
    <cellStyle name="Lookup Table Heading 4 12 15" xfId="12464"/>
    <cellStyle name="Lookup Table Heading 4 12 16" xfId="13222"/>
    <cellStyle name="Lookup Table Heading 4 12 17" xfId="14324"/>
    <cellStyle name="Lookup Table Heading 4 12 18" xfId="11417"/>
    <cellStyle name="Lookup Table Heading 4 12 19" xfId="15684"/>
    <cellStyle name="Lookup Table Heading 4 12 2" xfId="1547"/>
    <cellStyle name="Lookup Table Heading 4 12 3" xfId="2401"/>
    <cellStyle name="Lookup Table Heading 4 12 4" xfId="3799"/>
    <cellStyle name="Lookup Table Heading 4 12 5" xfId="4099"/>
    <cellStyle name="Lookup Table Heading 4 12 6" xfId="4883"/>
    <cellStyle name="Lookup Table Heading 4 12 7" xfId="6105"/>
    <cellStyle name="Lookup Table Heading 4 12 8" xfId="6514"/>
    <cellStyle name="Lookup Table Heading 4 12 9" xfId="6457"/>
    <cellStyle name="Lookup Table Heading 4 13" xfId="299"/>
    <cellStyle name="Lookup Table Heading 4 13 2" xfId="1214"/>
    <cellStyle name="Lookup Table Heading 4 13 3" xfId="4776"/>
    <cellStyle name="Lookup Table Heading 4 13 4" xfId="6236"/>
    <cellStyle name="Lookup Table Heading 4 13 5" xfId="13535"/>
    <cellStyle name="Lookup Table Heading 4 13 6" xfId="15362"/>
    <cellStyle name="Lookup Table Heading 4 14" xfId="1138"/>
    <cellStyle name="Lookup Table Heading 4 15" xfId="3976"/>
    <cellStyle name="Lookup Table Heading 4 16" xfId="7051"/>
    <cellStyle name="Lookup Table Heading 4 17" xfId="7752"/>
    <cellStyle name="Lookup Table Heading 4 18" xfId="8457"/>
    <cellStyle name="Lookup Table Heading 4 19" xfId="10230"/>
    <cellStyle name="Lookup Table Heading 4 2" xfId="468"/>
    <cellStyle name="Lookup Table Heading 4 2 2" xfId="1886"/>
    <cellStyle name="Lookup Table Heading 4 2 2 10" xfId="8421"/>
    <cellStyle name="Lookup Table Heading 4 2 2 11" xfId="9197"/>
    <cellStyle name="Lookup Table Heading 4 2 2 12" xfId="10479"/>
    <cellStyle name="Lookup Table Heading 4 2 2 13" xfId="11251"/>
    <cellStyle name="Lookup Table Heading 4 2 2 14" xfId="12012"/>
    <cellStyle name="Lookup Table Heading 4 2 2 15" xfId="12803"/>
    <cellStyle name="Lookup Table Heading 4 2 2 16" xfId="13886"/>
    <cellStyle name="Lookup Table Heading 4 2 2 17" xfId="14662"/>
    <cellStyle name="Lookup Table Heading 4 2 2 18" xfId="14979"/>
    <cellStyle name="Lookup Table Heading 4 2 2 19" xfId="16017"/>
    <cellStyle name="Lookup Table Heading 4 2 2 2" xfId="2739"/>
    <cellStyle name="Lookup Table Heading 4 2 2 3" xfId="3083"/>
    <cellStyle name="Lookup Table Heading 4 2 2 4" xfId="3364"/>
    <cellStyle name="Lookup Table Heading 4 2 2 5" xfId="4407"/>
    <cellStyle name="Lookup Table Heading 4 2 2 6" xfId="5191"/>
    <cellStyle name="Lookup Table Heading 4 2 2 7" xfId="5673"/>
    <cellStyle name="Lookup Table Heading 4 2 2 8" xfId="6866"/>
    <cellStyle name="Lookup Table Heading 4 2 2 9" xfId="7273"/>
    <cellStyle name="Lookup Table Heading 4 2 3" xfId="1383"/>
    <cellStyle name="Lookup Table Heading 4 2 4" xfId="5788"/>
    <cellStyle name="Lookup Table Heading 4 2 5" xfId="15101"/>
    <cellStyle name="Lookup Table Heading 4 2 6" xfId="15521"/>
    <cellStyle name="Lookup Table Heading 4 20" xfId="10004"/>
    <cellStyle name="Lookup Table Heading 4 21" xfId="11985"/>
    <cellStyle name="Lookup Table Heading 4 22" xfId="13225"/>
    <cellStyle name="Lookup Table Heading 4 23" xfId="14896"/>
    <cellStyle name="Lookup Table Heading 4 24" xfId="13541"/>
    <cellStyle name="Lookup Table Heading 4 3" xfId="505"/>
    <cellStyle name="Lookup Table Heading 4 3 10" xfId="7955"/>
    <cellStyle name="Lookup Table Heading 4 3 11" xfId="8115"/>
    <cellStyle name="Lookup Table Heading 4 3 12" xfId="8221"/>
    <cellStyle name="Lookup Table Heading 4 3 13" xfId="8417"/>
    <cellStyle name="Lookup Table Heading 4 3 14" xfId="10537"/>
    <cellStyle name="Lookup Table Heading 4 3 15" xfId="12337"/>
    <cellStyle name="Lookup Table Heading 4 3 16" xfId="13429"/>
    <cellStyle name="Lookup Table Heading 4 3 17" xfId="14197"/>
    <cellStyle name="Lookup Table Heading 4 3 18" xfId="15344"/>
    <cellStyle name="Lookup Table Heading 4 3 19" xfId="15557"/>
    <cellStyle name="Lookup Table Heading 4 3 2" xfId="1420"/>
    <cellStyle name="Lookup Table Heading 4 3 3" xfId="2274"/>
    <cellStyle name="Lookup Table Heading 4 3 4" xfId="2875"/>
    <cellStyle name="Lookup Table Heading 4 3 5" xfId="4418"/>
    <cellStyle name="Lookup Table Heading 4 3 6" xfId="5202"/>
    <cellStyle name="Lookup Table Heading 4 3 7" xfId="5507"/>
    <cellStyle name="Lookup Table Heading 4 3 8" xfId="4273"/>
    <cellStyle name="Lookup Table Heading 4 3 9" xfId="7054"/>
    <cellStyle name="Lookup Table Heading 4 4" xfId="572"/>
    <cellStyle name="Lookup Table Heading 4 4 10" xfId="8022"/>
    <cellStyle name="Lookup Table Heading 4 4 11" xfId="8336"/>
    <cellStyle name="Lookup Table Heading 4 4 12" xfId="10042"/>
    <cellStyle name="Lookup Table Heading 4 4 13" xfId="10394"/>
    <cellStyle name="Lookup Table Heading 4 4 14" xfId="11583"/>
    <cellStyle name="Lookup Table Heading 4 4 15" xfId="12404"/>
    <cellStyle name="Lookup Table Heading 4 4 16" xfId="12979"/>
    <cellStyle name="Lookup Table Heading 4 4 17" xfId="14264"/>
    <cellStyle name="Lookup Table Heading 4 4 18" xfId="14863"/>
    <cellStyle name="Lookup Table Heading 4 4 19" xfId="15624"/>
    <cellStyle name="Lookup Table Heading 4 4 2" xfId="1487"/>
    <cellStyle name="Lookup Table Heading 4 4 3" xfId="2341"/>
    <cellStyle name="Lookup Table Heading 4 4 4" xfId="3622"/>
    <cellStyle name="Lookup Table Heading 4 4 5" xfId="4610"/>
    <cellStyle name="Lookup Table Heading 4 4 6" xfId="5394"/>
    <cellStyle name="Lookup Table Heading 4 4 7" xfId="5624"/>
    <cellStyle name="Lookup Table Heading 4 4 8" xfId="6606"/>
    <cellStyle name="Lookup Table Heading 4 4 9" xfId="7255"/>
    <cellStyle name="Lookup Table Heading 4 5" xfId="415"/>
    <cellStyle name="Lookup Table Heading 4 5 10" xfId="7865"/>
    <cellStyle name="Lookup Table Heading 4 5 11" xfId="8543"/>
    <cellStyle name="Lookup Table Heading 4 5 12" xfId="10249"/>
    <cellStyle name="Lookup Table Heading 4 5 13" xfId="10600"/>
    <cellStyle name="Lookup Table Heading 4 5 14" xfId="11783"/>
    <cellStyle name="Lookup Table Heading 4 5 15" xfId="12248"/>
    <cellStyle name="Lookup Table Heading 4 5 16" xfId="11669"/>
    <cellStyle name="Lookup Table Heading 4 5 17" xfId="14111"/>
    <cellStyle name="Lookup Table Heading 4 5 18" xfId="15058"/>
    <cellStyle name="Lookup Table Heading 4 5 19" xfId="15472"/>
    <cellStyle name="Lookup Table Heading 4 5 2" xfId="1330"/>
    <cellStyle name="Lookup Table Heading 4 5 3" xfId="2184"/>
    <cellStyle name="Lookup Table Heading 4 5 4" xfId="3321"/>
    <cellStyle name="Lookup Table Heading 4 5 5" xfId="4096"/>
    <cellStyle name="Lookup Table Heading 4 5 6" xfId="4880"/>
    <cellStyle name="Lookup Table Heading 4 5 7" xfId="5522"/>
    <cellStyle name="Lookup Table Heading 4 5 8" xfId="6078"/>
    <cellStyle name="Lookup Table Heading 4 5 9" xfId="7069"/>
    <cellStyle name="Lookup Table Heading 4 6" xfId="594"/>
    <cellStyle name="Lookup Table Heading 4 6 10" xfId="8044"/>
    <cellStyle name="Lookup Table Heading 4 6 11" xfId="7964"/>
    <cellStyle name="Lookup Table Heading 4 6 12" xfId="10005"/>
    <cellStyle name="Lookup Table Heading 4 6 13" xfId="10357"/>
    <cellStyle name="Lookup Table Heading 4 6 14" xfId="10045"/>
    <cellStyle name="Lookup Table Heading 4 6 15" xfId="12426"/>
    <cellStyle name="Lookup Table Heading 4 6 16" xfId="13464"/>
    <cellStyle name="Lookup Table Heading 4 6 17" xfId="14286"/>
    <cellStyle name="Lookup Table Heading 4 6 18" xfId="15272"/>
    <cellStyle name="Lookup Table Heading 4 6 19" xfId="15646"/>
    <cellStyle name="Lookup Table Heading 4 6 2" xfId="1509"/>
    <cellStyle name="Lookup Table Heading 4 6 3" xfId="2363"/>
    <cellStyle name="Lookup Table Heading 4 6 4" xfId="3603"/>
    <cellStyle name="Lookup Table Heading 4 6 5" xfId="4136"/>
    <cellStyle name="Lookup Table Heading 4 6 6" xfId="4920"/>
    <cellStyle name="Lookup Table Heading 4 6 7" xfId="5174"/>
    <cellStyle name="Lookup Table Heading 4 6 8" xfId="3871"/>
    <cellStyle name="Lookup Table Heading 4 6 9" xfId="7393"/>
    <cellStyle name="Lookup Table Heading 4 7" xfId="726"/>
    <cellStyle name="Lookup Table Heading 4 7 10" xfId="8176"/>
    <cellStyle name="Lookup Table Heading 4 7 11" xfId="7583"/>
    <cellStyle name="Lookup Table Heading 4 7 12" xfId="9493"/>
    <cellStyle name="Lookup Table Heading 4 7 13" xfId="10044"/>
    <cellStyle name="Lookup Table Heading 4 7 14" xfId="11228"/>
    <cellStyle name="Lookup Table Heading 4 7 15" xfId="12558"/>
    <cellStyle name="Lookup Table Heading 4 7 16" xfId="13530"/>
    <cellStyle name="Lookup Table Heading 4 7 17" xfId="14418"/>
    <cellStyle name="Lookup Table Heading 4 7 18" xfId="14968"/>
    <cellStyle name="Lookup Table Heading 4 7 19" xfId="15778"/>
    <cellStyle name="Lookup Table Heading 4 7 2" xfId="1641"/>
    <cellStyle name="Lookup Table Heading 4 7 3" xfId="2495"/>
    <cellStyle name="Lookup Table Heading 4 7 4" xfId="3697"/>
    <cellStyle name="Lookup Table Heading 4 7 5" xfId="4210"/>
    <cellStyle name="Lookup Table Heading 4 7 6" xfId="4994"/>
    <cellStyle name="Lookup Table Heading 4 7 7" xfId="6003"/>
    <cellStyle name="Lookup Table Heading 4 7 8" xfId="6213"/>
    <cellStyle name="Lookup Table Heading 4 7 9" xfId="7182"/>
    <cellStyle name="Lookup Table Heading 4 8" xfId="757"/>
    <cellStyle name="Lookup Table Heading 4 8 10" xfId="8207"/>
    <cellStyle name="Lookup Table Heading 4 8 11" xfId="8983"/>
    <cellStyle name="Lookup Table Heading 4 8 12" xfId="10265"/>
    <cellStyle name="Lookup Table Heading 4 8 13" xfId="11039"/>
    <cellStyle name="Lookup Table Heading 4 8 14" xfId="11798"/>
    <cellStyle name="Lookup Table Heading 4 8 15" xfId="12589"/>
    <cellStyle name="Lookup Table Heading 4 8 16" xfId="13673"/>
    <cellStyle name="Lookup Table Heading 4 8 17" xfId="14449"/>
    <cellStyle name="Lookup Table Heading 4 8 18" xfId="14800"/>
    <cellStyle name="Lookup Table Heading 4 8 19" xfId="15809"/>
    <cellStyle name="Lookup Table Heading 4 8 2" xfId="1672"/>
    <cellStyle name="Lookup Table Heading 4 8 3" xfId="2526"/>
    <cellStyle name="Lookup Table Heading 4 8 4" xfId="2060"/>
    <cellStyle name="Lookup Table Heading 4 8 5" xfId="1054"/>
    <cellStyle name="Lookup Table Heading 4 8 6" xfId="4092"/>
    <cellStyle name="Lookup Table Heading 4 8 7" xfId="5913"/>
    <cellStyle name="Lookup Table Heading 4 8 8" xfId="6652"/>
    <cellStyle name="Lookup Table Heading 4 8 9" xfId="7548"/>
    <cellStyle name="Lookup Table Heading 4 9" xfId="784"/>
    <cellStyle name="Lookup Table Heading 4 9 10" xfId="8234"/>
    <cellStyle name="Lookup Table Heading 4 9 11" xfId="9010"/>
    <cellStyle name="Lookup Table Heading 4 9 12" xfId="10292"/>
    <cellStyle name="Lookup Table Heading 4 9 13" xfId="11066"/>
    <cellStyle name="Lookup Table Heading 4 9 14" xfId="11825"/>
    <cellStyle name="Lookup Table Heading 4 9 15" xfId="12616"/>
    <cellStyle name="Lookup Table Heading 4 9 16" xfId="13700"/>
    <cellStyle name="Lookup Table Heading 4 9 17" xfId="14476"/>
    <cellStyle name="Lookup Table Heading 4 9 18" xfId="14946"/>
    <cellStyle name="Lookup Table Heading 4 9 19" xfId="15836"/>
    <cellStyle name="Lookup Table Heading 4 9 2" xfId="1699"/>
    <cellStyle name="Lookup Table Heading 4 9 3" xfId="2553"/>
    <cellStyle name="Lookup Table Heading 4 9 4" xfId="958"/>
    <cellStyle name="Lookup Table Heading 4 9 5" xfId="4295"/>
    <cellStyle name="Lookup Table Heading 4 9 6" xfId="5079"/>
    <cellStyle name="Lookup Table Heading 4 9 7" xfId="5633"/>
    <cellStyle name="Lookup Table Heading 4 9 8" xfId="6679"/>
    <cellStyle name="Lookup Table Heading 4 9 9" xfId="7405"/>
    <cellStyle name="Lookup Table Heading 5" xfId="395"/>
    <cellStyle name="Lookup Table Heading 5 10" xfId="7845"/>
    <cellStyle name="Lookup Table Heading 5 11" xfId="7708"/>
    <cellStyle name="Lookup Table Heading 5 12" xfId="10030"/>
    <cellStyle name="Lookup Table Heading 5 13" xfId="10185"/>
    <cellStyle name="Lookup Table Heading 5 14" xfId="11571"/>
    <cellStyle name="Lookup Table Heading 5 15" xfId="12228"/>
    <cellStyle name="Lookup Table Heading 5 16" xfId="13224"/>
    <cellStyle name="Lookup Table Heading 5 17" xfId="14091"/>
    <cellStyle name="Lookup Table Heading 5 18" xfId="13016"/>
    <cellStyle name="Lookup Table Heading 5 19" xfId="15452"/>
    <cellStyle name="Lookup Table Heading 5 2" xfId="1310"/>
    <cellStyle name="Lookup Table Heading 5 3" xfId="2164"/>
    <cellStyle name="Lookup Table Heading 5 4" xfId="3869"/>
    <cellStyle name="Lookup Table Heading 5 5" xfId="4654"/>
    <cellStyle name="Lookup Table Heading 5 6" xfId="5438"/>
    <cellStyle name="Lookup Table Heading 5 7" xfId="6175"/>
    <cellStyle name="Lookup Table Heading 5 8" xfId="4958"/>
    <cellStyle name="Lookup Table Heading 5 9" xfId="7722"/>
    <cellStyle name="Lookup Table Heading 6" xfId="380"/>
    <cellStyle name="Lookup Table Heading 6 10" xfId="7830"/>
    <cellStyle name="Lookup Table Heading 6 11" xfId="7158"/>
    <cellStyle name="Lookup Table Heading 6 12" xfId="9260"/>
    <cellStyle name="Lookup Table Heading 6 13" xfId="8369"/>
    <cellStyle name="Lookup Table Heading 6 14" xfId="10456"/>
    <cellStyle name="Lookup Table Heading 6 15" xfId="12213"/>
    <cellStyle name="Lookup Table Heading 6 16" xfId="13363"/>
    <cellStyle name="Lookup Table Heading 6 17" xfId="14076"/>
    <cellStyle name="Lookup Table Heading 6 18" xfId="13472"/>
    <cellStyle name="Lookup Table Heading 6 19" xfId="15437"/>
    <cellStyle name="Lookup Table Heading 6 2" xfId="1295"/>
    <cellStyle name="Lookup Table Heading 6 3" xfId="2149"/>
    <cellStyle name="Lookup Table Heading 6 4" xfId="3877"/>
    <cellStyle name="Lookup Table Heading 6 5" xfId="3945"/>
    <cellStyle name="Lookup Table Heading 6 6" xfId="4729"/>
    <cellStyle name="Lookup Table Heading 6 7" xfId="6183"/>
    <cellStyle name="Lookup Table Heading 6 8" xfId="5684"/>
    <cellStyle name="Lookup Table Heading 6 9" xfId="7730"/>
    <cellStyle name="Lookup Table Heading 7" xfId="341"/>
    <cellStyle name="Lookup Table Heading 7 10" xfId="7791"/>
    <cellStyle name="Lookup Table Heading 7 11" xfId="7700"/>
    <cellStyle name="Lookup Table Heading 7 12" xfId="9278"/>
    <cellStyle name="Lookup Table Heading 7 13" xfId="10170"/>
    <cellStyle name="Lookup Table Heading 7 14" xfId="10674"/>
    <cellStyle name="Lookup Table Heading 7 15" xfId="12174"/>
    <cellStyle name="Lookup Table Heading 7 16" xfId="12947"/>
    <cellStyle name="Lookup Table Heading 7 17" xfId="14037"/>
    <cellStyle name="Lookup Table Heading 7 18" xfId="14995"/>
    <cellStyle name="Lookup Table Heading 7 19" xfId="15398"/>
    <cellStyle name="Lookup Table Heading 7 2" xfId="1256"/>
    <cellStyle name="Lookup Table Heading 7 3" xfId="2110"/>
    <cellStyle name="Lookup Table Heading 7 4" xfId="3778"/>
    <cellStyle name="Lookup Table Heading 7 5" xfId="2931"/>
    <cellStyle name="Lookup Table Heading 7 6" xfId="3957"/>
    <cellStyle name="Lookup Table Heading 7 7" xfId="6084"/>
    <cellStyle name="Lookup Table Heading 7 8" xfId="6576"/>
    <cellStyle name="Lookup Table Heading 7 9" xfId="7631"/>
    <cellStyle name="Lookup Table Heading 8" xfId="356"/>
    <cellStyle name="Lookup Table Heading 8 10" xfId="7806"/>
    <cellStyle name="Lookup Table Heading 8 11" xfId="8455"/>
    <cellStyle name="Lookup Table Heading 8 12" xfId="10161"/>
    <cellStyle name="Lookup Table Heading 8 13" xfId="10512"/>
    <cellStyle name="Lookup Table Heading 8 14" xfId="11697"/>
    <cellStyle name="Lookup Table Heading 8 15" xfId="12189"/>
    <cellStyle name="Lookup Table Heading 8 16" xfId="13388"/>
    <cellStyle name="Lookup Table Heading 8 17" xfId="14052"/>
    <cellStyle name="Lookup Table Heading 8 18" xfId="13487"/>
    <cellStyle name="Lookup Table Heading 8 19" xfId="15413"/>
    <cellStyle name="Lookup Table Heading 8 2" xfId="1271"/>
    <cellStyle name="Lookup Table Heading 8 3" xfId="2125"/>
    <cellStyle name="Lookup Table Heading 8 4" xfId="2876"/>
    <cellStyle name="Lookup Table Heading 8 5" xfId="4169"/>
    <cellStyle name="Lookup Table Heading 8 6" xfId="4953"/>
    <cellStyle name="Lookup Table Heading 8 7" xfId="5676"/>
    <cellStyle name="Lookup Table Heading 8 8" xfId="6210"/>
    <cellStyle name="Lookup Table Heading 8 9" xfId="7223"/>
    <cellStyle name="Lookup Table Heading 9" xfId="333"/>
    <cellStyle name="Lookup Table Heading 9 10" xfId="6539"/>
    <cellStyle name="Lookup Table Heading 9 11" xfId="6564"/>
    <cellStyle name="Lookup Table Heading 9 12" xfId="9021"/>
    <cellStyle name="Lookup Table Heading 9 13" xfId="8993"/>
    <cellStyle name="Lookup Table Heading 9 14" xfId="11416"/>
    <cellStyle name="Lookup Table Heading 9 15" xfId="12166"/>
    <cellStyle name="Lookup Table Heading 9 16" xfId="12998"/>
    <cellStyle name="Lookup Table Heading 9 17" xfId="14029"/>
    <cellStyle name="Lookup Table Heading 9 18" xfId="13493"/>
    <cellStyle name="Lookup Table Heading 9 19" xfId="15390"/>
    <cellStyle name="Lookup Table Heading 9 2" xfId="1248"/>
    <cellStyle name="Lookup Table Heading 9 3" xfId="2102"/>
    <cellStyle name="Lookup Table Heading 9 4" xfId="3912"/>
    <cellStyle name="Lookup Table Heading 9 5" xfId="4492"/>
    <cellStyle name="Lookup Table Heading 9 6" xfId="5276"/>
    <cellStyle name="Lookup Table Heading 9 7" xfId="6218"/>
    <cellStyle name="Lookup Table Heading 9 8" xfId="6584"/>
    <cellStyle name="Lookup Table Heading 9 9" xfId="7765"/>
    <cellStyle name="Lookup Table Label" xfId="90"/>
    <cellStyle name="Lookup Table Label 10" xfId="552"/>
    <cellStyle name="Lookup Table Label 10 10" xfId="8002"/>
    <cellStyle name="Lookup Table Label 10 11" xfId="7767"/>
    <cellStyle name="Lookup Table Label 10 12" xfId="9783"/>
    <cellStyle name="Lookup Table Label 10 13" xfId="10218"/>
    <cellStyle name="Lookup Table Label 10 14" xfId="11370"/>
    <cellStyle name="Lookup Table Label 10 15" xfId="12384"/>
    <cellStyle name="Lookup Table Label 10 16" xfId="13653"/>
    <cellStyle name="Lookup Table Label 10 17" xfId="14244"/>
    <cellStyle name="Lookup Table Label 10 18" xfId="14841"/>
    <cellStyle name="Lookup Table Label 10 19" xfId="15604"/>
    <cellStyle name="Lookup Table Label 10 2" xfId="1467"/>
    <cellStyle name="Lookup Table Label 10 3" xfId="2321"/>
    <cellStyle name="Lookup Table Label 10 4" xfId="2989"/>
    <cellStyle name="Lookup Table Label 10 5" xfId="4012"/>
    <cellStyle name="Lookup Table Label 10 6" xfId="4796"/>
    <cellStyle name="Lookup Table Label 10 7" xfId="5586"/>
    <cellStyle name="Lookup Table Label 10 8" xfId="6631"/>
    <cellStyle name="Lookup Table Label 10 9" xfId="7256"/>
    <cellStyle name="Lookup Table Label 11" xfId="331"/>
    <cellStyle name="Lookup Table Label 11 10" xfId="6463"/>
    <cellStyle name="Lookup Table Label 11 11" xfId="8216"/>
    <cellStyle name="Lookup Table Label 11 12" xfId="9922"/>
    <cellStyle name="Lookup Table Label 11 13" xfId="10274"/>
    <cellStyle name="Lookup Table Label 11 14" xfId="11467"/>
    <cellStyle name="Lookup Table Label 11 15" xfId="12164"/>
    <cellStyle name="Lookup Table Label 11 16" xfId="11585"/>
    <cellStyle name="Lookup Table Label 11 17" xfId="14027"/>
    <cellStyle name="Lookup Table Label 11 18" xfId="11421"/>
    <cellStyle name="Lookup Table Label 11 19" xfId="15388"/>
    <cellStyle name="Lookup Table Label 11 2" xfId="1246"/>
    <cellStyle name="Lookup Table Label 11 3" xfId="2100"/>
    <cellStyle name="Lookup Table Label 11 4" xfId="3830"/>
    <cellStyle name="Lookup Table Label 11 5" xfId="4663"/>
    <cellStyle name="Lookup Table Label 11 6" xfId="5448"/>
    <cellStyle name="Lookup Table Label 11 7" xfId="6136"/>
    <cellStyle name="Lookup Table Label 11 8" xfId="6633"/>
    <cellStyle name="Lookup Table Label 11 9" xfId="7683"/>
    <cellStyle name="Lookup Table Label 12" xfId="564"/>
    <cellStyle name="Lookup Table Label 12 10" xfId="8014"/>
    <cellStyle name="Lookup Table Label 12 11" xfId="8414"/>
    <cellStyle name="Lookup Table Label 12 12" xfId="10120"/>
    <cellStyle name="Lookup Table Label 12 13" xfId="10472"/>
    <cellStyle name="Lookup Table Label 12 14" xfId="11658"/>
    <cellStyle name="Lookup Table Label 12 15" xfId="12396"/>
    <cellStyle name="Lookup Table Label 12 16" xfId="12987"/>
    <cellStyle name="Lookup Table Label 12 17" xfId="14256"/>
    <cellStyle name="Lookup Table Label 12 18" xfId="13445"/>
    <cellStyle name="Lookup Table Label 12 19" xfId="15616"/>
    <cellStyle name="Lookup Table Label 12 2" xfId="1479"/>
    <cellStyle name="Lookup Table Label 12 3" xfId="2333"/>
    <cellStyle name="Lookup Table Label 12 4" xfId="3626"/>
    <cellStyle name="Lookup Table Label 12 5" xfId="2864"/>
    <cellStyle name="Lookup Table Label 12 6" xfId="3298"/>
    <cellStyle name="Lookup Table Label 12 7" xfId="5932"/>
    <cellStyle name="Lookup Table Label 12 8" xfId="6529"/>
    <cellStyle name="Lookup Table Label 12 9" xfId="7347"/>
    <cellStyle name="Lookup Table Label 13" xfId="534"/>
    <cellStyle name="Lookup Table Label 13 10" xfId="7984"/>
    <cellStyle name="Lookup Table Label 13 11" xfId="7371"/>
    <cellStyle name="Lookup Table Label 13 12" xfId="9314"/>
    <cellStyle name="Lookup Table Label 13 13" xfId="8541"/>
    <cellStyle name="Lookup Table Label 13 14" xfId="11376"/>
    <cellStyle name="Lookup Table Label 13 15" xfId="12366"/>
    <cellStyle name="Lookup Table Label 13 16" xfId="13213"/>
    <cellStyle name="Lookup Table Label 13 17" xfId="14226"/>
    <cellStyle name="Lookup Table Label 13 18" xfId="15108"/>
    <cellStyle name="Lookup Table Label 13 19" xfId="15586"/>
    <cellStyle name="Lookup Table Label 13 2" xfId="1449"/>
    <cellStyle name="Lookup Table Label 13 3" xfId="2303"/>
    <cellStyle name="Lookup Table Label 13 4" xfId="2959"/>
    <cellStyle name="Lookup Table Label 13 5" xfId="3940"/>
    <cellStyle name="Lookup Table Label 13 6" xfId="4724"/>
    <cellStyle name="Lookup Table Label 13 7" xfId="5451"/>
    <cellStyle name="Lookup Table Label 13 8" xfId="6397"/>
    <cellStyle name="Lookup Table Label 13 9" xfId="7599"/>
    <cellStyle name="Lookup Table Label 14" xfId="685"/>
    <cellStyle name="Lookup Table Label 14 10" xfId="8135"/>
    <cellStyle name="Lookup Table Label 14 11" xfId="7854"/>
    <cellStyle name="Lookup Table Label 14 12" xfId="9091"/>
    <cellStyle name="Lookup Table Label 14 13" xfId="9676"/>
    <cellStyle name="Lookup Table Label 14 14" xfId="10684"/>
    <cellStyle name="Lookup Table Label 14 15" xfId="12517"/>
    <cellStyle name="Lookup Table Label 14 16" xfId="13253"/>
    <cellStyle name="Lookup Table Label 14 17" xfId="14377"/>
    <cellStyle name="Lookup Table Label 14 18" xfId="15068"/>
    <cellStyle name="Lookup Table Label 14 19" xfId="15737"/>
    <cellStyle name="Lookup Table Label 14 2" xfId="1600"/>
    <cellStyle name="Lookup Table Label 14 3" xfId="2454"/>
    <cellStyle name="Lookup Table Label 14 4" xfId="3698"/>
    <cellStyle name="Lookup Table Label 14 5" xfId="4006"/>
    <cellStyle name="Lookup Table Label 14 6" xfId="4790"/>
    <cellStyle name="Lookup Table Label 14 7" xfId="6004"/>
    <cellStyle name="Lookup Table Label 14 8" xfId="5863"/>
    <cellStyle name="Lookup Table Label 14 9" xfId="7330"/>
    <cellStyle name="Lookup Table Label 15" xfId="352"/>
    <cellStyle name="Lookup Table Label 15 10" xfId="7802"/>
    <cellStyle name="Lookup Table Label 15 11" xfId="8033"/>
    <cellStyle name="Lookup Table Label 15 12" xfId="7639"/>
    <cellStyle name="Lookup Table Label 15 13" xfId="7750"/>
    <cellStyle name="Lookup Table Label 15 14" xfId="9371"/>
    <cellStyle name="Lookup Table Label 15 15" xfId="12185"/>
    <cellStyle name="Lookup Table Label 15 16" xfId="12776"/>
    <cellStyle name="Lookup Table Label 15 17" xfId="14048"/>
    <cellStyle name="Lookup Table Label 15 18" xfId="11392"/>
    <cellStyle name="Lookup Table Label 15 19" xfId="15409"/>
    <cellStyle name="Lookup Table Label 15 2" xfId="1267"/>
    <cellStyle name="Lookup Table Label 15 3" xfId="2121"/>
    <cellStyle name="Lookup Table Label 15 4" xfId="3353"/>
    <cellStyle name="Lookup Table Label 15 5" xfId="3264"/>
    <cellStyle name="Lookup Table Label 15 6" xfId="4687"/>
    <cellStyle name="Lookup Table Label 15 7" xfId="5714"/>
    <cellStyle name="Lookup Table Label 15 8" xfId="6543"/>
    <cellStyle name="Lookup Table Label 15 9" xfId="7261"/>
    <cellStyle name="Lookup Table Label 16" xfId="329"/>
    <cellStyle name="Lookup Table Label 16 10" xfId="6449"/>
    <cellStyle name="Lookup Table Label 16 11" xfId="7924"/>
    <cellStyle name="Lookup Table Label 16 12" xfId="8732"/>
    <cellStyle name="Lookup Table Label 16 13" xfId="9557"/>
    <cellStyle name="Lookup Table Label 16 14" xfId="11315"/>
    <cellStyle name="Lookup Table Label 16 15" xfId="12162"/>
    <cellStyle name="Lookup Table Label 16 16" xfId="13599"/>
    <cellStyle name="Lookup Table Label 16 17" xfId="14025"/>
    <cellStyle name="Lookup Table Label 16 18" xfId="15338"/>
    <cellStyle name="Lookup Table Label 16 19" xfId="15386"/>
    <cellStyle name="Lookup Table Label 16 2" xfId="1244"/>
    <cellStyle name="Lookup Table Label 16 3" xfId="2098"/>
    <cellStyle name="Lookup Table Label 16 4" xfId="3155"/>
    <cellStyle name="Lookup Table Label 16 5" xfId="4356"/>
    <cellStyle name="Lookup Table Label 16 6" xfId="5140"/>
    <cellStyle name="Lookup Table Label 16 7" xfId="5215"/>
    <cellStyle name="Lookup Table Label 16 8" xfId="6042"/>
    <cellStyle name="Lookup Table Label 16 9" xfId="5611"/>
    <cellStyle name="Lookup Table Label 17" xfId="735"/>
    <cellStyle name="Lookup Table Label 17 10" xfId="8185"/>
    <cellStyle name="Lookup Table Label 17 11" xfId="7643"/>
    <cellStyle name="Lookup Table Label 17 12" xfId="9575"/>
    <cellStyle name="Lookup Table Label 17 13" xfId="10121"/>
    <cellStyle name="Lookup Table Label 17 14" xfId="11302"/>
    <cellStyle name="Lookup Table Label 17 15" xfId="12567"/>
    <cellStyle name="Lookup Table Label 17 16" xfId="13592"/>
    <cellStyle name="Lookup Table Label 17 17" xfId="14427"/>
    <cellStyle name="Lookup Table Label 17 18" xfId="14829"/>
    <cellStyle name="Lookup Table Label 17 19" xfId="15787"/>
    <cellStyle name="Lookup Table Label 17 2" xfId="1650"/>
    <cellStyle name="Lookup Table Label 17 3" xfId="2504"/>
    <cellStyle name="Lookup Table Label 17 4" xfId="2906"/>
    <cellStyle name="Lookup Table Label 17 5" xfId="3171"/>
    <cellStyle name="Lookup Table Label 17 6" xfId="4023"/>
    <cellStyle name="Lookup Table Label 17 7" xfId="5635"/>
    <cellStyle name="Lookup Table Label 17 8" xfId="6440"/>
    <cellStyle name="Lookup Table Label 17 9" xfId="7215"/>
    <cellStyle name="Lookup Table Label 18" xfId="622"/>
    <cellStyle name="Lookup Table Label 18 10" xfId="8072"/>
    <cellStyle name="Lookup Table Label 18 11" xfId="8150"/>
    <cellStyle name="Lookup Table Label 18 12" xfId="10183"/>
    <cellStyle name="Lookup Table Label 18 13" xfId="10534"/>
    <cellStyle name="Lookup Table Label 18 14" xfId="11403"/>
    <cellStyle name="Lookup Table Label 18 15" xfId="12454"/>
    <cellStyle name="Lookup Table Label 18 16" xfId="11487"/>
    <cellStyle name="Lookup Table Label 18 17" xfId="14314"/>
    <cellStyle name="Lookup Table Label 18 18" xfId="10547"/>
    <cellStyle name="Lookup Table Label 18 19" xfId="15674"/>
    <cellStyle name="Lookup Table Label 18 2" xfId="1537"/>
    <cellStyle name="Lookup Table Label 18 3" xfId="2391"/>
    <cellStyle name="Lookup Table Label 18 4" xfId="3701"/>
    <cellStyle name="Lookup Table Label 18 5" xfId="4260"/>
    <cellStyle name="Lookup Table Label 18 6" xfId="5044"/>
    <cellStyle name="Lookup Table Label 18 7" xfId="6007"/>
    <cellStyle name="Lookup Table Label 18 8" xfId="5075"/>
    <cellStyle name="Lookup Table Label 18 9" xfId="7329"/>
    <cellStyle name="Lookup Table Label 19" xfId="631"/>
    <cellStyle name="Lookup Table Label 19 10" xfId="8081"/>
    <cellStyle name="Lookup Table Label 19 11" xfId="7686"/>
    <cellStyle name="Lookup Table Label 19 12" xfId="10086"/>
    <cellStyle name="Lookup Table Label 19 13" xfId="10438"/>
    <cellStyle name="Lookup Table Label 19 14" xfId="11424"/>
    <cellStyle name="Lookup Table Label 19 15" xfId="12463"/>
    <cellStyle name="Lookup Table Label 19 16" xfId="10250"/>
    <cellStyle name="Lookup Table Label 19 17" xfId="14323"/>
    <cellStyle name="Lookup Table Label 19 18" xfId="15128"/>
    <cellStyle name="Lookup Table Label 19 19" xfId="15683"/>
    <cellStyle name="Lookup Table Label 19 2" xfId="1546"/>
    <cellStyle name="Lookup Table Label 19 3" xfId="2400"/>
    <cellStyle name="Lookup Table Label 19 4" xfId="2891"/>
    <cellStyle name="Lookup Table Label 19 5" xfId="4498"/>
    <cellStyle name="Lookup Table Label 19 6" xfId="5282"/>
    <cellStyle name="Lookup Table Label 19 7" xfId="5639"/>
    <cellStyle name="Lookup Table Label 19 8" xfId="4741"/>
    <cellStyle name="Lookup Table Label 19 9" xfId="7534"/>
    <cellStyle name="Lookup Table Label 2" xfId="91"/>
    <cellStyle name="Lookup Table Label 2 10" xfId="590"/>
    <cellStyle name="Lookup Table Label 2 10 10" xfId="8040"/>
    <cellStyle name="Lookup Table Label 2 10 11" xfId="6533"/>
    <cellStyle name="Lookup Table Label 2 10 12" xfId="8317"/>
    <cellStyle name="Lookup Table Label 2 10 13" xfId="9309"/>
    <cellStyle name="Lookup Table Label 2 10 14" xfId="10441"/>
    <cellStyle name="Lookup Table Label 2 10 15" xfId="12422"/>
    <cellStyle name="Lookup Table Label 2 10 16" xfId="11754"/>
    <cellStyle name="Lookup Table Label 2 10 17" xfId="14282"/>
    <cellStyle name="Lookup Table Label 2 10 18" xfId="15313"/>
    <cellStyle name="Lookup Table Label 2 10 19" xfId="15642"/>
    <cellStyle name="Lookup Table Label 2 10 2" xfId="1505"/>
    <cellStyle name="Lookup Table Label 2 10 3" xfId="2359"/>
    <cellStyle name="Lookup Table Label 2 10 4" xfId="3210"/>
    <cellStyle name="Lookup Table Label 2 10 5" xfId="3920"/>
    <cellStyle name="Lookup Table Label 2 10 6" xfId="4696"/>
    <cellStyle name="Lookup Table Label 2 10 7" xfId="5517"/>
    <cellStyle name="Lookup Table Label 2 10 8" xfId="5528"/>
    <cellStyle name="Lookup Table Label 2 10 9" xfId="5741"/>
    <cellStyle name="Lookup Table Label 2 11" xfId="486"/>
    <cellStyle name="Lookup Table Label 2 11 10" xfId="7936"/>
    <cellStyle name="Lookup Table Label 2 11 11" xfId="8696"/>
    <cellStyle name="Lookup Table Label 2 11 12" xfId="9419"/>
    <cellStyle name="Lookup Table Label 2 11 13" xfId="10751"/>
    <cellStyle name="Lookup Table Label 2 11 14" xfId="11327"/>
    <cellStyle name="Lookup Table Label 2 11 15" xfId="12318"/>
    <cellStyle name="Lookup Table Label 2 11 16" xfId="13611"/>
    <cellStyle name="Lookup Table Label 2 11 17" xfId="14178"/>
    <cellStyle name="Lookup Table Label 2 11 18" xfId="11698"/>
    <cellStyle name="Lookup Table Label 2 11 19" xfId="15538"/>
    <cellStyle name="Lookup Table Label 2 11 2" xfId="1401"/>
    <cellStyle name="Lookup Table Label 2 11 3" xfId="2255"/>
    <cellStyle name="Lookup Table Label 2 11 4" xfId="3766"/>
    <cellStyle name="Lookup Table Label 2 11 5" xfId="3752"/>
    <cellStyle name="Lookup Table Label 2 11 6" xfId="4368"/>
    <cellStyle name="Lookup Table Label 2 11 7" xfId="6072"/>
    <cellStyle name="Lookup Table Label 2 11 8" xfId="5839"/>
    <cellStyle name="Lookup Table Label 2 11 9" xfId="7619"/>
    <cellStyle name="Lookup Table Label 2 12" xfId="607"/>
    <cellStyle name="Lookup Table Label 2 12 10" xfId="8057"/>
    <cellStyle name="Lookup Table Label 2 12 11" xfId="8786"/>
    <cellStyle name="Lookup Table Label 2 12 12" xfId="9717"/>
    <cellStyle name="Lookup Table Label 2 12 13" xfId="10822"/>
    <cellStyle name="Lookup Table Label 2 12 14" xfId="11275"/>
    <cellStyle name="Lookup Table Label 2 12 15" xfId="12439"/>
    <cellStyle name="Lookup Table Label 2 12 16" xfId="12303"/>
    <cellStyle name="Lookup Table Label 2 12 17" xfId="14299"/>
    <cellStyle name="Lookup Table Label 2 12 18" xfId="12984"/>
    <cellStyle name="Lookup Table Label 2 12 19" xfId="15659"/>
    <cellStyle name="Lookup Table Label 2 12 2" xfId="1522"/>
    <cellStyle name="Lookup Table Label 2 12 3" xfId="2376"/>
    <cellStyle name="Lookup Table Label 2 12 4" xfId="3402"/>
    <cellStyle name="Lookup Table Label 2 12 5" xfId="3659"/>
    <cellStyle name="Lookup Table Label 2 12 6" xfId="4233"/>
    <cellStyle name="Lookup Table Label 2 12 7" xfId="5618"/>
    <cellStyle name="Lookup Table Label 2 12 8" xfId="4543"/>
    <cellStyle name="Lookup Table Label 2 12 9" xfId="7466"/>
    <cellStyle name="Lookup Table Label 2 13" xfId="686"/>
    <cellStyle name="Lookup Table Label 2 13 10" xfId="8136"/>
    <cellStyle name="Lookup Table Label 2 13 11" xfId="7195"/>
    <cellStyle name="Lookup Table Label 2 13 12" xfId="9112"/>
    <cellStyle name="Lookup Table Label 2 13 13" xfId="9694"/>
    <cellStyle name="Lookup Table Label 2 13 14" xfId="10598"/>
    <cellStyle name="Lookup Table Label 2 13 15" xfId="12518"/>
    <cellStyle name="Lookup Table Label 2 13 16" xfId="13264"/>
    <cellStyle name="Lookup Table Label 2 13 17" xfId="14378"/>
    <cellStyle name="Lookup Table Label 2 13 18" xfId="13399"/>
    <cellStyle name="Lookup Table Label 2 13 19" xfId="15738"/>
    <cellStyle name="Lookup Table Label 2 13 2" xfId="1601"/>
    <cellStyle name="Lookup Table Label 2 13 3" xfId="2455"/>
    <cellStyle name="Lookup Table Label 2 13 4" xfId="3679"/>
    <cellStyle name="Lookup Table Label 2 13 5" xfId="4467"/>
    <cellStyle name="Lookup Table Label 2 13 6" xfId="5251"/>
    <cellStyle name="Lookup Table Label 2 13 7" xfId="5985"/>
    <cellStyle name="Lookup Table Label 2 13 8" xfId="5865"/>
    <cellStyle name="Lookup Table Label 2 13 9" xfId="7364"/>
    <cellStyle name="Lookup Table Label 2 14" xfId="652"/>
    <cellStyle name="Lookup Table Label 2 14 10" xfId="8102"/>
    <cellStyle name="Lookup Table Label 2 14 11" xfId="7540"/>
    <cellStyle name="Lookup Table Label 2 14 12" xfId="9160"/>
    <cellStyle name="Lookup Table Label 2 14 13" xfId="9916"/>
    <cellStyle name="Lookup Table Label 2 14 14" xfId="11412"/>
    <cellStyle name="Lookup Table Label 2 14 15" xfId="12484"/>
    <cellStyle name="Lookup Table Label 2 14 16" xfId="13372"/>
    <cellStyle name="Lookup Table Label 2 14 17" xfId="14344"/>
    <cellStyle name="Lookup Table Label 2 14 18" xfId="15099"/>
    <cellStyle name="Lookup Table Label 2 14 19" xfId="15704"/>
    <cellStyle name="Lookup Table Label 2 14 2" xfId="1567"/>
    <cellStyle name="Lookup Table Label 2 14 3" xfId="2421"/>
    <cellStyle name="Lookup Table Label 2 14 4" xfId="3066"/>
    <cellStyle name="Lookup Table Label 2 14 5" xfId="4334"/>
    <cellStyle name="Lookup Table Label 2 14 6" xfId="5118"/>
    <cellStyle name="Lookup Table Label 2 14 7" xfId="5529"/>
    <cellStyle name="Lookup Table Label 2 14 8" xfId="6267"/>
    <cellStyle name="Lookup Table Label 2 14 9" xfId="7252"/>
    <cellStyle name="Lookup Table Label 2 15" xfId="661"/>
    <cellStyle name="Lookup Table Label 2 15 10" xfId="8111"/>
    <cellStyle name="Lookup Table Label 2 15 11" xfId="8434"/>
    <cellStyle name="Lookup Table Label 2 15 12" xfId="9657"/>
    <cellStyle name="Lookup Table Label 2 15 13" xfId="9237"/>
    <cellStyle name="Lookup Table Label 2 15 14" xfId="11677"/>
    <cellStyle name="Lookup Table Label 2 15 15" xfId="12493"/>
    <cellStyle name="Lookup Table Label 2 15 16" xfId="13528"/>
    <cellStyle name="Lookup Table Label 2 15 17" xfId="14353"/>
    <cellStyle name="Lookup Table Label 2 15 18" xfId="14788"/>
    <cellStyle name="Lookup Table Label 2 15 19" xfId="15713"/>
    <cellStyle name="Lookup Table Label 2 15 2" xfId="1576"/>
    <cellStyle name="Lookup Table Label 2 15 3" xfId="2430"/>
    <cellStyle name="Lookup Table Label 2 15 4" xfId="3291"/>
    <cellStyle name="Lookup Table Label 2 15 5" xfId="3133"/>
    <cellStyle name="Lookup Table Label 2 15 6" xfId="4013"/>
    <cellStyle name="Lookup Table Label 2 15 7" xfId="5601"/>
    <cellStyle name="Lookup Table Label 2 15 8" xfId="6432"/>
    <cellStyle name="Lookup Table Label 2 15 9" xfId="7505"/>
    <cellStyle name="Lookup Table Label 2 16" xfId="699"/>
    <cellStyle name="Lookup Table Label 2 16 10" xfId="8149"/>
    <cellStyle name="Lookup Table Label 2 16 11" xfId="7352"/>
    <cellStyle name="Lookup Table Label 2 16 12" xfId="9181"/>
    <cellStyle name="Lookup Table Label 2 16 13" xfId="9784"/>
    <cellStyle name="Lookup Table Label 2 16 14" xfId="10828"/>
    <cellStyle name="Lookup Table Label 2 16 15" xfId="12531"/>
    <cellStyle name="Lookup Table Label 2 16 16" xfId="13317"/>
    <cellStyle name="Lookup Table Label 2 16 17" xfId="14391"/>
    <cellStyle name="Lookup Table Label 2 16 18" xfId="14920"/>
    <cellStyle name="Lookup Table Label 2 16 19" xfId="15751"/>
    <cellStyle name="Lookup Table Label 2 16 2" xfId="1614"/>
    <cellStyle name="Lookup Table Label 2 16 3" xfId="2468"/>
    <cellStyle name="Lookup Table Label 2 16 4" xfId="3361"/>
    <cellStyle name="Lookup Table Label 2 16 5" xfId="4414"/>
    <cellStyle name="Lookup Table Label 2 16 6" xfId="5198"/>
    <cellStyle name="Lookup Table Label 2 16 7" xfId="5762"/>
    <cellStyle name="Lookup Table Label 2 16 8" xfId="6006"/>
    <cellStyle name="Lookup Table Label 2 16 9" xfId="7009"/>
    <cellStyle name="Lookup Table Label 2 17" xfId="658"/>
    <cellStyle name="Lookup Table Label 2 17 10" xfId="8108"/>
    <cellStyle name="Lookup Table Label 2 17 11" xfId="7807"/>
    <cellStyle name="Lookup Table Label 2 17 12" xfId="8032"/>
    <cellStyle name="Lookup Table Label 2 17 13" xfId="10613"/>
    <cellStyle name="Lookup Table Label 2 17 14" xfId="11265"/>
    <cellStyle name="Lookup Table Label 2 17 15" xfId="12490"/>
    <cellStyle name="Lookup Table Label 2 17 16" xfId="13346"/>
    <cellStyle name="Lookup Table Label 2 17 17" xfId="14350"/>
    <cellStyle name="Lookup Table Label 2 17 18" xfId="14855"/>
    <cellStyle name="Lookup Table Label 2 17 19" xfId="15710"/>
    <cellStyle name="Lookup Table Label 2 17 2" xfId="1573"/>
    <cellStyle name="Lookup Table Label 2 17 3" xfId="2427"/>
    <cellStyle name="Lookup Table Label 2 17 4" xfId="3051"/>
    <cellStyle name="Lookup Table Label 2 17 5" xfId="3783"/>
    <cellStyle name="Lookup Table Label 2 17 6" xfId="4552"/>
    <cellStyle name="Lookup Table Label 2 17 7" xfId="5705"/>
    <cellStyle name="Lookup Table Label 2 17 8" xfId="5391"/>
    <cellStyle name="Lookup Table Label 2 17 9" xfId="7533"/>
    <cellStyle name="Lookup Table Label 2 18" xfId="671"/>
    <cellStyle name="Lookup Table Label 2 18 10" xfId="8121"/>
    <cellStyle name="Lookup Table Label 2 18 11" xfId="7040"/>
    <cellStyle name="Lookup Table Label 2 18 12" xfId="10164"/>
    <cellStyle name="Lookup Table Label 2 18 13" xfId="10515"/>
    <cellStyle name="Lookup Table Label 2 18 14" xfId="10509"/>
    <cellStyle name="Lookup Table Label 2 18 15" xfId="12503"/>
    <cellStyle name="Lookup Table Label 2 18 16" xfId="13082"/>
    <cellStyle name="Lookup Table Label 2 18 17" xfId="14363"/>
    <cellStyle name="Lookup Table Label 2 18 18" xfId="13476"/>
    <cellStyle name="Lookup Table Label 2 18 19" xfId="15723"/>
    <cellStyle name="Lookup Table Label 2 18 2" xfId="1586"/>
    <cellStyle name="Lookup Table Label 2 18 3" xfId="2440"/>
    <cellStyle name="Lookup Table Label 2 18 4" xfId="3556"/>
    <cellStyle name="Lookup Table Label 2 18 5" xfId="3816"/>
    <cellStyle name="Lookup Table Label 2 18 6" xfId="4475"/>
    <cellStyle name="Lookup Table Label 2 18 7" xfId="5841"/>
    <cellStyle name="Lookup Table Label 2 18 8" xfId="5585"/>
    <cellStyle name="Lookup Table Label 2 18 9" xfId="7120"/>
    <cellStyle name="Lookup Table Label 2 19" xfId="744"/>
    <cellStyle name="Lookup Table Label 2 19 10" xfId="8194"/>
    <cellStyle name="Lookup Table Label 2 19 11" xfId="7705"/>
    <cellStyle name="Lookup Table Label 2 19 12" xfId="10252"/>
    <cellStyle name="Lookup Table Label 2 19 13" xfId="11026"/>
    <cellStyle name="Lookup Table Label 2 19 14" xfId="11338"/>
    <cellStyle name="Lookup Table Label 2 19 15" xfId="12576"/>
    <cellStyle name="Lookup Table Label 2 19 16" xfId="13660"/>
    <cellStyle name="Lookup Table Label 2 19 17" xfId="14436"/>
    <cellStyle name="Lookup Table Label 2 19 18" xfId="13142"/>
    <cellStyle name="Lookup Table Label 2 19 19" xfId="15796"/>
    <cellStyle name="Lookup Table Label 2 19 2" xfId="1659"/>
    <cellStyle name="Lookup Table Label 2 19 3" xfId="2513"/>
    <cellStyle name="Lookup Table Label 2 19 4" xfId="3718"/>
    <cellStyle name="Lookup Table Label 2 19 5" xfId="4075"/>
    <cellStyle name="Lookup Table Label 2 19 6" xfId="4859"/>
    <cellStyle name="Lookup Table Label 2 19 7" xfId="6024"/>
    <cellStyle name="Lookup Table Label 2 19 8" xfId="6639"/>
    <cellStyle name="Lookup Table Label 2 19 9" xfId="7117"/>
    <cellStyle name="Lookup Table Label 2 2" xfId="212"/>
    <cellStyle name="Lookup Table Label 2 2 10" xfId="854"/>
    <cellStyle name="Lookup Table Label 2 2 10 10" xfId="8304"/>
    <cellStyle name="Lookup Table Label 2 2 10 11" xfId="9080"/>
    <cellStyle name="Lookup Table Label 2 2 10 12" xfId="10362"/>
    <cellStyle name="Lookup Table Label 2 2 10 13" xfId="11136"/>
    <cellStyle name="Lookup Table Label 2 2 10 14" xfId="11895"/>
    <cellStyle name="Lookup Table Label 2 2 10 15" xfId="12686"/>
    <cellStyle name="Lookup Table Label 2 2 10 16" xfId="13770"/>
    <cellStyle name="Lookup Table Label 2 2 10 17" xfId="14546"/>
    <cellStyle name="Lookup Table Label 2 2 10 18" xfId="15059"/>
    <cellStyle name="Lookup Table Label 2 2 10 19" xfId="15906"/>
    <cellStyle name="Lookup Table Label 2 2 10 2" xfId="1769"/>
    <cellStyle name="Lookup Table Label 2 2 10 3" xfId="2623"/>
    <cellStyle name="Lookup Table Label 2 2 10 4" xfId="3394"/>
    <cellStyle name="Lookup Table Label 2 2 10 5" xfId="4111"/>
    <cellStyle name="Lookup Table Label 2 2 10 6" xfId="4895"/>
    <cellStyle name="Lookup Table Label 2 2 10 7" xfId="5317"/>
    <cellStyle name="Lookup Table Label 2 2 10 8" xfId="6749"/>
    <cellStyle name="Lookup Table Label 2 2 10 9" xfId="7101"/>
    <cellStyle name="Lookup Table Label 2 2 11" xfId="873"/>
    <cellStyle name="Lookup Table Label 2 2 11 10" xfId="8323"/>
    <cellStyle name="Lookup Table Label 2 2 11 11" xfId="9099"/>
    <cellStyle name="Lookup Table Label 2 2 11 12" xfId="10381"/>
    <cellStyle name="Lookup Table Label 2 2 11 13" xfId="11155"/>
    <cellStyle name="Lookup Table Label 2 2 11 14" xfId="11914"/>
    <cellStyle name="Lookup Table Label 2 2 11 15" xfId="12705"/>
    <cellStyle name="Lookup Table Label 2 2 11 16" xfId="13789"/>
    <cellStyle name="Lookup Table Label 2 2 11 17" xfId="14565"/>
    <cellStyle name="Lookup Table Label 2 2 11 18" xfId="15042"/>
    <cellStyle name="Lookup Table Label 2 2 11 19" xfId="15925"/>
    <cellStyle name="Lookup Table Label 2 2 11 2" xfId="1788"/>
    <cellStyle name="Lookup Table Label 2 2 11 3" xfId="2642"/>
    <cellStyle name="Lookup Table Label 2 2 11 4" xfId="2936"/>
    <cellStyle name="Lookup Table Label 2 2 11 5" xfId="3287"/>
    <cellStyle name="Lookup Table Label 2 2 11 6" xfId="4688"/>
    <cellStyle name="Lookup Table Label 2 2 11 7" xfId="5821"/>
    <cellStyle name="Lookup Table Label 2 2 11 8" xfId="6768"/>
    <cellStyle name="Lookup Table Label 2 2 11 9" xfId="7299"/>
    <cellStyle name="Lookup Table Label 2 2 12" xfId="588"/>
    <cellStyle name="Lookup Table Label 2 2 12 10" xfId="8038"/>
    <cellStyle name="Lookup Table Label 2 2 12 11" xfId="5945"/>
    <cellStyle name="Lookup Table Label 2 2 12 12" xfId="8266"/>
    <cellStyle name="Lookup Table Label 2 2 12 13" xfId="9250"/>
    <cellStyle name="Lookup Table Label 2 2 12 14" xfId="10172"/>
    <cellStyle name="Lookup Table Label 2 2 12 15" xfId="12420"/>
    <cellStyle name="Lookup Table Label 2 2 12 16" xfId="11739"/>
    <cellStyle name="Lookup Table Label 2 2 12 17" xfId="14280"/>
    <cellStyle name="Lookup Table Label 2 2 12 18" xfId="14832"/>
    <cellStyle name="Lookup Table Label 2 2 12 19" xfId="15640"/>
    <cellStyle name="Lookup Table Label 2 2 12 2" xfId="1503"/>
    <cellStyle name="Lookup Table Label 2 2 12 3" xfId="2357"/>
    <cellStyle name="Lookup Table Label 2 2 12 4" xfId="1026"/>
    <cellStyle name="Lookup Table Label 2 2 12 5" xfId="3880"/>
    <cellStyle name="Lookup Table Label 2 2 12 6" xfId="3833"/>
    <cellStyle name="Lookup Table Label 2 2 12 7" xfId="5845"/>
    <cellStyle name="Lookup Table Label 2 2 12 8" xfId="5296"/>
    <cellStyle name="Lookup Table Label 2 2 12 9" xfId="7136"/>
    <cellStyle name="Lookup Table Label 2 2 13" xfId="300"/>
    <cellStyle name="Lookup Table Label 2 2 13 2" xfId="1215"/>
    <cellStyle name="Lookup Table Label 2 2 13 3" xfId="6046"/>
    <cellStyle name="Lookup Table Label 2 2 13 4" xfId="6245"/>
    <cellStyle name="Lookup Table Label 2 2 13 5" xfId="13097"/>
    <cellStyle name="Lookup Table Label 2 2 13 6" xfId="15363"/>
    <cellStyle name="Lookup Table Label 2 2 14" xfId="1146"/>
    <cellStyle name="Lookup Table Label 2 2 15" xfId="4031"/>
    <cellStyle name="Lookup Table Label 2 2 16" xfId="4570"/>
    <cellStyle name="Lookup Table Label 2 2 17" xfId="8774"/>
    <cellStyle name="Lookup Table Label 2 2 18" xfId="6325"/>
    <cellStyle name="Lookup Table Label 2 2 19" xfId="10829"/>
    <cellStyle name="Lookup Table Label 2 2 2" xfId="469"/>
    <cellStyle name="Lookup Table Label 2 2 2 2" xfId="1887"/>
    <cellStyle name="Lookup Table Label 2 2 2 2 10" xfId="8422"/>
    <cellStyle name="Lookup Table Label 2 2 2 2 11" xfId="9198"/>
    <cellStyle name="Lookup Table Label 2 2 2 2 12" xfId="10480"/>
    <cellStyle name="Lookup Table Label 2 2 2 2 13" xfId="11252"/>
    <cellStyle name="Lookup Table Label 2 2 2 2 14" xfId="12013"/>
    <cellStyle name="Lookup Table Label 2 2 2 2 15" xfId="12804"/>
    <cellStyle name="Lookup Table Label 2 2 2 2 16" xfId="13887"/>
    <cellStyle name="Lookup Table Label 2 2 2 2 17" xfId="14663"/>
    <cellStyle name="Lookup Table Label 2 2 2 2 18" xfId="15075"/>
    <cellStyle name="Lookup Table Label 2 2 2 2 19" xfId="16018"/>
    <cellStyle name="Lookup Table Label 2 2 2 2 2" xfId="2740"/>
    <cellStyle name="Lookup Table Label 2 2 2 2 3" xfId="2979"/>
    <cellStyle name="Lookup Table Label 2 2 2 2 4" xfId="3339"/>
    <cellStyle name="Lookup Table Label 2 2 2 2 5" xfId="4370"/>
    <cellStyle name="Lookup Table Label 2 2 2 2 6" xfId="5154"/>
    <cellStyle name="Lookup Table Label 2 2 2 2 7" xfId="5685"/>
    <cellStyle name="Lookup Table Label 2 2 2 2 8" xfId="6867"/>
    <cellStyle name="Lookup Table Label 2 2 2 2 9" xfId="7132"/>
    <cellStyle name="Lookup Table Label 2 2 2 3" xfId="1384"/>
    <cellStyle name="Lookup Table Label 2 2 2 4" xfId="5297"/>
    <cellStyle name="Lookup Table Label 2 2 2 5" xfId="13500"/>
    <cellStyle name="Lookup Table Label 2 2 2 6" xfId="15522"/>
    <cellStyle name="Lookup Table Label 2 2 20" xfId="8088"/>
    <cellStyle name="Lookup Table Label 2 2 21" xfId="10703"/>
    <cellStyle name="Lookup Table Label 2 2 22" xfId="8564"/>
    <cellStyle name="Lookup Table Label 2 2 23" xfId="13050"/>
    <cellStyle name="Lookup Table Label 2 2 24" xfId="13659"/>
    <cellStyle name="Lookup Table Label 2 2 3" xfId="506"/>
    <cellStyle name="Lookup Table Label 2 2 3 10" xfId="7956"/>
    <cellStyle name="Lookup Table Label 2 2 3 11" xfId="8379"/>
    <cellStyle name="Lookup Table Label 2 2 3 12" xfId="10085"/>
    <cellStyle name="Lookup Table Label 2 2 3 13" xfId="10437"/>
    <cellStyle name="Lookup Table Label 2 2 3 14" xfId="11624"/>
    <cellStyle name="Lookup Table Label 2 2 3 15" xfId="12338"/>
    <cellStyle name="Lookup Table Label 2 2 3 16" xfId="11306"/>
    <cellStyle name="Lookup Table Label 2 2 3 17" xfId="14198"/>
    <cellStyle name="Lookup Table Label 2 2 3 18" xfId="15324"/>
    <cellStyle name="Lookup Table Label 2 2 3 19" xfId="15558"/>
    <cellStyle name="Lookup Table Label 2 2 3 2" xfId="1421"/>
    <cellStyle name="Lookup Table Label 2 2 3 3" xfId="2275"/>
    <cellStyle name="Lookup Table Label 2 2 3 4" xfId="3152"/>
    <cellStyle name="Lookup Table Label 2 2 3 5" xfId="4496"/>
    <cellStyle name="Lookup Table Label 2 2 3 6" xfId="5280"/>
    <cellStyle name="Lookup Table Label 2 2 3 7" xfId="5530"/>
    <cellStyle name="Lookup Table Label 2 2 3 8" xfId="6374"/>
    <cellStyle name="Lookup Table Label 2 2 3 9" xfId="7077"/>
    <cellStyle name="Lookup Table Label 2 2 4" xfId="573"/>
    <cellStyle name="Lookup Table Label 2 2 4 10" xfId="8023"/>
    <cellStyle name="Lookup Table Label 2 2 4 11" xfId="8819"/>
    <cellStyle name="Lookup Table Label 2 2 4 12" xfId="8495"/>
    <cellStyle name="Lookup Table Label 2 2 4 13" xfId="10874"/>
    <cellStyle name="Lookup Table Label 2 2 4 14" xfId="9721"/>
    <cellStyle name="Lookup Table Label 2 2 4 15" xfId="12405"/>
    <cellStyle name="Lookup Table Label 2 2 4 16" xfId="11322"/>
    <cellStyle name="Lookup Table Label 2 2 4 17" xfId="14265"/>
    <cellStyle name="Lookup Table Label 2 2 4 18" xfId="13509"/>
    <cellStyle name="Lookup Table Label 2 2 4 19" xfId="15625"/>
    <cellStyle name="Lookup Table Label 2 2 4 2" xfId="1488"/>
    <cellStyle name="Lookup Table Label 2 2 4 3" xfId="2342"/>
    <cellStyle name="Lookup Table Label 2 2 4 4" xfId="2977"/>
    <cellStyle name="Lookup Table Label 2 2 4 5" xfId="3730"/>
    <cellStyle name="Lookup Table Label 2 2 4 6" xfId="4257"/>
    <cellStyle name="Lookup Table Label 2 2 4 7" xfId="5689"/>
    <cellStyle name="Lookup Table Label 2 2 4 8" xfId="6519"/>
    <cellStyle name="Lookup Table Label 2 2 4 9" xfId="7188"/>
    <cellStyle name="Lookup Table Label 2 2 5" xfId="442"/>
    <cellStyle name="Lookup Table Label 2 2 5 10" xfId="7892"/>
    <cellStyle name="Lookup Table Label 2 2 5 11" xfId="8607"/>
    <cellStyle name="Lookup Table Label 2 2 5 12" xfId="9302"/>
    <cellStyle name="Lookup Table Label 2 2 5 13" xfId="10662"/>
    <cellStyle name="Lookup Table Label 2 2 5 14" xfId="10717"/>
    <cellStyle name="Lookup Table Label 2 2 5 15" xfId="12275"/>
    <cellStyle name="Lookup Table Label 2 2 5 16" xfId="11714"/>
    <cellStyle name="Lookup Table Label 2 2 5 17" xfId="14138"/>
    <cellStyle name="Lookup Table Label 2 2 5 18" xfId="15122"/>
    <cellStyle name="Lookup Table Label 2 2 5 19" xfId="15496"/>
    <cellStyle name="Lookup Table Label 2 2 5 2" xfId="1357"/>
    <cellStyle name="Lookup Table Label 2 2 5 3" xfId="2211"/>
    <cellStyle name="Lookup Table Label 2 2 5 4" xfId="3612"/>
    <cellStyle name="Lookup Table Label 2 2 5 5" xfId="4401"/>
    <cellStyle name="Lookup Table Label 2 2 5 6" xfId="5185"/>
    <cellStyle name="Lookup Table Label 2 2 5 7" xfId="5806"/>
    <cellStyle name="Lookup Table Label 2 2 5 8" xfId="6237"/>
    <cellStyle name="Lookup Table Label 2 2 5 9" xfId="7353"/>
    <cellStyle name="Lookup Table Label 2 2 6" xfId="559"/>
    <cellStyle name="Lookup Table Label 2 2 6 10" xfId="8009"/>
    <cellStyle name="Lookup Table Label 2 2 6 11" xfId="5327"/>
    <cellStyle name="Lookup Table Label 2 2 6 12" xfId="7564"/>
    <cellStyle name="Lookup Table Label 2 2 6 13" xfId="8248"/>
    <cellStyle name="Lookup Table Label 2 2 6 14" xfId="9975"/>
    <cellStyle name="Lookup Table Label 2 2 6 15" xfId="12391"/>
    <cellStyle name="Lookup Table Label 2 2 6 16" xfId="11335"/>
    <cellStyle name="Lookup Table Label 2 2 6 17" xfId="14251"/>
    <cellStyle name="Lookup Table Label 2 2 6 18" xfId="14935"/>
    <cellStyle name="Lookup Table Label 2 2 6 19" xfId="15611"/>
    <cellStyle name="Lookup Table Label 2 2 6 2" xfId="1474"/>
    <cellStyle name="Lookup Table Label 2 2 6 3" xfId="2328"/>
    <cellStyle name="Lookup Table Label 2 2 6 4" xfId="3707"/>
    <cellStyle name="Lookup Table Label 2 2 6 5" xfId="4490"/>
    <cellStyle name="Lookup Table Label 2 2 6 6" xfId="5274"/>
    <cellStyle name="Lookup Table Label 2 2 6 7" xfId="6013"/>
    <cellStyle name="Lookup Table Label 2 2 6 8" xfId="4749"/>
    <cellStyle name="Lookup Table Label 2 2 6 9" xfId="4961"/>
    <cellStyle name="Lookup Table Label 2 2 7" xfId="648"/>
    <cellStyle name="Lookup Table Label 2 2 7 10" xfId="8098"/>
    <cellStyle name="Lookup Table Label 2 2 7 11" xfId="8652"/>
    <cellStyle name="Lookup Table Label 2 2 7 12" xfId="8399"/>
    <cellStyle name="Lookup Table Label 2 2 7 13" xfId="10680"/>
    <cellStyle name="Lookup Table Label 2 2 7 14" xfId="11506"/>
    <cellStyle name="Lookup Table Label 2 2 7 15" xfId="12480"/>
    <cellStyle name="Lookup Table Label 2 2 7 16" xfId="13106"/>
    <cellStyle name="Lookup Table Label 2 2 7 17" xfId="14340"/>
    <cellStyle name="Lookup Table Label 2 2 7 18" xfId="14923"/>
    <cellStyle name="Lookup Table Label 2 2 7 19" xfId="15700"/>
    <cellStyle name="Lookup Table Label 2 2 7 2" xfId="1563"/>
    <cellStyle name="Lookup Table Label 2 2 7 3" xfId="2417"/>
    <cellStyle name="Lookup Table Label 2 2 7 4" xfId="2023"/>
    <cellStyle name="Lookup Table Label 2 2 7 5" xfId="4009"/>
    <cellStyle name="Lookup Table Label 2 2 7 6" xfId="4793"/>
    <cellStyle name="Lookup Table Label 2 2 7 7" xfId="5686"/>
    <cellStyle name="Lookup Table Label 2 2 7 8" xfId="3981"/>
    <cellStyle name="Lookup Table Label 2 2 7 9" xfId="7437"/>
    <cellStyle name="Lookup Table Label 2 2 8" xfId="758"/>
    <cellStyle name="Lookup Table Label 2 2 8 10" xfId="8208"/>
    <cellStyle name="Lookup Table Label 2 2 8 11" xfId="8984"/>
    <cellStyle name="Lookup Table Label 2 2 8 12" xfId="10266"/>
    <cellStyle name="Lookup Table Label 2 2 8 13" xfId="11040"/>
    <cellStyle name="Lookup Table Label 2 2 8 14" xfId="11799"/>
    <cellStyle name="Lookup Table Label 2 2 8 15" xfId="12590"/>
    <cellStyle name="Lookup Table Label 2 2 8 16" xfId="13674"/>
    <cellStyle name="Lookup Table Label 2 2 8 17" xfId="14450"/>
    <cellStyle name="Lookup Table Label 2 2 8 18" xfId="14822"/>
    <cellStyle name="Lookup Table Label 2 2 8 19" xfId="15810"/>
    <cellStyle name="Lookup Table Label 2 2 8 2" xfId="1673"/>
    <cellStyle name="Lookup Table Label 2 2 8 3" xfId="2527"/>
    <cellStyle name="Lookup Table Label 2 2 8 4" xfId="1075"/>
    <cellStyle name="Lookup Table Label 2 2 8 5" xfId="4321"/>
    <cellStyle name="Lookup Table Label 2 2 8 6" xfId="5105"/>
    <cellStyle name="Lookup Table Label 2 2 8 7" xfId="5886"/>
    <cellStyle name="Lookup Table Label 2 2 8 8" xfId="6653"/>
    <cellStyle name="Lookup Table Label 2 2 8 9" xfId="7529"/>
    <cellStyle name="Lookup Table Label 2 2 9" xfId="785"/>
    <cellStyle name="Lookup Table Label 2 2 9 10" xfId="8235"/>
    <cellStyle name="Lookup Table Label 2 2 9 11" xfId="9011"/>
    <cellStyle name="Lookup Table Label 2 2 9 12" xfId="10293"/>
    <cellStyle name="Lookup Table Label 2 2 9 13" xfId="11067"/>
    <cellStyle name="Lookup Table Label 2 2 9 14" xfId="11826"/>
    <cellStyle name="Lookup Table Label 2 2 9 15" xfId="12617"/>
    <cellStyle name="Lookup Table Label 2 2 9 16" xfId="13701"/>
    <cellStyle name="Lookup Table Label 2 2 9 17" xfId="14477"/>
    <cellStyle name="Lookup Table Label 2 2 9 18" xfId="15139"/>
    <cellStyle name="Lookup Table Label 2 2 9 19" xfId="15837"/>
    <cellStyle name="Lookup Table Label 2 2 9 2" xfId="1700"/>
    <cellStyle name="Lookup Table Label 2 2 9 3" xfId="2554"/>
    <cellStyle name="Lookup Table Label 2 2 9 4" xfId="3793"/>
    <cellStyle name="Lookup Table Label 2 2 9 5" xfId="4362"/>
    <cellStyle name="Lookup Table Label 2 2 9 6" xfId="5146"/>
    <cellStyle name="Lookup Table Label 2 2 9 7" xfId="6099"/>
    <cellStyle name="Lookup Table Label 2 2 9 8" xfId="6680"/>
    <cellStyle name="Lookup Table Label 2 2 9 9" xfId="7389"/>
    <cellStyle name="Lookup Table Label 2 20" xfId="773"/>
    <cellStyle name="Lookup Table Label 2 20 10" xfId="8223"/>
    <cellStyle name="Lookup Table Label 2 20 11" xfId="8999"/>
    <cellStyle name="Lookup Table Label 2 20 12" xfId="10281"/>
    <cellStyle name="Lookup Table Label 2 20 13" xfId="11055"/>
    <cellStyle name="Lookup Table Label 2 20 14" xfId="11814"/>
    <cellStyle name="Lookup Table Label 2 20 15" xfId="12605"/>
    <cellStyle name="Lookup Table Label 2 20 16" xfId="13689"/>
    <cellStyle name="Lookup Table Label 2 20 17" xfId="14465"/>
    <cellStyle name="Lookup Table Label 2 20 18" xfId="15167"/>
    <cellStyle name="Lookup Table Label 2 20 19" xfId="15825"/>
    <cellStyle name="Lookup Table Label 2 20 2" xfId="1688"/>
    <cellStyle name="Lookup Table Label 2 20 3" xfId="2542"/>
    <cellStyle name="Lookup Table Label 2 20 4" xfId="3663"/>
    <cellStyle name="Lookup Table Label 2 20 5" xfId="4489"/>
    <cellStyle name="Lookup Table Label 2 20 6" xfId="5273"/>
    <cellStyle name="Lookup Table Label 2 20 7" xfId="5969"/>
    <cellStyle name="Lookup Table Label 2 20 8" xfId="6668"/>
    <cellStyle name="Lookup Table Label 2 20 9" xfId="7180"/>
    <cellStyle name="Lookup Table Label 2 21" xfId="623"/>
    <cellStyle name="Lookup Table Label 2 21 10" xfId="8073"/>
    <cellStyle name="Lookup Table Label 2 21 11" xfId="8477"/>
    <cellStyle name="Lookup Table Label 2 21 12" xfId="10100"/>
    <cellStyle name="Lookup Table Label 2 21 13" xfId="10854"/>
    <cellStyle name="Lookup Table Label 2 21 14" xfId="11719"/>
    <cellStyle name="Lookup Table Label 2 21 15" xfId="12455"/>
    <cellStyle name="Lookup Table Label 2 21 16" xfId="13056"/>
    <cellStyle name="Lookup Table Label 2 21 17" xfId="14315"/>
    <cellStyle name="Lookup Table Label 2 21 18" xfId="14872"/>
    <cellStyle name="Lookup Table Label 2 21 19" xfId="15675"/>
    <cellStyle name="Lookup Table Label 2 21 2" xfId="1538"/>
    <cellStyle name="Lookup Table Label 2 21 3" xfId="2392"/>
    <cellStyle name="Lookup Table Label 2 21 4" xfId="3682"/>
    <cellStyle name="Lookup Table Label 2 21 5" xfId="4419"/>
    <cellStyle name="Lookup Table Label 2 21 6" xfId="5203"/>
    <cellStyle name="Lookup Table Label 2 21 7" xfId="5988"/>
    <cellStyle name="Lookup Table Label 2 21 8" xfId="5978"/>
    <cellStyle name="Lookup Table Label 2 21 9" xfId="7303"/>
    <cellStyle name="Lookup Table Label 2 22" xfId="710"/>
    <cellStyle name="Lookup Table Label 2 22 10" xfId="8160"/>
    <cellStyle name="Lookup Table Label 2 22 11" xfId="7269"/>
    <cellStyle name="Lookup Table Label 2 22 12" xfId="9327"/>
    <cellStyle name="Lookup Table Label 2 22 13" xfId="9940"/>
    <cellStyle name="Lookup Table Label 2 22 14" xfId="11101"/>
    <cellStyle name="Lookup Table Label 2 22 15" xfId="12542"/>
    <cellStyle name="Lookup Table Label 2 22 16" xfId="13408"/>
    <cellStyle name="Lookup Table Label 2 22 17" xfId="14402"/>
    <cellStyle name="Lookup Table Label 2 22 18" xfId="15354"/>
    <cellStyle name="Lookup Table Label 2 22 19" xfId="15762"/>
    <cellStyle name="Lookup Table Label 2 22 2" xfId="1625"/>
    <cellStyle name="Lookup Table Label 2 22 3" xfId="2479"/>
    <cellStyle name="Lookup Table Label 2 22 4" xfId="3434"/>
    <cellStyle name="Lookup Table Label 2 22 5" xfId="4613"/>
    <cellStyle name="Lookup Table Label 2 22 6" xfId="5397"/>
    <cellStyle name="Lookup Table Label 2 22 7" xfId="5355"/>
    <cellStyle name="Lookup Table Label 2 22 8" xfId="6111"/>
    <cellStyle name="Lookup Table Label 2 22 9" xfId="7272"/>
    <cellStyle name="Lookup Table Label 2 23" xfId="695"/>
    <cellStyle name="Lookup Table Label 2 23 10" xfId="8145"/>
    <cellStyle name="Lookup Table Label 2 23 11" xfId="7283"/>
    <cellStyle name="Lookup Table Label 2 23 12" xfId="9173"/>
    <cellStyle name="Lookup Table Label 2 23 13" xfId="9774"/>
    <cellStyle name="Lookup Table Label 2 23 14" xfId="10738"/>
    <cellStyle name="Lookup Table Label 2 23 15" xfId="12527"/>
    <cellStyle name="Lookup Table Label 2 23 16" xfId="13291"/>
    <cellStyle name="Lookup Table Label 2 23 17" xfId="14387"/>
    <cellStyle name="Lookup Table Label 2 23 18" xfId="14904"/>
    <cellStyle name="Lookup Table Label 2 23 19" xfId="15747"/>
    <cellStyle name="Lookup Table Label 2 23 2" xfId="1610"/>
    <cellStyle name="Lookup Table Label 2 23 3" xfId="2464"/>
    <cellStyle name="Lookup Table Label 2 23 4" xfId="951"/>
    <cellStyle name="Lookup Table Label 2 23 5" xfId="3743"/>
    <cellStyle name="Lookup Table Label 2 23 6" xfId="4311"/>
    <cellStyle name="Lookup Table Label 2 23 7" xfId="5738"/>
    <cellStyle name="Lookup Table Label 2 23 8" xfId="5950"/>
    <cellStyle name="Lookup Table Label 2 23 9" xfId="7030"/>
    <cellStyle name="Lookup Table Label 2 24" xfId="654"/>
    <cellStyle name="Lookup Table Label 2 24 10" xfId="8104"/>
    <cellStyle name="Lookup Table Label 2 24 11" xfId="8157"/>
    <cellStyle name="Lookup Table Label 2 24 12" xfId="8502"/>
    <cellStyle name="Lookup Table Label 2 24 13" xfId="10743"/>
    <cellStyle name="Lookup Table Label 2 24 14" xfId="11410"/>
    <cellStyle name="Lookup Table Label 2 24 15" xfId="12486"/>
    <cellStyle name="Lookup Table Label 2 24 16" xfId="12972"/>
    <cellStyle name="Lookup Table Label 2 24 17" xfId="14346"/>
    <cellStyle name="Lookup Table Label 2 24 18" xfId="15062"/>
    <cellStyle name="Lookup Table Label 2 24 19" xfId="15706"/>
    <cellStyle name="Lookup Table Label 2 24 2" xfId="1569"/>
    <cellStyle name="Lookup Table Label 2 24 3" xfId="2423"/>
    <cellStyle name="Lookup Table Label 2 24 4" xfId="1166"/>
    <cellStyle name="Lookup Table Label 2 24 5" xfId="4285"/>
    <cellStyle name="Lookup Table Label 2 24 6" xfId="5069"/>
    <cellStyle name="Lookup Table Label 2 24 7" xfId="5890"/>
    <cellStyle name="Lookup Table Label 2 24 8" xfId="6619"/>
    <cellStyle name="Lookup Table Label 2 24 9" xfId="7651"/>
    <cellStyle name="Lookup Table Label 2 25" xfId="827"/>
    <cellStyle name="Lookup Table Label 2 25 10" xfId="8277"/>
    <cellStyle name="Lookup Table Label 2 25 11" xfId="9053"/>
    <cellStyle name="Lookup Table Label 2 25 12" xfId="10335"/>
    <cellStyle name="Lookup Table Label 2 25 13" xfId="11109"/>
    <cellStyle name="Lookup Table Label 2 25 14" xfId="11868"/>
    <cellStyle name="Lookup Table Label 2 25 15" xfId="12659"/>
    <cellStyle name="Lookup Table Label 2 25 16" xfId="13743"/>
    <cellStyle name="Lookup Table Label 2 25 17" xfId="14519"/>
    <cellStyle name="Lookup Table Label 2 25 18" xfId="15203"/>
    <cellStyle name="Lookup Table Label 2 25 19" xfId="15879"/>
    <cellStyle name="Lookup Table Label 2 25 2" xfId="1742"/>
    <cellStyle name="Lookup Table Label 2 25 3" xfId="2596"/>
    <cellStyle name="Lookup Table Label 2 25 4" xfId="961"/>
    <cellStyle name="Lookup Table Label 2 25 5" xfId="4131"/>
    <cellStyle name="Lookup Table Label 2 25 6" xfId="4915"/>
    <cellStyle name="Lookup Table Label 2 25 7" xfId="5664"/>
    <cellStyle name="Lookup Table Label 2 25 8" xfId="6722"/>
    <cellStyle name="Lookup Table Label 2 25 9" xfId="7458"/>
    <cellStyle name="Lookup Table Label 2 26" xfId="900"/>
    <cellStyle name="Lookup Table Label 2 26 10" xfId="8350"/>
    <cellStyle name="Lookup Table Label 2 26 11" xfId="9126"/>
    <cellStyle name="Lookup Table Label 2 26 12" xfId="10408"/>
    <cellStyle name="Lookup Table Label 2 26 13" xfId="11182"/>
    <cellStyle name="Lookup Table Label 2 26 14" xfId="11941"/>
    <cellStyle name="Lookup Table Label 2 26 15" xfId="12732"/>
    <cellStyle name="Lookup Table Label 2 26 16" xfId="13816"/>
    <cellStyle name="Lookup Table Label 2 26 17" xfId="14592"/>
    <cellStyle name="Lookup Table Label 2 26 18" xfId="14628"/>
    <cellStyle name="Lookup Table Label 2 26 19" xfId="15952"/>
    <cellStyle name="Lookup Table Label 2 26 2" xfId="1815"/>
    <cellStyle name="Lookup Table Label 2 26 3" xfId="2669"/>
    <cellStyle name="Lookup Table Label 2 26 4" xfId="3614"/>
    <cellStyle name="Lookup Table Label 2 26 5" xfId="4646"/>
    <cellStyle name="Lookup Table Label 2 26 6" xfId="5430"/>
    <cellStyle name="Lookup Table Label 2 26 7" xfId="5445"/>
    <cellStyle name="Lookup Table Label 2 26 8" xfId="6795"/>
    <cellStyle name="Lookup Table Label 2 26 9" xfId="6171"/>
    <cellStyle name="Lookup Table Label 2 27" xfId="9490"/>
    <cellStyle name="Lookup Table Label 2 28" xfId="11565"/>
    <cellStyle name="Lookup Table Label 2 3" xfId="201"/>
    <cellStyle name="Lookup Table Label 2 3 10" xfId="855"/>
    <cellStyle name="Lookup Table Label 2 3 10 10" xfId="8305"/>
    <cellStyle name="Lookup Table Label 2 3 10 11" xfId="9081"/>
    <cellStyle name="Lookup Table Label 2 3 10 12" xfId="10363"/>
    <cellStyle name="Lookup Table Label 2 3 10 13" xfId="11137"/>
    <cellStyle name="Lookup Table Label 2 3 10 14" xfId="11896"/>
    <cellStyle name="Lookup Table Label 2 3 10 15" xfId="12687"/>
    <cellStyle name="Lookup Table Label 2 3 10 16" xfId="13771"/>
    <cellStyle name="Lookup Table Label 2 3 10 17" xfId="14547"/>
    <cellStyle name="Lookup Table Label 2 3 10 18" xfId="15044"/>
    <cellStyle name="Lookup Table Label 2 3 10 19" xfId="15907"/>
    <cellStyle name="Lookup Table Label 2 3 10 2" xfId="1770"/>
    <cellStyle name="Lookup Table Label 2 3 10 3" xfId="2624"/>
    <cellStyle name="Lookup Table Label 2 3 10 4" xfId="943"/>
    <cellStyle name="Lookup Table Label 2 3 10 5" xfId="4612"/>
    <cellStyle name="Lookup Table Label 2 3 10 6" xfId="5396"/>
    <cellStyle name="Lookup Table Label 2 3 10 7" xfId="5728"/>
    <cellStyle name="Lookup Table Label 2 3 10 8" xfId="6750"/>
    <cellStyle name="Lookup Table Label 2 3 10 9" xfId="7067"/>
    <cellStyle name="Lookup Table Label 2 3 11" xfId="874"/>
    <cellStyle name="Lookup Table Label 2 3 11 10" xfId="8324"/>
    <cellStyle name="Lookup Table Label 2 3 11 11" xfId="9100"/>
    <cellStyle name="Lookup Table Label 2 3 11 12" xfId="10382"/>
    <cellStyle name="Lookup Table Label 2 3 11 13" xfId="11156"/>
    <cellStyle name="Lookup Table Label 2 3 11 14" xfId="11915"/>
    <cellStyle name="Lookup Table Label 2 3 11 15" xfId="12706"/>
    <cellStyle name="Lookup Table Label 2 3 11 16" xfId="13790"/>
    <cellStyle name="Lookup Table Label 2 3 11 17" xfId="14566"/>
    <cellStyle name="Lookup Table Label 2 3 11 18" xfId="13137"/>
    <cellStyle name="Lookup Table Label 2 3 11 19" xfId="15926"/>
    <cellStyle name="Lookup Table Label 2 3 11 2" xfId="1789"/>
    <cellStyle name="Lookup Table Label 2 3 11 3" xfId="2643"/>
    <cellStyle name="Lookup Table Label 2 3 11 4" xfId="2712"/>
    <cellStyle name="Lookup Table Label 2 3 11 5" xfId="4065"/>
    <cellStyle name="Lookup Table Label 2 3 11 6" xfId="4849"/>
    <cellStyle name="Lookup Table Label 2 3 11 7" xfId="5765"/>
    <cellStyle name="Lookup Table Label 2 3 11 8" xfId="6769"/>
    <cellStyle name="Lookup Table Label 2 3 11 9" xfId="7052"/>
    <cellStyle name="Lookup Table Label 2 3 12" xfId="662"/>
    <cellStyle name="Lookup Table Label 2 3 12 10" xfId="8112"/>
    <cellStyle name="Lookup Table Label 2 3 12 11" xfId="6998"/>
    <cellStyle name="Lookup Table Label 2 3 12 12" xfId="9956"/>
    <cellStyle name="Lookup Table Label 2 3 12 13" xfId="10308"/>
    <cellStyle name="Lookup Table Label 2 3 12 14" xfId="11239"/>
    <cellStyle name="Lookup Table Label 2 3 12 15" xfId="12494"/>
    <cellStyle name="Lookup Table Label 2 3 12 16" xfId="12946"/>
    <cellStyle name="Lookup Table Label 2 3 12 17" xfId="14354"/>
    <cellStyle name="Lookup Table Label 2 3 12 18" xfId="15353"/>
    <cellStyle name="Lookup Table Label 2 3 12 19" xfId="15714"/>
    <cellStyle name="Lookup Table Label 2 3 12 2" xfId="1577"/>
    <cellStyle name="Lookup Table Label 2 3 12 3" xfId="2431"/>
    <cellStyle name="Lookup Table Label 2 3 12 4" xfId="2996"/>
    <cellStyle name="Lookup Table Label 2 3 12 5" xfId="4596"/>
    <cellStyle name="Lookup Table Label 2 3 12 6" xfId="5380"/>
    <cellStyle name="Lookup Table Label 2 3 12 7" xfId="5139"/>
    <cellStyle name="Lookup Table Label 2 3 12 8" xfId="4968"/>
    <cellStyle name="Lookup Table Label 2 3 12 9" xfId="7332"/>
    <cellStyle name="Lookup Table Label 2 3 13" xfId="301"/>
    <cellStyle name="Lookup Table Label 2 3 13 2" xfId="1216"/>
    <cellStyle name="Lookup Table Label 2 3 13 3" xfId="6117"/>
    <cellStyle name="Lookup Table Label 2 3 13 4" xfId="6270"/>
    <cellStyle name="Lookup Table Label 2 3 13 5" xfId="13474"/>
    <cellStyle name="Lookup Table Label 2 3 13 6" xfId="15364"/>
    <cellStyle name="Lookup Table Label 2 3 14" xfId="1135"/>
    <cellStyle name="Lookup Table Label 2 3 15" xfId="3895"/>
    <cellStyle name="Lookup Table Label 2 3 16" xfId="4184"/>
    <cellStyle name="Lookup Table Label 2 3 17" xfId="7857"/>
    <cellStyle name="Lookup Table Label 2 3 18" xfId="8283"/>
    <cellStyle name="Lookup Table Label 2 3 19" xfId="8280"/>
    <cellStyle name="Lookup Table Label 2 3 2" xfId="470"/>
    <cellStyle name="Lookup Table Label 2 3 2 2" xfId="1888"/>
    <cellStyle name="Lookup Table Label 2 3 2 2 10" xfId="8423"/>
    <cellStyle name="Lookup Table Label 2 3 2 2 11" xfId="9199"/>
    <cellStyle name="Lookup Table Label 2 3 2 2 12" xfId="10481"/>
    <cellStyle name="Lookup Table Label 2 3 2 2 13" xfId="11253"/>
    <cellStyle name="Lookup Table Label 2 3 2 2 14" xfId="12014"/>
    <cellStyle name="Lookup Table Label 2 3 2 2 15" xfId="12805"/>
    <cellStyle name="Lookup Table Label 2 3 2 2 16" xfId="13888"/>
    <cellStyle name="Lookup Table Label 2 3 2 2 17" xfId="14664"/>
    <cellStyle name="Lookup Table Label 2 3 2 2 18" xfId="15321"/>
    <cellStyle name="Lookup Table Label 2 3 2 2 19" xfId="16019"/>
    <cellStyle name="Lookup Table Label 2 3 2 2 2" xfId="2741"/>
    <cellStyle name="Lookup Table Label 2 3 2 2 3" xfId="1050"/>
    <cellStyle name="Lookup Table Label 2 3 2 2 4" xfId="3533"/>
    <cellStyle name="Lookup Table Label 2 3 2 2 5" xfId="1053"/>
    <cellStyle name="Lookup Table Label 2 3 2 2 6" xfId="4291"/>
    <cellStyle name="Lookup Table Label 2 3 2 2 7" xfId="5581"/>
    <cellStyle name="Lookup Table Label 2 3 2 2 8" xfId="6868"/>
    <cellStyle name="Lookup Table Label 2 3 2 2 9" xfId="7166"/>
    <cellStyle name="Lookup Table Label 2 3 2 3" xfId="1385"/>
    <cellStyle name="Lookup Table Label 2 3 2 4" xfId="6491"/>
    <cellStyle name="Lookup Table Label 2 3 2 5" xfId="15325"/>
    <cellStyle name="Lookup Table Label 2 3 2 6" xfId="15523"/>
    <cellStyle name="Lookup Table Label 2 3 20" xfId="11270"/>
    <cellStyle name="Lookup Table Label 2 3 21" xfId="11715"/>
    <cellStyle name="Lookup Table Label 2 3 22" xfId="13557"/>
    <cellStyle name="Lookup Table Label 2 3 23" xfId="12967"/>
    <cellStyle name="Lookup Table Label 2 3 24" xfId="13386"/>
    <cellStyle name="Lookup Table Label 2 3 3" xfId="507"/>
    <cellStyle name="Lookup Table Label 2 3 3 10" xfId="7957"/>
    <cellStyle name="Lookup Table Label 2 3 3 11" xfId="6524"/>
    <cellStyle name="Lookup Table Label 2 3 3 12" xfId="10035"/>
    <cellStyle name="Lookup Table Label 2 3 3 13" xfId="9597"/>
    <cellStyle name="Lookup Table Label 2 3 3 14" xfId="11576"/>
    <cellStyle name="Lookup Table Label 2 3 3 15" xfId="12339"/>
    <cellStyle name="Lookup Table Label 2 3 3 16" xfId="13351"/>
    <cellStyle name="Lookup Table Label 2 3 3 17" xfId="14199"/>
    <cellStyle name="Lookup Table Label 2 3 3 18" xfId="15136"/>
    <cellStyle name="Lookup Table Label 2 3 3 19" xfId="15559"/>
    <cellStyle name="Lookup Table Label 2 3 3 2" xfId="1422"/>
    <cellStyle name="Lookup Table Label 2 3 3 3" xfId="2276"/>
    <cellStyle name="Lookup Table Label 2 3 3 4" xfId="2074"/>
    <cellStyle name="Lookup Table Label 2 3 3 5" xfId="4300"/>
    <cellStyle name="Lookup Table Label 2 3 3 6" xfId="5084"/>
    <cellStyle name="Lookup Table Label 2 3 3 7" xfId="5923"/>
    <cellStyle name="Lookup Table Label 2 3 3 8" xfId="6434"/>
    <cellStyle name="Lookup Table Label 2 3 3 9" xfId="7470"/>
    <cellStyle name="Lookup Table Label 2 3 4" xfId="574"/>
    <cellStyle name="Lookup Table Label 2 3 4 10" xfId="8024"/>
    <cellStyle name="Lookup Table Label 2 3 4 11" xfId="8513"/>
    <cellStyle name="Lookup Table Label 2 3 4 12" xfId="10219"/>
    <cellStyle name="Lookup Table Label 2 3 4 13" xfId="10570"/>
    <cellStyle name="Lookup Table Label 2 3 4 14" xfId="11753"/>
    <cellStyle name="Lookup Table Label 2 3 4 15" xfId="12406"/>
    <cellStyle name="Lookup Table Label 2 3 4 16" xfId="11430"/>
    <cellStyle name="Lookup Table Label 2 3 4 17" xfId="14266"/>
    <cellStyle name="Lookup Table Label 2 3 4 18" xfId="13242"/>
    <cellStyle name="Lookup Table Label 2 3 4 19" xfId="15626"/>
    <cellStyle name="Lookup Table Label 2 3 4 2" xfId="1489"/>
    <cellStyle name="Lookup Table Label 2 3 4 3" xfId="2343"/>
    <cellStyle name="Lookup Table Label 2 3 4 4" xfId="3514"/>
    <cellStyle name="Lookup Table Label 2 3 4 5" xfId="3406"/>
    <cellStyle name="Lookup Table Label 2 3 4 6" xfId="4081"/>
    <cellStyle name="Lookup Table Label 2 3 4 7" xfId="5552"/>
    <cellStyle name="Lookup Table Label 2 3 4 8" xfId="6483"/>
    <cellStyle name="Lookup Table Label 2 3 4 9" xfId="7654"/>
    <cellStyle name="Lookup Table Label 2 3 5" xfId="427"/>
    <cellStyle name="Lookup Table Label 2 3 5 10" xfId="7877"/>
    <cellStyle name="Lookup Table Label 2 3 5 11" xfId="8656"/>
    <cellStyle name="Lookup Table Label 2 3 5 12" xfId="9639"/>
    <cellStyle name="Lookup Table Label 2 3 5 13" xfId="10711"/>
    <cellStyle name="Lookup Table Label 2 3 5 14" xfId="11292"/>
    <cellStyle name="Lookup Table Label 2 3 5 15" xfId="12260"/>
    <cellStyle name="Lookup Table Label 2 3 5 16" xfId="13578"/>
    <cellStyle name="Lookup Table Label 2 3 5 17" xfId="14123"/>
    <cellStyle name="Lookup Table Label 2 3 5 18" xfId="14792"/>
    <cellStyle name="Lookup Table Label 2 3 5 19" xfId="15484"/>
    <cellStyle name="Lookup Table Label 2 3 5 2" xfId="1342"/>
    <cellStyle name="Lookup Table Label 2 3 5 3" xfId="2196"/>
    <cellStyle name="Lookup Table Label 2 3 5 4" xfId="3003"/>
    <cellStyle name="Lookup Table Label 2 3 5 5" xfId="4605"/>
    <cellStyle name="Lookup Table Label 2 3 5 6" xfId="5389"/>
    <cellStyle name="Lookup Table Label 2 3 5 7" xfId="5843"/>
    <cellStyle name="Lookup Table Label 2 3 5 8" xfId="5726"/>
    <cellStyle name="Lookup Table Label 2 3 5 9" xfId="7390"/>
    <cellStyle name="Lookup Table Label 2 3 6" xfId="567"/>
    <cellStyle name="Lookup Table Label 2 3 6 10" xfId="8017"/>
    <cellStyle name="Lookup Table Label 2 3 6 11" xfId="8070"/>
    <cellStyle name="Lookup Table Label 2 3 6 12" xfId="9280"/>
    <cellStyle name="Lookup Table Label 2 3 6 13" xfId="9697"/>
    <cellStyle name="Lookup Table Label 2 3 6 14" xfId="8151"/>
    <cellStyle name="Lookup Table Label 2 3 6 15" xfId="12399"/>
    <cellStyle name="Lookup Table Label 2 3 6 16" xfId="11643"/>
    <cellStyle name="Lookup Table Label 2 3 6 17" xfId="14259"/>
    <cellStyle name="Lookup Table Label 2 3 6 18" xfId="15038"/>
    <cellStyle name="Lookup Table Label 2 3 6 19" xfId="15619"/>
    <cellStyle name="Lookup Table Label 2 3 6 2" xfId="1482"/>
    <cellStyle name="Lookup Table Label 2 3 6 3" xfId="2336"/>
    <cellStyle name="Lookup Table Label 2 3 6 4" xfId="3500"/>
    <cellStyle name="Lookup Table Label 2 3 6 5" xfId="4557"/>
    <cellStyle name="Lookup Table Label 2 3 6 6" xfId="5341"/>
    <cellStyle name="Lookup Table Label 2 3 6 7" xfId="5800"/>
    <cellStyle name="Lookup Table Label 2 3 6 8" xfId="6620"/>
    <cellStyle name="Lookup Table Label 2 3 6 9" xfId="7467"/>
    <cellStyle name="Lookup Table Label 2 3 7" xfId="451"/>
    <cellStyle name="Lookup Table Label 2 3 7 10" xfId="7901"/>
    <cellStyle name="Lookup Table Label 2 3 7 11" xfId="8400"/>
    <cellStyle name="Lookup Table Label 2 3 7 12" xfId="10106"/>
    <cellStyle name="Lookup Table Label 2 3 7 13" xfId="10458"/>
    <cellStyle name="Lookup Table Label 2 3 7 14" xfId="11644"/>
    <cellStyle name="Lookup Table Label 2 3 7 15" xfId="12284"/>
    <cellStyle name="Lookup Table Label 2 3 7 16" xfId="13231"/>
    <cellStyle name="Lookup Table Label 2 3 7 17" xfId="14147"/>
    <cellStyle name="Lookup Table Label 2 3 7 18" xfId="15337"/>
    <cellStyle name="Lookup Table Label 2 3 7 19" xfId="15504"/>
    <cellStyle name="Lookup Table Label 2 3 7 2" xfId="1366"/>
    <cellStyle name="Lookup Table Label 2 3 7 3" xfId="2220"/>
    <cellStyle name="Lookup Table Label 2 3 7 4" xfId="2938"/>
    <cellStyle name="Lookup Table Label 2 3 7 5" xfId="4397"/>
    <cellStyle name="Lookup Table Label 2 3 7 6" xfId="5181"/>
    <cellStyle name="Lookup Table Label 2 3 7 7" xfId="5145"/>
    <cellStyle name="Lookup Table Label 2 3 7 8" xfId="6278"/>
    <cellStyle name="Lookup Table Label 2 3 7 9" xfId="6995"/>
    <cellStyle name="Lookup Table Label 2 3 8" xfId="759"/>
    <cellStyle name="Lookup Table Label 2 3 8 10" xfId="8209"/>
    <cellStyle name="Lookup Table Label 2 3 8 11" xfId="8985"/>
    <cellStyle name="Lookup Table Label 2 3 8 12" xfId="10267"/>
    <cellStyle name="Lookup Table Label 2 3 8 13" xfId="11041"/>
    <cellStyle name="Lookup Table Label 2 3 8 14" xfId="11800"/>
    <cellStyle name="Lookup Table Label 2 3 8 15" xfId="12591"/>
    <cellStyle name="Lookup Table Label 2 3 8 16" xfId="13675"/>
    <cellStyle name="Lookup Table Label 2 3 8 17" xfId="14451"/>
    <cellStyle name="Lookup Table Label 2 3 8 18" xfId="15282"/>
    <cellStyle name="Lookup Table Label 2 3 8 19" xfId="15811"/>
    <cellStyle name="Lookup Table Label 2 3 8 2" xfId="1674"/>
    <cellStyle name="Lookup Table Label 2 3 8 3" xfId="2528"/>
    <cellStyle name="Lookup Table Label 2 3 8 4" xfId="3065"/>
    <cellStyle name="Lookup Table Label 2 3 8 5" xfId="4058"/>
    <cellStyle name="Lookup Table Label 2 3 8 6" xfId="4842"/>
    <cellStyle name="Lookup Table Label 2 3 8 7" xfId="5812"/>
    <cellStyle name="Lookup Table Label 2 3 8 8" xfId="6654"/>
    <cellStyle name="Lookup Table Label 2 3 8 9" xfId="6364"/>
    <cellStyle name="Lookup Table Label 2 3 9" xfId="786"/>
    <cellStyle name="Lookup Table Label 2 3 9 10" xfId="8236"/>
    <cellStyle name="Lookup Table Label 2 3 9 11" xfId="9012"/>
    <cellStyle name="Lookup Table Label 2 3 9 12" xfId="10294"/>
    <cellStyle name="Lookup Table Label 2 3 9 13" xfId="11068"/>
    <cellStyle name="Lookup Table Label 2 3 9 14" xfId="11827"/>
    <cellStyle name="Lookup Table Label 2 3 9 15" xfId="12618"/>
    <cellStyle name="Lookup Table Label 2 3 9 16" xfId="13702"/>
    <cellStyle name="Lookup Table Label 2 3 9 17" xfId="14478"/>
    <cellStyle name="Lookup Table Label 2 3 9 18" xfId="15190"/>
    <cellStyle name="Lookup Table Label 2 3 9 19" xfId="15838"/>
    <cellStyle name="Lookup Table Label 2 3 9 2" xfId="1701"/>
    <cellStyle name="Lookup Table Label 2 3 9 3" xfId="2555"/>
    <cellStyle name="Lookup Table Label 2 3 9 4" xfId="3098"/>
    <cellStyle name="Lookup Table Label 2 3 9 5" xfId="4348"/>
    <cellStyle name="Lookup Table Label 2 3 9 6" xfId="5132"/>
    <cellStyle name="Lookup Table Label 2 3 9 7" xfId="5596"/>
    <cellStyle name="Lookup Table Label 2 3 9 8" xfId="6681"/>
    <cellStyle name="Lookup Table Label 2 3 9 9" xfId="7328"/>
    <cellStyle name="Lookup Table Label 2 4" xfId="398"/>
    <cellStyle name="Lookup Table Label 2 4 10" xfId="7848"/>
    <cellStyle name="Lookup Table Label 2 4 11" xfId="8695"/>
    <cellStyle name="Lookup Table Label 2 4 12" xfId="8462"/>
    <cellStyle name="Lookup Table Label 2 4 13" xfId="10750"/>
    <cellStyle name="Lookup Table Label 2 4 14" xfId="11328"/>
    <cellStyle name="Lookup Table Label 2 4 15" xfId="12231"/>
    <cellStyle name="Lookup Table Label 2 4 16" xfId="13612"/>
    <cellStyle name="Lookup Table Label 2 4 17" xfId="14094"/>
    <cellStyle name="Lookup Table Label 2 4 18" xfId="15143"/>
    <cellStyle name="Lookup Table Label 2 4 19" xfId="15455"/>
    <cellStyle name="Lookup Table Label 2 4 2" xfId="1313"/>
    <cellStyle name="Lookup Table Label 2 4 3" xfId="2167"/>
    <cellStyle name="Lookup Table Label 2 4 4" xfId="3529"/>
    <cellStyle name="Lookup Table Label 2 4 5" xfId="4405"/>
    <cellStyle name="Lookup Table Label 2 4 6" xfId="5189"/>
    <cellStyle name="Lookup Table Label 2 4 7" xfId="5860"/>
    <cellStyle name="Lookup Table Label 2 4 8" xfId="5775"/>
    <cellStyle name="Lookup Table Label 2 4 9" xfId="7407"/>
    <cellStyle name="Lookup Table Label 2 5" xfId="377"/>
    <cellStyle name="Lookup Table Label 2 5 10" xfId="7827"/>
    <cellStyle name="Lookup Table Label 2 5 11" xfId="7979"/>
    <cellStyle name="Lookup Table Label 2 5 12" xfId="8062"/>
    <cellStyle name="Lookup Table Label 2 5 13" xfId="10072"/>
    <cellStyle name="Lookup Table Label 2 5 14" xfId="10063"/>
    <cellStyle name="Lookup Table Label 2 5 15" xfId="12210"/>
    <cellStyle name="Lookup Table Label 2 5 16" xfId="13073"/>
    <cellStyle name="Lookup Table Label 2 5 17" xfId="14073"/>
    <cellStyle name="Lookup Table Label 2 5 18" xfId="15235"/>
    <cellStyle name="Lookup Table Label 2 5 19" xfId="15434"/>
    <cellStyle name="Lookup Table Label 2 5 2" xfId="1292"/>
    <cellStyle name="Lookup Table Label 2 5 3" xfId="2146"/>
    <cellStyle name="Lookup Table Label 2 5 4" xfId="3656"/>
    <cellStyle name="Lookup Table Label 2 5 5" xfId="4500"/>
    <cellStyle name="Lookup Table Label 2 5 6" xfId="5284"/>
    <cellStyle name="Lookup Table Label 2 5 7" xfId="5962"/>
    <cellStyle name="Lookup Table Label 2 5 8" xfId="6259"/>
    <cellStyle name="Lookup Table Label 2 5 9" xfId="7509"/>
    <cellStyle name="Lookup Table Label 2 6" xfId="387"/>
    <cellStyle name="Lookup Table Label 2 6 10" xfId="7837"/>
    <cellStyle name="Lookup Table Label 2 6 11" xfId="8381"/>
    <cellStyle name="Lookup Table Label 2 6 12" xfId="10087"/>
    <cellStyle name="Lookup Table Label 2 6 13" xfId="10439"/>
    <cellStyle name="Lookup Table Label 2 6 14" xfId="11626"/>
    <cellStyle name="Lookup Table Label 2 6 15" xfId="12220"/>
    <cellStyle name="Lookup Table Label 2 6 16" xfId="10443"/>
    <cellStyle name="Lookup Table Label 2 6 17" xfId="14083"/>
    <cellStyle name="Lookup Table Label 2 6 18" xfId="14876"/>
    <cellStyle name="Lookup Table Label 2 6 19" xfId="15444"/>
    <cellStyle name="Lookup Table Label 2 6 2" xfId="1302"/>
    <cellStyle name="Lookup Table Label 2 6 3" xfId="2156"/>
    <cellStyle name="Lookup Table Label 2 6 4" xfId="3600"/>
    <cellStyle name="Lookup Table Label 2 6 5" xfId="3021"/>
    <cellStyle name="Lookup Table Label 2 6 6" xfId="4240"/>
    <cellStyle name="Lookup Table Label 2 6 7" xfId="5786"/>
    <cellStyle name="Lookup Table Label 2 6 8" xfId="4765"/>
    <cellStyle name="Lookup Table Label 2 6 9" xfId="7333"/>
    <cellStyle name="Lookup Table Label 2 7" xfId="494"/>
    <cellStyle name="Lookup Table Label 2 7 10" xfId="7944"/>
    <cellStyle name="Lookup Table Label 2 7 11" xfId="8489"/>
    <cellStyle name="Lookup Table Label 2 7 12" xfId="10195"/>
    <cellStyle name="Lookup Table Label 2 7 13" xfId="10546"/>
    <cellStyle name="Lookup Table Label 2 7 14" xfId="11731"/>
    <cellStyle name="Lookup Table Label 2 7 15" xfId="12326"/>
    <cellStyle name="Lookup Table Label 2 7 16" xfId="11770"/>
    <cellStyle name="Lookup Table Label 2 7 17" xfId="14186"/>
    <cellStyle name="Lookup Table Label 2 7 18" xfId="15312"/>
    <cellStyle name="Lookup Table Label 2 7 19" xfId="15546"/>
    <cellStyle name="Lookup Table Label 2 7 2" xfId="1409"/>
    <cellStyle name="Lookup Table Label 2 7 3" xfId="2263"/>
    <cellStyle name="Lookup Table Label 2 7 4" xfId="3478"/>
    <cellStyle name="Lookup Table Label 2 7 5" xfId="3916"/>
    <cellStyle name="Lookup Table Label 2 7 6" xfId="4644"/>
    <cellStyle name="Lookup Table Label 2 7 7" xfId="4137"/>
    <cellStyle name="Lookup Table Label 2 7 8" xfId="5876"/>
    <cellStyle name="Lookup Table Label 2 7 9" xfId="5090"/>
    <cellStyle name="Lookup Table Label 2 8" xfId="555"/>
    <cellStyle name="Lookup Table Label 2 8 10" xfId="8005"/>
    <cellStyle name="Lookup Table Label 2 8 11" xfId="8509"/>
    <cellStyle name="Lookup Table Label 2 8 12" xfId="10215"/>
    <cellStyle name="Lookup Table Label 2 8 13" xfId="10566"/>
    <cellStyle name="Lookup Table Label 2 8 14" xfId="11750"/>
    <cellStyle name="Lookup Table Label 2 8 15" xfId="12387"/>
    <cellStyle name="Lookup Table Label 2 8 16" xfId="9156"/>
    <cellStyle name="Lookup Table Label 2 8 17" xfId="14247"/>
    <cellStyle name="Lookup Table Label 2 8 18" xfId="14799"/>
    <cellStyle name="Lookup Table Label 2 8 19" xfId="15607"/>
    <cellStyle name="Lookup Table Label 2 8 2" xfId="1470"/>
    <cellStyle name="Lookup Table Label 2 8 3" xfId="2324"/>
    <cellStyle name="Lookup Table Label 2 8 4" xfId="3546"/>
    <cellStyle name="Lookup Table Label 2 8 5" xfId="3993"/>
    <cellStyle name="Lookup Table Label 2 8 6" xfId="4777"/>
    <cellStyle name="Lookup Table Label 2 8 7" xfId="5642"/>
    <cellStyle name="Lookup Table Label 2 8 8" xfId="5737"/>
    <cellStyle name="Lookup Table Label 2 8 9" xfId="7152"/>
    <cellStyle name="Lookup Table Label 2 9" xfId="495"/>
    <cellStyle name="Lookup Table Label 2 9 10" xfId="7945"/>
    <cellStyle name="Lookup Table Label 2 9 11" xfId="8599"/>
    <cellStyle name="Lookup Table Label 2 9 12" xfId="9304"/>
    <cellStyle name="Lookup Table Label 2 9 13" xfId="10654"/>
    <cellStyle name="Lookup Table Label 2 9 14" xfId="11369"/>
    <cellStyle name="Lookup Table Label 2 9 15" xfId="12327"/>
    <cellStyle name="Lookup Table Label 2 9 16" xfId="13652"/>
    <cellStyle name="Lookup Table Label 2 9 17" xfId="14187"/>
    <cellStyle name="Lookup Table Label 2 9 18" xfId="15275"/>
    <cellStyle name="Lookup Table Label 2 9 19" xfId="15547"/>
    <cellStyle name="Lookup Table Label 2 9 2" xfId="1410"/>
    <cellStyle name="Lookup Table Label 2 9 3" xfId="2264"/>
    <cellStyle name="Lookup Table Label 2 9 4" xfId="3607"/>
    <cellStyle name="Lookup Table Label 2 9 5" xfId="4495"/>
    <cellStyle name="Lookup Table Label 2 9 6" xfId="5279"/>
    <cellStyle name="Lookup Table Label 2 9 7" xfId="5035"/>
    <cellStyle name="Lookup Table Label 2 9 8" xfId="6161"/>
    <cellStyle name="Lookup Table Label 2 9 9" xfId="6377"/>
    <cellStyle name="Lookup Table Label 20" xfId="718"/>
    <cellStyle name="Lookup Table Label 20 10" xfId="8168"/>
    <cellStyle name="Lookup Table Label 20 11" xfId="7746"/>
    <cellStyle name="Lookup Table Label 20 12" xfId="9399"/>
    <cellStyle name="Lookup Table Label 20 13" xfId="9967"/>
    <cellStyle name="Lookup Table Label 20 14" xfId="10813"/>
    <cellStyle name="Lookup Table Label 20 15" xfId="12550"/>
    <cellStyle name="Lookup Table Label 20 16" xfId="13462"/>
    <cellStyle name="Lookup Table Label 20 17" xfId="14410"/>
    <cellStyle name="Lookup Table Label 20 18" xfId="11111"/>
    <cellStyle name="Lookup Table Label 20 19" xfId="15770"/>
    <cellStyle name="Lookup Table Label 20 2" xfId="1633"/>
    <cellStyle name="Lookup Table Label 20 3" xfId="2487"/>
    <cellStyle name="Lookup Table Label 20 4" xfId="1164"/>
    <cellStyle name="Lookup Table Label 20 5" xfId="4470"/>
    <cellStyle name="Lookup Table Label 20 6" xfId="5254"/>
    <cellStyle name="Lookup Table Label 20 7" xfId="5725"/>
    <cellStyle name="Lookup Table Label 20 8" xfId="6127"/>
    <cellStyle name="Lookup Table Label 20 9" xfId="7531"/>
    <cellStyle name="Lookup Table Label 21" xfId="627"/>
    <cellStyle name="Lookup Table Label 21 10" xfId="8077"/>
    <cellStyle name="Lookup Table Label 21 11" xfId="7225"/>
    <cellStyle name="Lookup Table Label 21 12" xfId="9211"/>
    <cellStyle name="Lookup Table Label 21 13" xfId="10112"/>
    <cellStyle name="Lookup Table Label 21 14" xfId="8389"/>
    <cellStyle name="Lookup Table Label 21 15" xfId="12459"/>
    <cellStyle name="Lookup Table Label 21 16" xfId="12953"/>
    <cellStyle name="Lookup Table Label 21 17" xfId="14319"/>
    <cellStyle name="Lookup Table Label 21 18" xfId="14820"/>
    <cellStyle name="Lookup Table Label 21 19" xfId="15679"/>
    <cellStyle name="Lookup Table Label 21 2" xfId="1542"/>
    <cellStyle name="Lookup Table Label 21 3" xfId="2396"/>
    <cellStyle name="Lookup Table Label 21 4" xfId="3352"/>
    <cellStyle name="Lookup Table Label 21 5" xfId="3820"/>
    <cellStyle name="Lookup Table Label 21 6" xfId="3644"/>
    <cellStyle name="Lookup Table Label 21 7" xfId="5782"/>
    <cellStyle name="Lookup Table Label 21 8" xfId="6268"/>
    <cellStyle name="Lookup Table Label 21 9" xfId="7652"/>
    <cellStyle name="Lookup Table Label 22" xfId="738"/>
    <cellStyle name="Lookup Table Label 22 10" xfId="8188"/>
    <cellStyle name="Lookup Table Label 22 11" xfId="7670"/>
    <cellStyle name="Lookup Table Label 22 12" xfId="9633"/>
    <cellStyle name="Lookup Table Label 22 13" xfId="10126"/>
    <cellStyle name="Lookup Table Label 22 14" xfId="11310"/>
    <cellStyle name="Lookup Table Label 22 15" xfId="12570"/>
    <cellStyle name="Lookup Table Label 22 16" xfId="13596"/>
    <cellStyle name="Lookup Table Label 22 17" xfId="14430"/>
    <cellStyle name="Lookup Table Label 22 18" xfId="15251"/>
    <cellStyle name="Lookup Table Label 22 19" xfId="15790"/>
    <cellStyle name="Lookup Table Label 22 2" xfId="1653"/>
    <cellStyle name="Lookup Table Label 22 3" xfId="2507"/>
    <cellStyle name="Lookup Table Label 22 4" xfId="3344"/>
    <cellStyle name="Lookup Table Label 22 5" xfId="3495"/>
    <cellStyle name="Lookup Table Label 22 6" xfId="3947"/>
    <cellStyle name="Lookup Table Label 22 7" xfId="5024"/>
    <cellStyle name="Lookup Table Label 22 8" xfId="6459"/>
    <cellStyle name="Lookup Table Label 22 9" xfId="7123"/>
    <cellStyle name="Lookup Table Label 23" xfId="722"/>
    <cellStyle name="Lookup Table Label 23 10" xfId="8172"/>
    <cellStyle name="Lookup Table Label 23 11" xfId="7512"/>
    <cellStyle name="Lookup Table Label 23 12" xfId="9439"/>
    <cellStyle name="Lookup Table Label 23 13" xfId="10000"/>
    <cellStyle name="Lookup Table Label 23 14" xfId="11208"/>
    <cellStyle name="Lookup Table Label 23 15" xfId="12554"/>
    <cellStyle name="Lookup Table Label 23 16" xfId="13503"/>
    <cellStyle name="Lookup Table Label 23 17" xfId="14414"/>
    <cellStyle name="Lookup Table Label 23 18" xfId="14948"/>
    <cellStyle name="Lookup Table Label 23 19" xfId="15774"/>
    <cellStyle name="Lookup Table Label 23 2" xfId="1637"/>
    <cellStyle name="Lookup Table Label 23 3" xfId="2491"/>
    <cellStyle name="Lookup Table Label 23 4" xfId="3796"/>
    <cellStyle name="Lookup Table Label 23 5" xfId="4259"/>
    <cellStyle name="Lookup Table Label 23 6" xfId="5043"/>
    <cellStyle name="Lookup Table Label 23 7" xfId="6102"/>
    <cellStyle name="Lookup Table Label 23 8" xfId="6163"/>
    <cellStyle name="Lookup Table Label 23 9" xfId="7219"/>
    <cellStyle name="Lookup Table Label 24" xfId="743"/>
    <cellStyle name="Lookup Table Label 24 10" xfId="8193"/>
    <cellStyle name="Lookup Table Label 24 11" xfId="7694"/>
    <cellStyle name="Lookup Table Label 24 12" xfId="9674"/>
    <cellStyle name="Lookup Table Label 24 13" xfId="10162"/>
    <cellStyle name="Lookup Table Label 24 14" xfId="11331"/>
    <cellStyle name="Lookup Table Label 24 15" xfId="12575"/>
    <cellStyle name="Lookup Table Label 24 16" xfId="13622"/>
    <cellStyle name="Lookup Table Label 24 17" xfId="14435"/>
    <cellStyle name="Lookup Table Label 24 18" xfId="14909"/>
    <cellStyle name="Lookup Table Label 24 19" xfId="15795"/>
    <cellStyle name="Lookup Table Label 24 2" xfId="1658"/>
    <cellStyle name="Lookup Table Label 24 3" xfId="2512"/>
    <cellStyle name="Lookup Table Label 24 4" xfId="1042"/>
    <cellStyle name="Lookup Table Label 24 5" xfId="3969"/>
    <cellStyle name="Lookup Table Label 24 6" xfId="4753"/>
    <cellStyle name="Lookup Table Label 24 7" xfId="5778"/>
    <cellStyle name="Lookup Table Label 24 8" xfId="6494"/>
    <cellStyle name="Lookup Table Label 24 9" xfId="7229"/>
    <cellStyle name="Lookup Table Label 25" xfId="709"/>
    <cellStyle name="Lookup Table Label 25 10" xfId="8159"/>
    <cellStyle name="Lookup Table Label 25 11" xfId="7606"/>
    <cellStyle name="Lookup Table Label 25 12" xfId="8187"/>
    <cellStyle name="Lookup Table Label 25 13" xfId="8129"/>
    <cellStyle name="Lookup Table Label 25 14" xfId="11295"/>
    <cellStyle name="Lookup Table Label 25 15" xfId="12541"/>
    <cellStyle name="Lookup Table Label 25 16" xfId="13394"/>
    <cellStyle name="Lookup Table Label 25 17" xfId="14401"/>
    <cellStyle name="Lookup Table Label 25 18" xfId="14809"/>
    <cellStyle name="Lookup Table Label 25 19" xfId="15761"/>
    <cellStyle name="Lookup Table Label 25 2" xfId="1624"/>
    <cellStyle name="Lookup Table Label 25 3" xfId="2478"/>
    <cellStyle name="Lookup Table Label 25 4" xfId="3377"/>
    <cellStyle name="Lookup Table Label 25 5" xfId="3817"/>
    <cellStyle name="Lookup Table Label 25 6" xfId="4504"/>
    <cellStyle name="Lookup Table Label 25 7" xfId="4921"/>
    <cellStyle name="Lookup Table Label 25 8" xfId="6048"/>
    <cellStyle name="Lookup Table Label 25 9" xfId="7404"/>
    <cellStyle name="Lookup Table Label 26" xfId="920"/>
    <cellStyle name="Lookup Table Label 26 10" xfId="8370"/>
    <cellStyle name="Lookup Table Label 26 11" xfId="9146"/>
    <cellStyle name="Lookup Table Label 26 12" xfId="10428"/>
    <cellStyle name="Lookup Table Label 26 13" xfId="11201"/>
    <cellStyle name="Lookup Table Label 26 14" xfId="11961"/>
    <cellStyle name="Lookup Table Label 26 15" xfId="12752"/>
    <cellStyle name="Lookup Table Label 26 16" xfId="13836"/>
    <cellStyle name="Lookup Table Label 26 17" xfId="14612"/>
    <cellStyle name="Lookup Table Label 26 18" xfId="15347"/>
    <cellStyle name="Lookup Table Label 26 19" xfId="15972"/>
    <cellStyle name="Lookup Table Label 26 2" xfId="1835"/>
    <cellStyle name="Lookup Table Label 26 3" xfId="2689"/>
    <cellStyle name="Lookup Table Label 26 4" xfId="2999"/>
    <cellStyle name="Lookup Table Label 26 5" xfId="4452"/>
    <cellStyle name="Lookup Table Label 26 6" xfId="5236"/>
    <cellStyle name="Lookup Table Label 26 7" xfId="5086"/>
    <cellStyle name="Lookup Table Label 26 8" xfId="6815"/>
    <cellStyle name="Lookup Table Label 26 9" xfId="5247"/>
    <cellStyle name="Lookup Table Label 27" xfId="748"/>
    <cellStyle name="Lookup Table Label 27 10" xfId="8198"/>
    <cellStyle name="Lookup Table Label 27 11" xfId="8974"/>
    <cellStyle name="Lookup Table Label 27 12" xfId="10256"/>
    <cellStyle name="Lookup Table Label 27 13" xfId="11030"/>
    <cellStyle name="Lookup Table Label 27 14" xfId="11789"/>
    <cellStyle name="Lookup Table Label 27 15" xfId="12580"/>
    <cellStyle name="Lookup Table Label 27 16" xfId="13664"/>
    <cellStyle name="Lookup Table Label 27 17" xfId="14440"/>
    <cellStyle name="Lookup Table Label 27 18" xfId="15244"/>
    <cellStyle name="Lookup Table Label 27 19" xfId="15800"/>
    <cellStyle name="Lookup Table Label 27 2" xfId="1663"/>
    <cellStyle name="Lookup Table Label 27 3" xfId="2517"/>
    <cellStyle name="Lookup Table Label 27 4" xfId="3322"/>
    <cellStyle name="Lookup Table Label 27 5" xfId="4150"/>
    <cellStyle name="Lookup Table Label 27 6" xfId="4934"/>
    <cellStyle name="Lookup Table Label 27 7" xfId="5576"/>
    <cellStyle name="Lookup Table Label 27 8" xfId="6643"/>
    <cellStyle name="Lookup Table Label 27 9" xfId="7433"/>
    <cellStyle name="Lookup Table Label 28" xfId="9454"/>
    <cellStyle name="Lookup Table Label 29" xfId="11759"/>
    <cellStyle name="Lookup Table Label 3" xfId="211"/>
    <cellStyle name="Lookup Table Label 3 10" xfId="856"/>
    <cellStyle name="Lookup Table Label 3 10 10" xfId="8306"/>
    <cellStyle name="Lookup Table Label 3 10 11" xfId="9082"/>
    <cellStyle name="Lookup Table Label 3 10 12" xfId="10364"/>
    <cellStyle name="Lookup Table Label 3 10 13" xfId="11138"/>
    <cellStyle name="Lookup Table Label 3 10 14" xfId="11897"/>
    <cellStyle name="Lookup Table Label 3 10 15" xfId="12688"/>
    <cellStyle name="Lookup Table Label 3 10 16" xfId="13772"/>
    <cellStyle name="Lookup Table Label 3 10 17" xfId="14548"/>
    <cellStyle name="Lookup Table Label 3 10 18" xfId="15048"/>
    <cellStyle name="Lookup Table Label 3 10 19" xfId="15908"/>
    <cellStyle name="Lookup Table Label 3 10 2" xfId="1771"/>
    <cellStyle name="Lookup Table Label 3 10 3" xfId="2625"/>
    <cellStyle name="Lookup Table Label 3 10 4" xfId="3609"/>
    <cellStyle name="Lookup Table Label 3 10 5" xfId="4245"/>
    <cellStyle name="Lookup Table Label 3 10 6" xfId="5029"/>
    <cellStyle name="Lookup Table Label 3 10 7" xfId="5477"/>
    <cellStyle name="Lookup Table Label 3 10 8" xfId="6751"/>
    <cellStyle name="Lookup Table Label 3 10 9" xfId="7116"/>
    <cellStyle name="Lookup Table Label 3 11" xfId="875"/>
    <cellStyle name="Lookup Table Label 3 11 10" xfId="8325"/>
    <cellStyle name="Lookup Table Label 3 11 11" xfId="9101"/>
    <cellStyle name="Lookup Table Label 3 11 12" xfId="10383"/>
    <cellStyle name="Lookup Table Label 3 11 13" xfId="11157"/>
    <cellStyle name="Lookup Table Label 3 11 14" xfId="11916"/>
    <cellStyle name="Lookup Table Label 3 11 15" xfId="12707"/>
    <cellStyle name="Lookup Table Label 3 11 16" xfId="13791"/>
    <cellStyle name="Lookup Table Label 3 11 17" xfId="14567"/>
    <cellStyle name="Lookup Table Label 3 11 18" xfId="15061"/>
    <cellStyle name="Lookup Table Label 3 11 19" xfId="15927"/>
    <cellStyle name="Lookup Table Label 3 11 2" xfId="1790"/>
    <cellStyle name="Lookup Table Label 3 11 3" xfId="2644"/>
    <cellStyle name="Lookup Table Label 3 11 4" xfId="2985"/>
    <cellStyle name="Lookup Table Label 3 11 5" xfId="4620"/>
    <cellStyle name="Lookup Table Label 3 11 6" xfId="5404"/>
    <cellStyle name="Lookup Table Label 3 11 7" xfId="5571"/>
    <cellStyle name="Lookup Table Label 3 11 8" xfId="6770"/>
    <cellStyle name="Lookup Table Label 3 11 9" xfId="5851"/>
    <cellStyle name="Lookup Table Label 3 12" xfId="424"/>
    <cellStyle name="Lookup Table Label 3 12 10" xfId="7874"/>
    <cellStyle name="Lookup Table Label 3 12 11" xfId="8699"/>
    <cellStyle name="Lookup Table Label 3 12 12" xfId="9243"/>
    <cellStyle name="Lookup Table Label 3 12 13" xfId="10754"/>
    <cellStyle name="Lookup Table Label 3 12 14" xfId="10096"/>
    <cellStyle name="Lookup Table Label 3 12 15" xfId="12257"/>
    <cellStyle name="Lookup Table Label 3 12 16" xfId="13297"/>
    <cellStyle name="Lookup Table Label 3 12 17" xfId="14120"/>
    <cellStyle name="Lookup Table Label 3 12 18" xfId="14934"/>
    <cellStyle name="Lookup Table Label 3 12 19" xfId="15481"/>
    <cellStyle name="Lookup Table Label 3 12 2" xfId="1339"/>
    <cellStyle name="Lookup Table Label 3 12 3" xfId="2193"/>
    <cellStyle name="Lookup Table Label 3 12 4" xfId="3067"/>
    <cellStyle name="Lookup Table Label 3 12 5" xfId="4186"/>
    <cellStyle name="Lookup Table Label 3 12 6" xfId="4970"/>
    <cellStyle name="Lookup Table Label 3 12 7" xfId="5539"/>
    <cellStyle name="Lookup Table Label 3 12 8" xfId="6324"/>
    <cellStyle name="Lookup Table Label 3 12 9" xfId="7086"/>
    <cellStyle name="Lookup Table Label 3 13" xfId="302"/>
    <cellStyle name="Lookup Table Label 3 13 2" xfId="1217"/>
    <cellStyle name="Lookup Table Label 3 13 3" xfId="5374"/>
    <cellStyle name="Lookup Table Label 3 13 4" xfId="6293"/>
    <cellStyle name="Lookup Table Label 3 13 5" xfId="13004"/>
    <cellStyle name="Lookup Table Label 3 13 6" xfId="15365"/>
    <cellStyle name="Lookup Table Label 3 14" xfId="1145"/>
    <cellStyle name="Lookup Table Label 3 15" xfId="4134"/>
    <cellStyle name="Lookup Table Label 3 16" xfId="4539"/>
    <cellStyle name="Lookup Table Label 3 17" xfId="8500"/>
    <cellStyle name="Lookup Table Label 3 18" xfId="10206"/>
    <cellStyle name="Lookup Table Label 3 19" xfId="10557"/>
    <cellStyle name="Lookup Table Label 3 2" xfId="471"/>
    <cellStyle name="Lookup Table Label 3 2 2" xfId="1889"/>
    <cellStyle name="Lookup Table Label 3 2 2 10" xfId="8424"/>
    <cellStyle name="Lookup Table Label 3 2 2 11" xfId="9200"/>
    <cellStyle name="Lookup Table Label 3 2 2 12" xfId="10482"/>
    <cellStyle name="Lookup Table Label 3 2 2 13" xfId="11254"/>
    <cellStyle name="Lookup Table Label 3 2 2 14" xfId="12015"/>
    <cellStyle name="Lookup Table Label 3 2 2 15" xfId="12806"/>
    <cellStyle name="Lookup Table Label 3 2 2 16" xfId="13889"/>
    <cellStyle name="Lookup Table Label 3 2 2 17" xfId="14665"/>
    <cellStyle name="Lookup Table Label 3 2 2 18" xfId="15258"/>
    <cellStyle name="Lookup Table Label 3 2 2 19" xfId="16020"/>
    <cellStyle name="Lookup Table Label 3 2 2 2" xfId="2742"/>
    <cellStyle name="Lookup Table Label 3 2 2 3" xfId="3453"/>
    <cellStyle name="Lookup Table Label 3 2 2 4" xfId="3552"/>
    <cellStyle name="Lookup Table Label 3 2 2 5" xfId="4188"/>
    <cellStyle name="Lookup Table Label 3 2 2 6" xfId="4972"/>
    <cellStyle name="Lookup Table Label 3 2 2 7" xfId="4885"/>
    <cellStyle name="Lookup Table Label 3 2 2 8" xfId="6869"/>
    <cellStyle name="Lookup Table Label 3 2 2 9" xfId="7208"/>
    <cellStyle name="Lookup Table Label 3 2 3" xfId="1386"/>
    <cellStyle name="Lookup Table Label 3 2 4" xfId="5971"/>
    <cellStyle name="Lookup Table Label 3 2 5" xfId="15222"/>
    <cellStyle name="Lookup Table Label 3 2 6" xfId="15524"/>
    <cellStyle name="Lookup Table Label 3 20" xfId="11742"/>
    <cellStyle name="Lookup Table Label 3 21" xfId="10665"/>
    <cellStyle name="Lookup Table Label 3 22" xfId="11371"/>
    <cellStyle name="Lookup Table Label 3 23" xfId="14988"/>
    <cellStyle name="Lookup Table Label 3 24" xfId="13649"/>
    <cellStyle name="Lookup Table Label 3 3" xfId="508"/>
    <cellStyle name="Lookup Table Label 3 3 10" xfId="7958"/>
    <cellStyle name="Lookup Table Label 3 3 11" xfId="7661"/>
    <cellStyle name="Lookup Table Label 3 3 12" xfId="9174"/>
    <cellStyle name="Lookup Table Label 3 3 13" xfId="10139"/>
    <cellStyle name="Lookup Table Label 3 3 14" xfId="9343"/>
    <cellStyle name="Lookup Table Label 3 3 15" xfId="12340"/>
    <cellStyle name="Lookup Table Label 3 3 16" xfId="13013"/>
    <cellStyle name="Lookup Table Label 3 3 17" xfId="14200"/>
    <cellStyle name="Lookup Table Label 3 3 18" xfId="14889"/>
    <cellStyle name="Lookup Table Label 3 3 19" xfId="15560"/>
    <cellStyle name="Lookup Table Label 3 3 2" xfId="1423"/>
    <cellStyle name="Lookup Table Label 3 3 3" xfId="2277"/>
    <cellStyle name="Lookup Table Label 3 3 4" xfId="1165"/>
    <cellStyle name="Lookup Table Label 3 3 5" xfId="4021"/>
    <cellStyle name="Lookup Table Label 3 3 6" xfId="4805"/>
    <cellStyle name="Lookup Table Label 3 3 7" xfId="5896"/>
    <cellStyle name="Lookup Table Label 3 3 8" xfId="5177"/>
    <cellStyle name="Lookup Table Label 3 3 9" xfId="7443"/>
    <cellStyle name="Lookup Table Label 3 4" xfId="575"/>
    <cellStyle name="Lookup Table Label 3 4 10" xfId="8025"/>
    <cellStyle name="Lookup Table Label 3 4 11" xfId="7967"/>
    <cellStyle name="Lookup Table Label 3 4 12" xfId="8401"/>
    <cellStyle name="Lookup Table Label 3 4 13" xfId="9923"/>
    <cellStyle name="Lookup Table Label 3 4 14" xfId="9536"/>
    <cellStyle name="Lookup Table Label 3 4 15" xfId="12407"/>
    <cellStyle name="Lookup Table Label 3 4 16" xfId="13458"/>
    <cellStyle name="Lookup Table Label 3 4 17" xfId="14267"/>
    <cellStyle name="Lookup Table Label 3 4 18" xfId="15286"/>
    <cellStyle name="Lookup Table Label 3 4 19" xfId="15627"/>
    <cellStyle name="Lookup Table Label 3 4 2" xfId="1490"/>
    <cellStyle name="Lookup Table Label 3 4 3" xfId="2344"/>
    <cellStyle name="Lookup Table Label 3 4 4" xfId="3080"/>
    <cellStyle name="Lookup Table Label 3 4 5" xfId="4535"/>
    <cellStyle name="Lookup Table Label 3 4 6" xfId="5319"/>
    <cellStyle name="Lookup Table Label 3 4 7" xfId="5708"/>
    <cellStyle name="Lookup Table Label 3 4 8" xfId="5605"/>
    <cellStyle name="Lookup Table Label 3 4 9" xfId="7151"/>
    <cellStyle name="Lookup Table Label 3 5" xfId="420"/>
    <cellStyle name="Lookup Table Label 3 5 10" xfId="7870"/>
    <cellStyle name="Lookup Table Label 3 5 11" xfId="8711"/>
    <cellStyle name="Lookup Table Label 3 5 12" xfId="9991"/>
    <cellStyle name="Lookup Table Label 3 5 13" xfId="10766"/>
    <cellStyle name="Lookup Table Label 3 5 14" xfId="11534"/>
    <cellStyle name="Lookup Table Label 3 5 15" xfId="12253"/>
    <cellStyle name="Lookup Table Label 3 5 16" xfId="13355"/>
    <cellStyle name="Lookup Table Label 3 5 17" xfId="14116"/>
    <cellStyle name="Lookup Table Label 3 5 18" xfId="15077"/>
    <cellStyle name="Lookup Table Label 3 5 19" xfId="15477"/>
    <cellStyle name="Lookup Table Label 3 5 2" xfId="1335"/>
    <cellStyle name="Lookup Table Label 3 5 3" xfId="2189"/>
    <cellStyle name="Lookup Table Label 3 5 4" xfId="3370"/>
    <cellStyle name="Lookup Table Label 3 5 5" xfId="4639"/>
    <cellStyle name="Lookup Table Label 3 5 6" xfId="5423"/>
    <cellStyle name="Lookup Table Label 3 5 7" xfId="5469"/>
    <cellStyle name="Lookup Table Label 3 5 8" xfId="4120"/>
    <cellStyle name="Lookup Table Label 3 5 9" xfId="7016"/>
    <cellStyle name="Lookup Table Label 3 6" xfId="625"/>
    <cellStyle name="Lookup Table Label 3 6 10" xfId="8075"/>
    <cellStyle name="Lookup Table Label 3 6 11" xfId="8677"/>
    <cellStyle name="Lookup Table Label 3 6 12" xfId="6586"/>
    <cellStyle name="Lookup Table Label 3 6 13" xfId="10831"/>
    <cellStyle name="Lookup Table Label 3 6 14" xfId="11230"/>
    <cellStyle name="Lookup Table Label 3 6 15" xfId="12457"/>
    <cellStyle name="Lookup Table Label 3 6 16" xfId="8596"/>
    <cellStyle name="Lookup Table Label 3 6 17" xfId="14317"/>
    <cellStyle name="Lookup Table Label 3 6 18" xfId="13007"/>
    <cellStyle name="Lookup Table Label 3 6 19" xfId="15677"/>
    <cellStyle name="Lookup Table Label 3 6 2" xfId="1540"/>
    <cellStyle name="Lookup Table Label 3 6 3" xfId="2394"/>
    <cellStyle name="Lookup Table Label 3 6 4" xfId="2069"/>
    <cellStyle name="Lookup Table Label 3 6 5" xfId="2873"/>
    <cellStyle name="Lookup Table Label 3 6 6" xfId="3840"/>
    <cellStyle name="Lookup Table Label 3 6 7" xfId="5918"/>
    <cellStyle name="Lookup Table Label 3 6 8" xfId="4797"/>
    <cellStyle name="Lookup Table Label 3 6 9" xfId="7253"/>
    <cellStyle name="Lookup Table Label 3 7" xfId="651"/>
    <cellStyle name="Lookup Table Label 3 7 10" xfId="8101"/>
    <cellStyle name="Lookup Table Label 3 7 11" xfId="8387"/>
    <cellStyle name="Lookup Table Label 3 7 12" xfId="9640"/>
    <cellStyle name="Lookup Table Label 3 7 13" xfId="10080"/>
    <cellStyle name="Lookup Table Label 3 7 14" xfId="11632"/>
    <cellStyle name="Lookup Table Label 3 7 15" xfId="12483"/>
    <cellStyle name="Lookup Table Label 3 7 16" xfId="11982"/>
    <cellStyle name="Lookup Table Label 3 7 17" xfId="14343"/>
    <cellStyle name="Lookup Table Label 3 7 18" xfId="15183"/>
    <cellStyle name="Lookup Table Label 3 7 19" xfId="15703"/>
    <cellStyle name="Lookup Table Label 3 7 2" xfId="1566"/>
    <cellStyle name="Lookup Table Label 3 7 3" xfId="2420"/>
    <cellStyle name="Lookup Table Label 3 7 4" xfId="3226"/>
    <cellStyle name="Lookup Table Label 3 7 5" xfId="4014"/>
    <cellStyle name="Lookup Table Label 3 7 6" xfId="4798"/>
    <cellStyle name="Lookup Table Label 3 7 7" xfId="5508"/>
    <cellStyle name="Lookup Table Label 3 7 8" xfId="5330"/>
    <cellStyle name="Lookup Table Label 3 7 9" xfId="7105"/>
    <cellStyle name="Lookup Table Label 3 8" xfId="760"/>
    <cellStyle name="Lookup Table Label 3 8 10" xfId="8210"/>
    <cellStyle name="Lookup Table Label 3 8 11" xfId="8986"/>
    <cellStyle name="Lookup Table Label 3 8 12" xfId="10268"/>
    <cellStyle name="Lookup Table Label 3 8 13" xfId="11042"/>
    <cellStyle name="Lookup Table Label 3 8 14" xfId="11801"/>
    <cellStyle name="Lookup Table Label 3 8 15" xfId="12592"/>
    <cellStyle name="Lookup Table Label 3 8 16" xfId="13676"/>
    <cellStyle name="Lookup Table Label 3 8 17" xfId="14452"/>
    <cellStyle name="Lookup Table Label 3 8 18" xfId="15327"/>
    <cellStyle name="Lookup Table Label 3 8 19" xfId="15812"/>
    <cellStyle name="Lookup Table Label 3 8 2" xfId="1675"/>
    <cellStyle name="Lookup Table Label 3 8 3" xfId="2529"/>
    <cellStyle name="Lookup Table Label 3 8 4" xfId="3398"/>
    <cellStyle name="Lookup Table Label 3 8 5" xfId="4264"/>
    <cellStyle name="Lookup Table Label 3 8 6" xfId="5048"/>
    <cellStyle name="Lookup Table Label 3 8 7" xfId="5267"/>
    <cellStyle name="Lookup Table Label 3 8 8" xfId="6655"/>
    <cellStyle name="Lookup Table Label 3 8 9" xfId="7514"/>
    <cellStyle name="Lookup Table Label 3 9" xfId="787"/>
    <cellStyle name="Lookup Table Label 3 9 10" xfId="8237"/>
    <cellStyle name="Lookup Table Label 3 9 11" xfId="9013"/>
    <cellStyle name="Lookup Table Label 3 9 12" xfId="10295"/>
    <cellStyle name="Lookup Table Label 3 9 13" xfId="11069"/>
    <cellStyle name="Lookup Table Label 3 9 14" xfId="11828"/>
    <cellStyle name="Lookup Table Label 3 9 15" xfId="12619"/>
    <cellStyle name="Lookup Table Label 3 9 16" xfId="13703"/>
    <cellStyle name="Lookup Table Label 3 9 17" xfId="14479"/>
    <cellStyle name="Lookup Table Label 3 9 18" xfId="15255"/>
    <cellStyle name="Lookup Table Label 3 9 19" xfId="15839"/>
    <cellStyle name="Lookup Table Label 3 9 2" xfId="1702"/>
    <cellStyle name="Lookup Table Label 3 9 3" xfId="2556"/>
    <cellStyle name="Lookup Table Label 3 9 4" xfId="3029"/>
    <cellStyle name="Lookup Table Label 3 9 5" xfId="3813"/>
    <cellStyle name="Lookup Table Label 3 9 6" xfId="4427"/>
    <cellStyle name="Lookup Table Label 3 9 7" xfId="5170"/>
    <cellStyle name="Lookup Table Label 3 9 8" xfId="6682"/>
    <cellStyle name="Lookup Table Label 3 9 9" xfId="7311"/>
    <cellStyle name="Lookup Table Label 4" xfId="202"/>
    <cellStyle name="Lookup Table Label 4 10" xfId="857"/>
    <cellStyle name="Lookup Table Label 4 10 10" xfId="8307"/>
    <cellStyle name="Lookup Table Label 4 10 11" xfId="9083"/>
    <cellStyle name="Lookup Table Label 4 10 12" xfId="10365"/>
    <cellStyle name="Lookup Table Label 4 10 13" xfId="11139"/>
    <cellStyle name="Lookup Table Label 4 10 14" xfId="11898"/>
    <cellStyle name="Lookup Table Label 4 10 15" xfId="12689"/>
    <cellStyle name="Lookup Table Label 4 10 16" xfId="13773"/>
    <cellStyle name="Lookup Table Label 4 10 17" xfId="14549"/>
    <cellStyle name="Lookup Table Label 4 10 18" xfId="15249"/>
    <cellStyle name="Lookup Table Label 4 10 19" xfId="15909"/>
    <cellStyle name="Lookup Table Label 4 10 2" xfId="1772"/>
    <cellStyle name="Lookup Table Label 4 10 3" xfId="2626"/>
    <cellStyle name="Lookup Table Label 4 10 4" xfId="2905"/>
    <cellStyle name="Lookup Table Label 4 10 5" xfId="4049"/>
    <cellStyle name="Lookup Table Label 4 10 6" xfId="4833"/>
    <cellStyle name="Lookup Table Label 4 10 7" xfId="5575"/>
    <cellStyle name="Lookup Table Label 4 10 8" xfId="6752"/>
    <cellStyle name="Lookup Table Label 4 10 9" xfId="7487"/>
    <cellStyle name="Lookup Table Label 4 11" xfId="876"/>
    <cellStyle name="Lookup Table Label 4 11 10" xfId="8326"/>
    <cellStyle name="Lookup Table Label 4 11 11" xfId="9102"/>
    <cellStyle name="Lookup Table Label 4 11 12" xfId="10384"/>
    <cellStyle name="Lookup Table Label 4 11 13" xfId="11158"/>
    <cellStyle name="Lookup Table Label 4 11 14" xfId="11917"/>
    <cellStyle name="Lookup Table Label 4 11 15" xfId="12708"/>
    <cellStyle name="Lookup Table Label 4 11 16" xfId="13792"/>
    <cellStyle name="Lookup Table Label 4 11 17" xfId="14568"/>
    <cellStyle name="Lookup Table Label 4 11 18" xfId="15060"/>
    <cellStyle name="Lookup Table Label 4 11 19" xfId="15928"/>
    <cellStyle name="Lookup Table Label 4 11 2" xfId="1791"/>
    <cellStyle name="Lookup Table Label 4 11 3" xfId="2645"/>
    <cellStyle name="Lookup Table Label 4 11 4" xfId="986"/>
    <cellStyle name="Lookup Table Label 4 11 5" xfId="4343"/>
    <cellStyle name="Lookup Table Label 4 11 6" xfId="5127"/>
    <cellStyle name="Lookup Table Label 4 11 7" xfId="3476"/>
    <cellStyle name="Lookup Table Label 4 11 8" xfId="6771"/>
    <cellStyle name="Lookup Table Label 4 11 9" xfId="2889"/>
    <cellStyle name="Lookup Table Label 4 12" xfId="672"/>
    <cellStyle name="Lookup Table Label 4 12 10" xfId="8122"/>
    <cellStyle name="Lookup Table Label 4 12 11" xfId="8458"/>
    <cellStyle name="Lookup Table Label 4 12 12" xfId="9149"/>
    <cellStyle name="Lookup Table Label 4 12 13" xfId="10041"/>
    <cellStyle name="Lookup Table Label 4 12 14" xfId="11700"/>
    <cellStyle name="Lookup Table Label 4 12 15" xfId="12504"/>
    <cellStyle name="Lookup Table Label 4 12 16" xfId="13365"/>
    <cellStyle name="Lookup Table Label 4 12 17" xfId="14364"/>
    <cellStyle name="Lookup Table Label 4 12 18" xfId="15200"/>
    <cellStyle name="Lookup Table Label 4 12 19" xfId="15724"/>
    <cellStyle name="Lookup Table Label 4 12 2" xfId="1587"/>
    <cellStyle name="Lookup Table Label 4 12 3" xfId="2441"/>
    <cellStyle name="Lookup Table Label 4 12 4" xfId="3601"/>
    <cellStyle name="Lookup Table Label 4 12 5" xfId="3006"/>
    <cellStyle name="Lookup Table Label 4 12 6" xfId="4645"/>
    <cellStyle name="Lookup Table Label 4 12 7" xfId="5754"/>
    <cellStyle name="Lookup Table Label 4 12 8" xfId="6381"/>
    <cellStyle name="Lookup Table Label 4 12 9" xfId="7251"/>
    <cellStyle name="Lookup Table Label 4 13" xfId="303"/>
    <cellStyle name="Lookup Table Label 4 13 2" xfId="1218"/>
    <cellStyle name="Lookup Table Label 4 13 3" xfId="4346"/>
    <cellStyle name="Lookup Table Label 4 13 4" xfId="6333"/>
    <cellStyle name="Lookup Table Label 4 13 5" xfId="13412"/>
    <cellStyle name="Lookup Table Label 4 13 6" xfId="15366"/>
    <cellStyle name="Lookup Table Label 4 14" xfId="1136"/>
    <cellStyle name="Lookup Table Label 4 15" xfId="3367"/>
    <cellStyle name="Lookup Table Label 4 16" xfId="6601"/>
    <cellStyle name="Lookup Table Label 4 17" xfId="7768"/>
    <cellStyle name="Lookup Table Label 4 18" xfId="9919"/>
    <cellStyle name="Lookup Table Label 4 19" xfId="10246"/>
    <cellStyle name="Lookup Table Label 4 2" xfId="472"/>
    <cellStyle name="Lookup Table Label 4 2 2" xfId="1890"/>
    <cellStyle name="Lookup Table Label 4 2 2 10" xfId="8425"/>
    <cellStyle name="Lookup Table Label 4 2 2 11" xfId="9201"/>
    <cellStyle name="Lookup Table Label 4 2 2 12" xfId="10483"/>
    <cellStyle name="Lookup Table Label 4 2 2 13" xfId="11255"/>
    <cellStyle name="Lookup Table Label 4 2 2 14" xfId="12016"/>
    <cellStyle name="Lookup Table Label 4 2 2 15" xfId="12807"/>
    <cellStyle name="Lookup Table Label 4 2 2 16" xfId="13890"/>
    <cellStyle name="Lookup Table Label 4 2 2 17" xfId="14666"/>
    <cellStyle name="Lookup Table Label 4 2 2 18" xfId="13856"/>
    <cellStyle name="Lookup Table Label 4 2 2 19" xfId="16021"/>
    <cellStyle name="Lookup Table Label 4 2 2 2" xfId="2743"/>
    <cellStyle name="Lookup Table Label 4 2 2 3" xfId="3331"/>
    <cellStyle name="Lookup Table Label 4 2 2 4" xfId="3749"/>
    <cellStyle name="Lookup Table Label 4 2 2 5" xfId="3906"/>
    <cellStyle name="Lookup Table Label 4 2 2 6" xfId="4635"/>
    <cellStyle name="Lookup Table Label 4 2 2 7" xfId="6055"/>
    <cellStyle name="Lookup Table Label 4 2 2 8" xfId="6870"/>
    <cellStyle name="Lookup Table Label 4 2 2 9" xfId="7176"/>
    <cellStyle name="Lookup Table Label 4 2 3" xfId="1387"/>
    <cellStyle name="Lookup Table Label 4 2 4" xfId="5739"/>
    <cellStyle name="Lookup Table Label 4 2 5" xfId="14802"/>
    <cellStyle name="Lookup Table Label 4 2 6" xfId="15525"/>
    <cellStyle name="Lookup Table Label 4 20" xfId="11464"/>
    <cellStyle name="Lookup Table Label 4 21" xfId="10559"/>
    <cellStyle name="Lookup Table Label 4 22" xfId="13100"/>
    <cellStyle name="Lookup Table Label 4 23" xfId="14989"/>
    <cellStyle name="Lookup Table Label 4 24" xfId="13435"/>
    <cellStyle name="Lookup Table Label 4 3" xfId="509"/>
    <cellStyle name="Lookup Table Label 4 3 10" xfId="7959"/>
    <cellStyle name="Lookup Table Label 4 3 11" xfId="8787"/>
    <cellStyle name="Lookup Table Label 4 3 12" xfId="9293"/>
    <cellStyle name="Lookup Table Label 4 3 13" xfId="10842"/>
    <cellStyle name="Lookup Table Label 4 3 14" xfId="10525"/>
    <cellStyle name="Lookup Table Label 4 3 15" xfId="12341"/>
    <cellStyle name="Lookup Table Label 4 3 16" xfId="13140"/>
    <cellStyle name="Lookup Table Label 4 3 17" xfId="14201"/>
    <cellStyle name="Lookup Table Label 4 3 18" xfId="15230"/>
    <cellStyle name="Lookup Table Label 4 3 19" xfId="15561"/>
    <cellStyle name="Lookup Table Label 4 3 2" xfId="1424"/>
    <cellStyle name="Lookup Table Label 4 3 3" xfId="2278"/>
    <cellStyle name="Lookup Table Label 4 3 4" xfId="3451"/>
    <cellStyle name="Lookup Table Label 4 3 5" xfId="3190"/>
    <cellStyle name="Lookup Table Label 4 3 6" xfId="3536"/>
    <cellStyle name="Lookup Table Label 4 3 7" xfId="5694"/>
    <cellStyle name="Lookup Table Label 4 3 8" xfId="6114"/>
    <cellStyle name="Lookup Table Label 4 3 9" xfId="7241"/>
    <cellStyle name="Lookup Table Label 4 4" xfId="576"/>
    <cellStyle name="Lookup Table Label 4 4 10" xfId="8026"/>
    <cellStyle name="Lookup Table Label 4 4 11" xfId="8120"/>
    <cellStyle name="Lookup Table Label 4 4 12" xfId="8281"/>
    <cellStyle name="Lookup Table Label 4 4 13" xfId="8468"/>
    <cellStyle name="Lookup Table Label 4 4 14" xfId="10558"/>
    <cellStyle name="Lookup Table Label 4 4 15" xfId="12408"/>
    <cellStyle name="Lookup Table Label 4 4 16" xfId="13279"/>
    <cellStyle name="Lookup Table Label 4 4 17" xfId="14268"/>
    <cellStyle name="Lookup Table Label 4 4 18" xfId="14850"/>
    <cellStyle name="Lookup Table Label 4 4 19" xfId="15628"/>
    <cellStyle name="Lookup Table Label 4 4 2" xfId="1491"/>
    <cellStyle name="Lookup Table Label 4 4 3" xfId="2345"/>
    <cellStyle name="Lookup Table Label 4 4 4" xfId="2711"/>
    <cellStyle name="Lookup Table Label 4 4 5" xfId="3245"/>
    <cellStyle name="Lookup Table Label 4 4 6" xfId="4684"/>
    <cellStyle name="Lookup Table Label 4 4 7" xfId="5641"/>
    <cellStyle name="Lookup Table Label 4 4 8" xfId="4560"/>
    <cellStyle name="Lookup Table Label 4 4 9" xfId="7559"/>
    <cellStyle name="Lookup Table Label 4 5" xfId="527"/>
    <cellStyle name="Lookup Table Label 4 5 10" xfId="7977"/>
    <cellStyle name="Lookup Table Label 4 5 11" xfId="8674"/>
    <cellStyle name="Lookup Table Label 4 5 12" xfId="9128"/>
    <cellStyle name="Lookup Table Label 4 5 13" xfId="10729"/>
    <cellStyle name="Lookup Table Label 4 5 14" xfId="10806"/>
    <cellStyle name="Lookup Table Label 4 5 15" xfId="12359"/>
    <cellStyle name="Lookup Table Label 4 5 16" xfId="13069"/>
    <cellStyle name="Lookup Table Label 4 5 17" xfId="14219"/>
    <cellStyle name="Lookup Table Label 4 5 18" xfId="14981"/>
    <cellStyle name="Lookup Table Label 4 5 19" xfId="15579"/>
    <cellStyle name="Lookup Table Label 4 5 2" xfId="1442"/>
    <cellStyle name="Lookup Table Label 4 5 3" xfId="2296"/>
    <cellStyle name="Lookup Table Label 4 5 4" xfId="3199"/>
    <cellStyle name="Lookup Table Label 4 5 5" xfId="4152"/>
    <cellStyle name="Lookup Table Label 4 5 6" xfId="4936"/>
    <cellStyle name="Lookup Table Label 4 5 7" xfId="5643"/>
    <cellStyle name="Lookup Table Label 4 5 8" xfId="4899"/>
    <cellStyle name="Lookup Table Label 4 5 9" xfId="7656"/>
    <cellStyle name="Lookup Table Label 4 6" xfId="372"/>
    <cellStyle name="Lookup Table Label 4 6 10" xfId="7822"/>
    <cellStyle name="Lookup Table Label 4 6 11" xfId="8243"/>
    <cellStyle name="Lookup Table Label 4 6 12" xfId="9949"/>
    <cellStyle name="Lookup Table Label 4 6 13" xfId="10301"/>
    <cellStyle name="Lookup Table Label 4 6 14" xfId="11494"/>
    <cellStyle name="Lookup Table Label 4 6 15" xfId="12205"/>
    <cellStyle name="Lookup Table Label 4 6 16" xfId="13312"/>
    <cellStyle name="Lookup Table Label 4 6 17" xfId="14068"/>
    <cellStyle name="Lookup Table Label 4 6 18" xfId="13285"/>
    <cellStyle name="Lookup Table Label 4 6 19" xfId="15429"/>
    <cellStyle name="Lookup Table Label 4 6 2" xfId="1287"/>
    <cellStyle name="Lookup Table Label 4 6 3" xfId="2141"/>
    <cellStyle name="Lookup Table Label 4 6 4" xfId="3896"/>
    <cellStyle name="Lookup Table Label 4 6 5" xfId="4171"/>
    <cellStyle name="Lookup Table Label 4 6 6" xfId="4955"/>
    <cellStyle name="Lookup Table Label 4 6 7" xfId="6202"/>
    <cellStyle name="Lookup Table Label 4 6 8" xfId="4627"/>
    <cellStyle name="Lookup Table Label 4 6 9" xfId="7749"/>
    <cellStyle name="Lookup Table Label 4 7" xfId="614"/>
    <cellStyle name="Lookup Table Label 4 7 10" xfId="8064"/>
    <cellStyle name="Lookup Table Label 4 7 11" xfId="8439"/>
    <cellStyle name="Lookup Table Label 4 7 12" xfId="7724"/>
    <cellStyle name="Lookup Table Label 4 7 13" xfId="10176"/>
    <cellStyle name="Lookup Table Label 4 7 14" xfId="11682"/>
    <cellStyle name="Lookup Table Label 4 7 15" xfId="12446"/>
    <cellStyle name="Lookup Table Label 4 7 16" xfId="13036"/>
    <cellStyle name="Lookup Table Label 4 7 17" xfId="14306"/>
    <cellStyle name="Lookup Table Label 4 7 18" xfId="15348"/>
    <cellStyle name="Lookup Table Label 4 7 19" xfId="15666"/>
    <cellStyle name="Lookup Table Label 4 7 2" xfId="1529"/>
    <cellStyle name="Lookup Table Label 4 7 3" xfId="2383"/>
    <cellStyle name="Lookup Table Label 4 7 4" xfId="2898"/>
    <cellStyle name="Lookup Table Label 4 7 5" xfId="4491"/>
    <cellStyle name="Lookup Table Label 4 7 6" xfId="5275"/>
    <cellStyle name="Lookup Table Label 4 7 7" xfId="5503"/>
    <cellStyle name="Lookup Table Label 4 7 8" xfId="6334"/>
    <cellStyle name="Lookup Table Label 4 7 9" xfId="7653"/>
    <cellStyle name="Lookup Table Label 4 8" xfId="761"/>
    <cellStyle name="Lookup Table Label 4 8 10" xfId="8211"/>
    <cellStyle name="Lookup Table Label 4 8 11" xfId="8987"/>
    <cellStyle name="Lookup Table Label 4 8 12" xfId="10269"/>
    <cellStyle name="Lookup Table Label 4 8 13" xfId="11043"/>
    <cellStyle name="Lookup Table Label 4 8 14" xfId="11802"/>
    <cellStyle name="Lookup Table Label 4 8 15" xfId="12593"/>
    <cellStyle name="Lookup Table Label 4 8 16" xfId="13677"/>
    <cellStyle name="Lookup Table Label 4 8 17" xfId="14453"/>
    <cellStyle name="Lookup Table Label 4 8 18" xfId="14838"/>
    <cellStyle name="Lookup Table Label 4 8 19" xfId="15813"/>
    <cellStyle name="Lookup Table Label 4 8 2" xfId="1676"/>
    <cellStyle name="Lookup Table Label 4 8 3" xfId="2530"/>
    <cellStyle name="Lookup Table Label 4 8 4" xfId="3521"/>
    <cellStyle name="Lookup Table Label 4 8 5" xfId="4090"/>
    <cellStyle name="Lookup Table Label 4 8 6" xfId="4874"/>
    <cellStyle name="Lookup Table Label 4 8 7" xfId="5550"/>
    <cellStyle name="Lookup Table Label 4 8 8" xfId="6656"/>
    <cellStyle name="Lookup Table Label 4 8 9" xfId="7572"/>
    <cellStyle name="Lookup Table Label 4 9" xfId="788"/>
    <cellStyle name="Lookup Table Label 4 9 10" xfId="8238"/>
    <cellStyle name="Lookup Table Label 4 9 11" xfId="9014"/>
    <cellStyle name="Lookup Table Label 4 9 12" xfId="10296"/>
    <cellStyle name="Lookup Table Label 4 9 13" xfId="11070"/>
    <cellStyle name="Lookup Table Label 4 9 14" xfId="11829"/>
    <cellStyle name="Lookup Table Label 4 9 15" xfId="12620"/>
    <cellStyle name="Lookup Table Label 4 9 16" xfId="13704"/>
    <cellStyle name="Lookup Table Label 4 9 17" xfId="14480"/>
    <cellStyle name="Lookup Table Label 4 9 18" xfId="15020"/>
    <cellStyle name="Lookup Table Label 4 9 19" xfId="15840"/>
    <cellStyle name="Lookup Table Label 4 9 2" xfId="1703"/>
    <cellStyle name="Lookup Table Label 4 9 3" xfId="2557"/>
    <cellStyle name="Lookup Table Label 4 9 4" xfId="3666"/>
    <cellStyle name="Lookup Table Label 4 9 5" xfId="4561"/>
    <cellStyle name="Lookup Table Label 4 9 6" xfId="5345"/>
    <cellStyle name="Lookup Table Label 4 9 7" xfId="5972"/>
    <cellStyle name="Lookup Table Label 4 9 8" xfId="6683"/>
    <cellStyle name="Lookup Table Label 4 9 9" xfId="7014"/>
    <cellStyle name="Lookup Table Label 5" xfId="397"/>
    <cellStyle name="Lookup Table Label 5 10" xfId="7847"/>
    <cellStyle name="Lookup Table Label 5 11" xfId="8372"/>
    <cellStyle name="Lookup Table Label 5 12" xfId="10078"/>
    <cellStyle name="Lookup Table Label 5 13" xfId="10430"/>
    <cellStyle name="Lookup Table Label 5 14" xfId="11618"/>
    <cellStyle name="Lookup Table Label 5 15" xfId="12230"/>
    <cellStyle name="Lookup Table Label 5 16" xfId="11517"/>
    <cellStyle name="Lookup Table Label 5 17" xfId="14093"/>
    <cellStyle name="Lookup Table Label 5 18" xfId="13081"/>
    <cellStyle name="Lookup Table Label 5 19" xfId="15454"/>
    <cellStyle name="Lookup Table Label 5 2" xfId="1312"/>
    <cellStyle name="Lookup Table Label 5 3" xfId="2166"/>
    <cellStyle name="Lookup Table Label 5 4" xfId="3868"/>
    <cellStyle name="Lookup Table Label 5 5" xfId="4436"/>
    <cellStyle name="Lookup Table Label 5 6" xfId="5220"/>
    <cellStyle name="Lookup Table Label 5 7" xfId="6174"/>
    <cellStyle name="Lookup Table Label 5 8" xfId="6500"/>
    <cellStyle name="Lookup Table Label 5 9" xfId="7721"/>
    <cellStyle name="Lookup Table Label 6" xfId="378"/>
    <cellStyle name="Lookup Table Label 6 10" xfId="7828"/>
    <cellStyle name="Lookup Table Label 6 11" xfId="8658"/>
    <cellStyle name="Lookup Table Label 6 12" xfId="9326"/>
    <cellStyle name="Lookup Table Label 6 13" xfId="10713"/>
    <cellStyle name="Lookup Table Label 6 14" xfId="10639"/>
    <cellStyle name="Lookup Table Label 6 15" xfId="12211"/>
    <cellStyle name="Lookup Table Label 6 16" xfId="13329"/>
    <cellStyle name="Lookup Table Label 6 17" xfId="14074"/>
    <cellStyle name="Lookup Table Label 6 18" xfId="12976"/>
    <cellStyle name="Lookup Table Label 6 19" xfId="15435"/>
    <cellStyle name="Lookup Table Label 6 2" xfId="1293"/>
    <cellStyle name="Lookup Table Label 6 3" xfId="2147"/>
    <cellStyle name="Lookup Table Label 6 4" xfId="3881"/>
    <cellStyle name="Lookup Table Label 6 5" xfId="3517"/>
    <cellStyle name="Lookup Table Label 6 6" xfId="4017"/>
    <cellStyle name="Lookup Table Label 6 7" xfId="6187"/>
    <cellStyle name="Lookup Table Label 6 8" xfId="6360"/>
    <cellStyle name="Lookup Table Label 6 9" xfId="7734"/>
    <cellStyle name="Lookup Table Label 7" xfId="315"/>
    <cellStyle name="Lookup Table Label 7 10" xfId="6214"/>
    <cellStyle name="Lookup Table Label 7 11" xfId="8484"/>
    <cellStyle name="Lookup Table Label 7 12" xfId="10190"/>
    <cellStyle name="Lookup Table Label 7 13" xfId="10541"/>
    <cellStyle name="Lookup Table Label 7 14" xfId="11726"/>
    <cellStyle name="Lookup Table Label 7 15" xfId="12148"/>
    <cellStyle name="Lookup Table Label 7 16" xfId="11532"/>
    <cellStyle name="Lookup Table Label 7 17" xfId="14011"/>
    <cellStyle name="Lookup Table Label 7 18" xfId="13095"/>
    <cellStyle name="Lookup Table Label 7 19" xfId="15372"/>
    <cellStyle name="Lookup Table Label 7 2" xfId="1230"/>
    <cellStyle name="Lookup Table Label 7 3" xfId="2084"/>
    <cellStyle name="Lookup Table Label 7 4" xfId="3882"/>
    <cellStyle name="Lookup Table Label 7 5" xfId="4069"/>
    <cellStyle name="Lookup Table Label 7 6" xfId="4853"/>
    <cellStyle name="Lookup Table Label 7 7" xfId="6188"/>
    <cellStyle name="Lookup Table Label 7 8" xfId="6498"/>
    <cellStyle name="Lookup Table Label 7 9" xfId="7735"/>
    <cellStyle name="Lookup Table Label 8" xfId="487"/>
    <cellStyle name="Lookup Table Label 8 10" xfId="7937"/>
    <cellStyle name="Lookup Table Label 8 11" xfId="8685"/>
    <cellStyle name="Lookup Table Label 8 12" xfId="8702"/>
    <cellStyle name="Lookup Table Label 8 13" xfId="10740"/>
    <cellStyle name="Lookup Table Label 8 14" xfId="8850"/>
    <cellStyle name="Lookup Table Label 8 15" xfId="12319"/>
    <cellStyle name="Lookup Table Label 8 16" xfId="12973"/>
    <cellStyle name="Lookup Table Label 8 17" xfId="14179"/>
    <cellStyle name="Lookup Table Label 8 18" xfId="15349"/>
    <cellStyle name="Lookup Table Label 8 19" xfId="15539"/>
    <cellStyle name="Lookup Table Label 8 2" xfId="1402"/>
    <cellStyle name="Lookup Table Label 8 3" xfId="2256"/>
    <cellStyle name="Lookup Table Label 8 4" xfId="3401"/>
    <cellStyle name="Lookup Table Label 8 5" xfId="4503"/>
    <cellStyle name="Lookup Table Label 8 6" xfId="5287"/>
    <cellStyle name="Lookup Table Label 8 7" xfId="5362"/>
    <cellStyle name="Lookup Table Label 8 8" xfId="6444"/>
    <cellStyle name="Lookup Table Label 8 9" xfId="6408"/>
    <cellStyle name="Lookup Table Label 9" xfId="492"/>
    <cellStyle name="Lookup Table Label 9 10" xfId="7942"/>
    <cellStyle name="Lookup Table Label 9 11" xfId="7475"/>
    <cellStyle name="Lookup Table Label 9 12" xfId="7021"/>
    <cellStyle name="Lookup Table Label 9 13" xfId="9953"/>
    <cellStyle name="Lookup Table Label 9 14" xfId="10597"/>
    <cellStyle name="Lookup Table Label 9 15" xfId="12324"/>
    <cellStyle name="Lookup Table Label 9 16" xfId="13343"/>
    <cellStyle name="Lookup Table Label 9 17" xfId="14184"/>
    <cellStyle name="Lookup Table Label 9 18" xfId="15165"/>
    <cellStyle name="Lookup Table Label 9 19" xfId="15544"/>
    <cellStyle name="Lookup Table Label 9 2" xfId="1407"/>
    <cellStyle name="Lookup Table Label 9 3" xfId="2261"/>
    <cellStyle name="Lookup Table Label 9 4" xfId="3792"/>
    <cellStyle name="Lookup Table Label 9 5" xfId="4597"/>
    <cellStyle name="Lookup Table Label 9 6" xfId="5381"/>
    <cellStyle name="Lookup Table Label 9 7" xfId="6098"/>
    <cellStyle name="Lookup Table Label 9 8" xfId="6112"/>
    <cellStyle name="Lookup Table Label 9 9" xfId="7645"/>
    <cellStyle name="Lookup Table Number" xfId="92"/>
    <cellStyle name="Lookup Table Number 10" xfId="490"/>
    <cellStyle name="Lookup Table Number 10 10" xfId="7940"/>
    <cellStyle name="Lookup Table Number 10 11" xfId="7476"/>
    <cellStyle name="Lookup Table Number 10 12" xfId="9532"/>
    <cellStyle name="Lookup Table Number 10 13" xfId="9927"/>
    <cellStyle name="Lookup Table Number 10 14" xfId="10303"/>
    <cellStyle name="Lookup Table Number 10 15" xfId="12322"/>
    <cellStyle name="Lookup Table Number 10 16" xfId="13171"/>
    <cellStyle name="Lookup Table Number 10 17" xfId="14182"/>
    <cellStyle name="Lookup Table Number 10 18" xfId="11466"/>
    <cellStyle name="Lookup Table Number 10 19" xfId="15542"/>
    <cellStyle name="Lookup Table Number 10 2" xfId="1405"/>
    <cellStyle name="Lookup Table Number 10 3" xfId="2259"/>
    <cellStyle name="Lookup Table Number 10 4" xfId="3761"/>
    <cellStyle name="Lookup Table Number 10 5" xfId="3508"/>
    <cellStyle name="Lookup Table Number 10 6" xfId="4185"/>
    <cellStyle name="Lookup Table Number 10 7" xfId="6067"/>
    <cellStyle name="Lookup Table Number 10 8" xfId="6516"/>
    <cellStyle name="Lookup Table Number 10 9" xfId="7614"/>
    <cellStyle name="Lookup Table Number 11" xfId="353"/>
    <cellStyle name="Lookup Table Number 11 10" xfId="7803"/>
    <cellStyle name="Lookup Table Number 11 11" xfId="8560"/>
    <cellStyle name="Lookup Table Number 11 12" xfId="10029"/>
    <cellStyle name="Lookup Table Number 11 13" xfId="10616"/>
    <cellStyle name="Lookup Table Number 11 14" xfId="11570"/>
    <cellStyle name="Lookup Table Number 11 15" xfId="12186"/>
    <cellStyle name="Lookup Table Number 11 16" xfId="13274"/>
    <cellStyle name="Lookup Table Number 11 17" xfId="14049"/>
    <cellStyle name="Lookup Table Number 11 18" xfId="15225"/>
    <cellStyle name="Lookup Table Number 11 19" xfId="15410"/>
    <cellStyle name="Lookup Table Number 11 2" xfId="1268"/>
    <cellStyle name="Lookup Table Number 11 3" xfId="2122"/>
    <cellStyle name="Lookup Table Number 11 4" xfId="3784"/>
    <cellStyle name="Lookup Table Number 11 5" xfId="3963"/>
    <cellStyle name="Lookup Table Number 11 6" xfId="4747"/>
    <cellStyle name="Lookup Table Number 11 7" xfId="6090"/>
    <cellStyle name="Lookup Table Number 11 8" xfId="4911"/>
    <cellStyle name="Lookup Table Number 11 9" xfId="7637"/>
    <cellStyle name="Lookup Table Number 12" xfId="437"/>
    <cellStyle name="Lookup Table Number 12 10" xfId="7887"/>
    <cellStyle name="Lookup Table Number 12 11" xfId="8716"/>
    <cellStyle name="Lookup Table Number 12 12" xfId="9151"/>
    <cellStyle name="Lookup Table Number 12 13" xfId="10771"/>
    <cellStyle name="Lookup Table Number 12 14" xfId="10279"/>
    <cellStyle name="Lookup Table Number 12 15" xfId="12270"/>
    <cellStyle name="Lookup Table Number 12 16" xfId="13169"/>
    <cellStyle name="Lookup Table Number 12 17" xfId="14133"/>
    <cellStyle name="Lookup Table Number 12 18" xfId="15090"/>
    <cellStyle name="Lookup Table Number 12 19" xfId="15491"/>
    <cellStyle name="Lookup Table Number 12 2" xfId="1352"/>
    <cellStyle name="Lookup Table Number 12 3" xfId="2206"/>
    <cellStyle name="Lookup Table Number 12 4" xfId="2076"/>
    <cellStyle name="Lookup Table Number 12 5" xfId="3934"/>
    <cellStyle name="Lookup Table Number 12 6" xfId="4718"/>
    <cellStyle name="Lookup Table Number 12 7" xfId="5925"/>
    <cellStyle name="Lookup Table Number 12 8" xfId="5770"/>
    <cellStyle name="Lookup Table Number 12 9" xfId="7472"/>
    <cellStyle name="Lookup Table Number 13" xfId="640"/>
    <cellStyle name="Lookup Table Number 13 10" xfId="8090"/>
    <cellStyle name="Lookup Table Number 13 11" xfId="7679"/>
    <cellStyle name="Lookup Table Number 13 12" xfId="9781"/>
    <cellStyle name="Lookup Table Number 13 13" xfId="10825"/>
    <cellStyle name="Lookup Table Number 13 14" xfId="10451"/>
    <cellStyle name="Lookup Table Number 13 15" xfId="12472"/>
    <cellStyle name="Lookup Table Number 13 16" xfId="13525"/>
    <cellStyle name="Lookup Table Number 13 17" xfId="14332"/>
    <cellStyle name="Lookup Table Number 13 18" xfId="13159"/>
    <cellStyle name="Lookup Table Number 13 19" xfId="15692"/>
    <cellStyle name="Lookup Table Number 13 2" xfId="1555"/>
    <cellStyle name="Lookup Table Number 13 3" xfId="2409"/>
    <cellStyle name="Lookup Table Number 13 4" xfId="3745"/>
    <cellStyle name="Lookup Table Number 13 5" xfId="3563"/>
    <cellStyle name="Lookup Table Number 13 6" xfId="4288"/>
    <cellStyle name="Lookup Table Number 13 7" xfId="6051"/>
    <cellStyle name="Lookup Table Number 13 8" xfId="5871"/>
    <cellStyle name="Lookup Table Number 13 9" xfId="7396"/>
    <cellStyle name="Lookup Table Number 14" xfId="618"/>
    <cellStyle name="Lookup Table Number 14 10" xfId="8068"/>
    <cellStyle name="Lookup Table Number 14 11" xfId="8626"/>
    <cellStyle name="Lookup Table Number 14 12" xfId="10081"/>
    <cellStyle name="Lookup Table Number 14 13" xfId="10433"/>
    <cellStyle name="Lookup Table Number 14 14" xfId="11279"/>
    <cellStyle name="Lookup Table Number 14 15" xfId="12450"/>
    <cellStyle name="Lookup Table Number 14 16" xfId="11674"/>
    <cellStyle name="Lookup Table Number 14 17" xfId="14310"/>
    <cellStyle name="Lookup Table Number 14 18" xfId="15246"/>
    <cellStyle name="Lookup Table Number 14 19" xfId="15670"/>
    <cellStyle name="Lookup Table Number 14 2" xfId="1533"/>
    <cellStyle name="Lookup Table Number 14 3" xfId="2387"/>
    <cellStyle name="Lookup Table Number 14 4" xfId="3800"/>
    <cellStyle name="Lookup Table Number 14 5" xfId="3956"/>
    <cellStyle name="Lookup Table Number 14 6" xfId="4740"/>
    <cellStyle name="Lookup Table Number 14 7" xfId="6106"/>
    <cellStyle name="Lookup Table Number 14 8" xfId="6603"/>
    <cellStyle name="Lookup Table Number 14 9" xfId="7535"/>
    <cellStyle name="Lookup Table Number 15" xfId="683"/>
    <cellStyle name="Lookup Table Number 15 10" xfId="8133"/>
    <cellStyle name="Lookup Table Number 15 11" xfId="7108"/>
    <cellStyle name="Lookup Table Number 15 12" xfId="10114"/>
    <cellStyle name="Lookup Table Number 15 13" xfId="10466"/>
    <cellStyle name="Lookup Table Number 15 14" xfId="10588"/>
    <cellStyle name="Lookup Table Number 15 15" xfId="12515"/>
    <cellStyle name="Lookup Table Number 15 16" xfId="13465"/>
    <cellStyle name="Lookup Table Number 15 17" xfId="14375"/>
    <cellStyle name="Lookup Table Number 15 18" xfId="15248"/>
    <cellStyle name="Lookup Table Number 15 19" xfId="15735"/>
    <cellStyle name="Lookup Table Number 15 2" xfId="1598"/>
    <cellStyle name="Lookup Table Number 15 3" xfId="2452"/>
    <cellStyle name="Lookup Table Number 15 4" xfId="3070"/>
    <cellStyle name="Lookup Table Number 15 5" xfId="4469"/>
    <cellStyle name="Lookup Table Number 15 6" xfId="5253"/>
    <cellStyle name="Lookup Table Number 15 7" xfId="5336"/>
    <cellStyle name="Lookup Table Number 15 8" xfId="6201"/>
    <cellStyle name="Lookup Table Number 15 9" xfId="7377"/>
    <cellStyle name="Lookup Table Number 16" xfId="715"/>
    <cellStyle name="Lookup Table Number 16 10" xfId="8165"/>
    <cellStyle name="Lookup Table Number 16 11" xfId="7444"/>
    <cellStyle name="Lookup Table Number 16 12" xfId="9367"/>
    <cellStyle name="Lookup Table Number 16 13" xfId="9964"/>
    <cellStyle name="Lookup Table Number 16 14" xfId="11144"/>
    <cellStyle name="Lookup Table Number 16 15" xfId="12547"/>
    <cellStyle name="Lookup Table Number 16 16" xfId="13441"/>
    <cellStyle name="Lookup Table Number 16 17" xfId="14407"/>
    <cellStyle name="Lookup Table Number 16 18" xfId="14915"/>
    <cellStyle name="Lookup Table Number 16 19" xfId="15767"/>
    <cellStyle name="Lookup Table Number 16 2" xfId="1630"/>
    <cellStyle name="Lookup Table Number 16 3" xfId="2484"/>
    <cellStyle name="Lookup Table Number 16 4" xfId="2066"/>
    <cellStyle name="Lookup Table Number 16 5" xfId="4256"/>
    <cellStyle name="Lookup Table Number 16 6" xfId="5040"/>
    <cellStyle name="Lookup Table Number 16 7" xfId="5915"/>
    <cellStyle name="Lookup Table Number 16 8" xfId="6124"/>
    <cellStyle name="Lookup Table Number 16 9" xfId="7146"/>
    <cellStyle name="Lookup Table Number 17" xfId="660"/>
    <cellStyle name="Lookup Table Number 17 10" xfId="8110"/>
    <cellStyle name="Lookup Table Number 17 11" xfId="7449"/>
    <cellStyle name="Lookup Table Number 17 12" xfId="10140"/>
    <cellStyle name="Lookup Table Number 17 13" xfId="10492"/>
    <cellStyle name="Lookup Table Number 17 14" xfId="10214"/>
    <cellStyle name="Lookup Table Number 17 15" xfId="12492"/>
    <cellStyle name="Lookup Table Number 17 16" xfId="13053"/>
    <cellStyle name="Lookup Table Number 17 17" xfId="14352"/>
    <cellStyle name="Lookup Table Number 17 18" xfId="14875"/>
    <cellStyle name="Lookup Table Number 17 19" xfId="15712"/>
    <cellStyle name="Lookup Table Number 17 2" xfId="1575"/>
    <cellStyle name="Lookup Table Number 17 3" xfId="2429"/>
    <cellStyle name="Lookup Table Number 17 4" xfId="3798"/>
    <cellStyle name="Lookup Table Number 17 5" xfId="4221"/>
    <cellStyle name="Lookup Table Number 17 6" xfId="5005"/>
    <cellStyle name="Lookup Table Number 17 7" xfId="6104"/>
    <cellStyle name="Lookup Table Number 17 8" xfId="6198"/>
    <cellStyle name="Lookup Table Number 17 9" xfId="7578"/>
    <cellStyle name="Lookup Table Number 18" xfId="731"/>
    <cellStyle name="Lookup Table Number 18 10" xfId="8181"/>
    <cellStyle name="Lookup Table Number 18 11" xfId="7627"/>
    <cellStyle name="Lookup Table Number 18 12" xfId="9559"/>
    <cellStyle name="Lookup Table Number 18 13" xfId="10092"/>
    <cellStyle name="Lookup Table Number 18 14" xfId="11281"/>
    <cellStyle name="Lookup Table Number 18 15" xfId="12563"/>
    <cellStyle name="Lookup Table Number 18 16" xfId="13575"/>
    <cellStyle name="Lookup Table Number 18 17" xfId="14423"/>
    <cellStyle name="Lookup Table Number 18 18" xfId="15037"/>
    <cellStyle name="Lookup Table Number 18 19" xfId="15783"/>
    <cellStyle name="Lookup Table Number 18 2" xfId="1646"/>
    <cellStyle name="Lookup Table Number 18 3" xfId="2500"/>
    <cellStyle name="Lookup Table Number 18 4" xfId="3335"/>
    <cellStyle name="Lookup Table Number 18 5" xfId="4428"/>
    <cellStyle name="Lookup Table Number 18 6" xfId="5212"/>
    <cellStyle name="Lookup Table Number 18 7" xfId="5672"/>
    <cellStyle name="Lookup Table Number 18 8" xfId="6396"/>
    <cellStyle name="Lookup Table Number 18 9" xfId="7530"/>
    <cellStyle name="Lookup Table Number 19" xfId="725"/>
    <cellStyle name="Lookup Table Number 19 10" xfId="8175"/>
    <cellStyle name="Lookup Table Number 19 11" xfId="7566"/>
    <cellStyle name="Lookup Table Number 19 12" xfId="9472"/>
    <cellStyle name="Lookup Table Number 19 13" xfId="10037"/>
    <cellStyle name="Lookup Table Number 19 14" xfId="11219"/>
    <cellStyle name="Lookup Table Number 19 15" xfId="12557"/>
    <cellStyle name="Lookup Table Number 19 16" xfId="13517"/>
    <cellStyle name="Lookup Table Number 19 17" xfId="14417"/>
    <cellStyle name="Lookup Table Number 19 18" xfId="15284"/>
    <cellStyle name="Lookup Table Number 19 19" xfId="15777"/>
    <cellStyle name="Lookup Table Number 19 2" xfId="1640"/>
    <cellStyle name="Lookup Table Number 19 3" xfId="2494"/>
    <cellStyle name="Lookup Table Number 19 4" xfId="3467"/>
    <cellStyle name="Lookup Table Number 19 5" xfId="2963"/>
    <cellStyle name="Lookup Table Number 19 6" xfId="4578"/>
    <cellStyle name="Lookup Table Number 19 7" xfId="5763"/>
    <cellStyle name="Lookup Table Number 19 8" xfId="6194"/>
    <cellStyle name="Lookup Table Number 19 9" xfId="7249"/>
    <cellStyle name="Lookup Table Number 2" xfId="93"/>
    <cellStyle name="Lookup Table Number 2 10" xfId="589"/>
    <cellStyle name="Lookup Table Number 2 10 10" xfId="8039"/>
    <cellStyle name="Lookup Table Number 2 10 11" xfId="6142"/>
    <cellStyle name="Lookup Table Number 2 10 12" xfId="8276"/>
    <cellStyle name="Lookup Table Number 2 10 13" xfId="9294"/>
    <cellStyle name="Lookup Table Number 2 10 14" xfId="10210"/>
    <cellStyle name="Lookup Table Number 2 10 15" xfId="12421"/>
    <cellStyle name="Lookup Table Number 2 10 16" xfId="11740"/>
    <cellStyle name="Lookup Table Number 2 10 17" xfId="14281"/>
    <cellStyle name="Lookup Table Number 2 10 18" xfId="15168"/>
    <cellStyle name="Lookup Table Number 2 10 19" xfId="15641"/>
    <cellStyle name="Lookup Table Number 2 10 2" xfId="1504"/>
    <cellStyle name="Lookup Table Number 2 10 3" xfId="2358"/>
    <cellStyle name="Lookup Table Number 2 10 4" xfId="1101"/>
    <cellStyle name="Lookup Table Number 2 10 5" xfId="4435"/>
    <cellStyle name="Lookup Table Number 2 10 6" xfId="5219"/>
    <cellStyle name="Lookup Table Number 2 10 7" xfId="5666"/>
    <cellStyle name="Lookup Table Number 2 10 8" xfId="5467"/>
    <cellStyle name="Lookup Table Number 2 10 9" xfId="7267"/>
    <cellStyle name="Lookup Table Number 2 11" xfId="458"/>
    <cellStyle name="Lookup Table Number 2 11 10" xfId="7908"/>
    <cellStyle name="Lookup Table Number 2 11 11" xfId="7610"/>
    <cellStyle name="Lookup Table Number 2 11 12" xfId="8452"/>
    <cellStyle name="Lookup Table Number 2 11 13" xfId="10083"/>
    <cellStyle name="Lookup Table Number 2 11 14" xfId="10679"/>
    <cellStyle name="Lookup Table Number 2 11 15" xfId="12291"/>
    <cellStyle name="Lookup Table Number 2 11 16" xfId="8613"/>
    <cellStyle name="Lookup Table Number 2 11 17" xfId="14154"/>
    <cellStyle name="Lookup Table Number 2 11 18" xfId="13453"/>
    <cellStyle name="Lookup Table Number 2 11 19" xfId="15511"/>
    <cellStyle name="Lookup Table Number 2 11 2" xfId="1373"/>
    <cellStyle name="Lookup Table Number 2 11 3" xfId="2227"/>
    <cellStyle name="Lookup Table Number 2 11 4" xfId="3488"/>
    <cellStyle name="Lookup Table Number 2 11 5" xfId="4118"/>
    <cellStyle name="Lookup Table Number 2 11 6" xfId="4902"/>
    <cellStyle name="Lookup Table Number 2 11 7" xfId="5544"/>
    <cellStyle name="Lookup Table Number 2 11 8" xfId="6556"/>
    <cellStyle name="Lookup Table Number 2 11 9" xfId="7091"/>
    <cellStyle name="Lookup Table Number 2 12" xfId="561"/>
    <cellStyle name="Lookup Table Number 2 12 10" xfId="8011"/>
    <cellStyle name="Lookup Table Number 2 12 11" xfId="7996"/>
    <cellStyle name="Lookup Table Number 2 12 12" xfId="8759"/>
    <cellStyle name="Lookup Table Number 2 12 13" xfId="10174"/>
    <cellStyle name="Lookup Table Number 2 12 14" xfId="6477"/>
    <cellStyle name="Lookup Table Number 2 12 15" xfId="12393"/>
    <cellStyle name="Lookup Table Number 2 12 16" xfId="12929"/>
    <cellStyle name="Lookup Table Number 2 12 17" xfId="14253"/>
    <cellStyle name="Lookup Table Number 2 12 18" xfId="14913"/>
    <cellStyle name="Lookup Table Number 2 12 19" xfId="15613"/>
    <cellStyle name="Lookup Table Number 2 12 2" xfId="1476"/>
    <cellStyle name="Lookup Table Number 2 12 3" xfId="2330"/>
    <cellStyle name="Lookup Table Number 2 12 4" xfId="3684"/>
    <cellStyle name="Lookup Table Number 2 12 5" xfId="3953"/>
    <cellStyle name="Lookup Table Number 2 12 6" xfId="4737"/>
    <cellStyle name="Lookup Table Number 2 12 7" xfId="5990"/>
    <cellStyle name="Lookup Table Number 2 12 8" xfId="6357"/>
    <cellStyle name="Lookup Table Number 2 12 9" xfId="7479"/>
    <cellStyle name="Lookup Table Number 2 13" xfId="386"/>
    <cellStyle name="Lookup Table Number 2 13 10" xfId="7836"/>
    <cellStyle name="Lookup Table Number 2 13 11" xfId="8264"/>
    <cellStyle name="Lookup Table Number 2 13 12" xfId="9970"/>
    <cellStyle name="Lookup Table Number 2 13 13" xfId="10322"/>
    <cellStyle name="Lookup Table Number 2 13 14" xfId="11514"/>
    <cellStyle name="Lookup Table Number 2 13 15" xfId="12219"/>
    <cellStyle name="Lookup Table Number 2 13 16" xfId="11772"/>
    <cellStyle name="Lookup Table Number 2 13 17" xfId="14082"/>
    <cellStyle name="Lookup Table Number 2 13 18" xfId="12306"/>
    <cellStyle name="Lookup Table Number 2 13 19" xfId="15443"/>
    <cellStyle name="Lookup Table Number 2 13 2" xfId="1301"/>
    <cellStyle name="Lookup Table Number 2 13 3" xfId="2155"/>
    <cellStyle name="Lookup Table Number 2 13 4" xfId="3842"/>
    <cellStyle name="Lookup Table Number 2 13 5" xfId="4433"/>
    <cellStyle name="Lookup Table Number 2 13 6" xfId="5217"/>
    <cellStyle name="Lookup Table Number 2 13 7" xfId="6148"/>
    <cellStyle name="Lookup Table Number 2 13 8" xfId="6492"/>
    <cellStyle name="Lookup Table Number 2 13 9" xfId="7695"/>
    <cellStyle name="Lookup Table Number 2 14" xfId="535"/>
    <cellStyle name="Lookup Table Number 2 14 10" xfId="7985"/>
    <cellStyle name="Lookup Table Number 2 14 11" xfId="8516"/>
    <cellStyle name="Lookup Table Number 2 14 12" xfId="10222"/>
    <cellStyle name="Lookup Table Number 2 14 13" xfId="10573"/>
    <cellStyle name="Lookup Table Number 2 14 14" xfId="11756"/>
    <cellStyle name="Lookup Table Number 2 14 15" xfId="12367"/>
    <cellStyle name="Lookup Table Number 2 14 16" xfId="11411"/>
    <cellStyle name="Lookup Table Number 2 14 17" xfId="14227"/>
    <cellStyle name="Lookup Table Number 2 14 18" xfId="14953"/>
    <cellStyle name="Lookup Table Number 2 14 19" xfId="15587"/>
    <cellStyle name="Lookup Table Number 2 14 2" xfId="1450"/>
    <cellStyle name="Lookup Table Number 2 14 3" xfId="2304"/>
    <cellStyle name="Lookup Table Number 2 14 4" xfId="3636"/>
    <cellStyle name="Lookup Table Number 2 14 5" xfId="4410"/>
    <cellStyle name="Lookup Table Number 2 14 6" xfId="5194"/>
    <cellStyle name="Lookup Table Number 2 14 7" xfId="5942"/>
    <cellStyle name="Lookup Table Number 2 14 8" xfId="5679"/>
    <cellStyle name="Lookup Table Number 2 14 9" xfId="7167"/>
    <cellStyle name="Lookup Table Number 2 15" xfId="714"/>
    <cellStyle name="Lookup Table Number 2 15 10" xfId="8164"/>
    <cellStyle name="Lookup Table Number 2 15 11" xfId="6157"/>
    <cellStyle name="Lookup Table Number 2 15 12" xfId="9345"/>
    <cellStyle name="Lookup Table Number 2 15 13" xfId="9950"/>
    <cellStyle name="Lookup Table Number 2 15 14" xfId="11128"/>
    <cellStyle name="Lookup Table Number 2 15 15" xfId="12546"/>
    <cellStyle name="Lookup Table Number 2 15 16" xfId="13436"/>
    <cellStyle name="Lookup Table Number 2 15 17" xfId="14406"/>
    <cellStyle name="Lookup Table Number 2 15 18" xfId="15330"/>
    <cellStyle name="Lookup Table Number 2 15 19" xfId="15766"/>
    <cellStyle name="Lookup Table Number 2 15 2" xfId="1629"/>
    <cellStyle name="Lookup Table Number 2 15 3" xfId="2483"/>
    <cellStyle name="Lookup Table Number 2 15 4" xfId="3163"/>
    <cellStyle name="Lookup Table Number 2 15 5" xfId="4354"/>
    <cellStyle name="Lookup Table Number 2 15 6" xfId="5138"/>
    <cellStyle name="Lookup Table Number 2 15 7" xfId="5526"/>
    <cellStyle name="Lookup Table Number 2 15 8" xfId="6119"/>
    <cellStyle name="Lookup Table Number 2 15 9" xfId="7649"/>
    <cellStyle name="Lookup Table Number 2 16" xfId="736"/>
    <cellStyle name="Lookup Table Number 2 16 10" xfId="8186"/>
    <cellStyle name="Lookup Table Number 2 16 11" xfId="7659"/>
    <cellStyle name="Lookup Table Number 2 16 12" xfId="9585"/>
    <cellStyle name="Lookup Table Number 2 16 13" xfId="10123"/>
    <cellStyle name="Lookup Table Number 2 16 14" xfId="11308"/>
    <cellStyle name="Lookup Table Number 2 16 15" xfId="12568"/>
    <cellStyle name="Lookup Table Number 2 16 16" xfId="13593"/>
    <cellStyle name="Lookup Table Number 2 16 17" xfId="14428"/>
    <cellStyle name="Lookup Table Number 2 16 18" xfId="14810"/>
    <cellStyle name="Lookup Table Number 2 16 19" xfId="15788"/>
    <cellStyle name="Lookup Table Number 2 16 2" xfId="1651"/>
    <cellStyle name="Lookup Table Number 2 16 3" xfId="2505"/>
    <cellStyle name="Lookup Table Number 2 16 4" xfId="3795"/>
    <cellStyle name="Lookup Table Number 2 16 5" xfId="3925"/>
    <cellStyle name="Lookup Table Number 2 16 6" xfId="4709"/>
    <cellStyle name="Lookup Table Number 2 16 7" xfId="6101"/>
    <cellStyle name="Lookup Table Number 2 16 8" xfId="6447"/>
    <cellStyle name="Lookup Table Number 2 16 9" xfId="7342"/>
    <cellStyle name="Lookup Table Number 2 17" xfId="730"/>
    <cellStyle name="Lookup Table Number 2 17 10" xfId="8180"/>
    <cellStyle name="Lookup Table Number 2 17 11" xfId="7616"/>
    <cellStyle name="Lookup Table Number 2 17 12" xfId="9542"/>
    <cellStyle name="Lookup Table Number 2 17 13" xfId="10079"/>
    <cellStyle name="Lookup Table Number 2 17 14" xfId="11276"/>
    <cellStyle name="Lookup Table Number 2 17 15" xfId="12562"/>
    <cellStyle name="Lookup Table Number 2 17 16" xfId="13568"/>
    <cellStyle name="Lookup Table Number 2 17 17" xfId="14422"/>
    <cellStyle name="Lookup Table Number 2 17 18" xfId="14833"/>
    <cellStyle name="Lookup Table Number 2 17 19" xfId="15782"/>
    <cellStyle name="Lookup Table Number 2 17 2" xfId="1645"/>
    <cellStyle name="Lookup Table Number 2 17 3" xfId="2499"/>
    <cellStyle name="Lookup Table Number 2 17 4" xfId="1076"/>
    <cellStyle name="Lookup Table Number 2 17 5" xfId="4289"/>
    <cellStyle name="Lookup Table Number 2 17 6" xfId="5073"/>
    <cellStyle name="Lookup Table Number 2 17 7" xfId="5887"/>
    <cellStyle name="Lookup Table Number 2 17 8" xfId="6376"/>
    <cellStyle name="Lookup Table Number 2 17 9" xfId="7549"/>
    <cellStyle name="Lookup Table Number 2 18" xfId="381"/>
    <cellStyle name="Lookup Table Number 2 18 10" xfId="7831"/>
    <cellStyle name="Lookup Table Number 2 18 11" xfId="5695"/>
    <cellStyle name="Lookup Table Number 2 18 12" xfId="9464"/>
    <cellStyle name="Lookup Table Number 2 18 13" xfId="7989"/>
    <cellStyle name="Lookup Table Number 2 18 14" xfId="9702"/>
    <cellStyle name="Lookup Table Number 2 18 15" xfId="12214"/>
    <cellStyle name="Lookup Table Number 2 18 16" xfId="13281"/>
    <cellStyle name="Lookup Table Number 2 18 17" xfId="14077"/>
    <cellStyle name="Lookup Table Number 2 18 18" xfId="15103"/>
    <cellStyle name="Lookup Table Number 2 18 19" xfId="15438"/>
    <cellStyle name="Lookup Table Number 2 18 2" xfId="1296"/>
    <cellStyle name="Lookup Table Number 2 18 3" xfId="2150"/>
    <cellStyle name="Lookup Table Number 2 18 4" xfId="2078"/>
    <cellStyle name="Lookup Table Number 2 18 5" xfId="4155"/>
    <cellStyle name="Lookup Table Number 2 18 6" xfId="4939"/>
    <cellStyle name="Lookup Table Number 2 18 7" xfId="5926"/>
    <cellStyle name="Lookup Table Number 2 18 8" xfId="5965"/>
    <cellStyle name="Lookup Table Number 2 18 9" xfId="7473"/>
    <cellStyle name="Lookup Table Number 2 19" xfId="435"/>
    <cellStyle name="Lookup Table Number 2 19 10" xfId="7885"/>
    <cellStyle name="Lookup Table Number 2 19 11" xfId="8293"/>
    <cellStyle name="Lookup Table Number 2 19 12" xfId="9999"/>
    <cellStyle name="Lookup Table Number 2 19 13" xfId="10351"/>
    <cellStyle name="Lookup Table Number 2 19 14" xfId="11542"/>
    <cellStyle name="Lookup Table Number 2 19 15" xfId="12268"/>
    <cellStyle name="Lookup Table Number 2 19 16" xfId="13147"/>
    <cellStyle name="Lookup Table Number 2 19 17" xfId="14131"/>
    <cellStyle name="Lookup Table Number 2 19 18" xfId="15087"/>
    <cellStyle name="Lookup Table Number 2 19 19" xfId="15490"/>
    <cellStyle name="Lookup Table Number 2 19 2" xfId="1350"/>
    <cellStyle name="Lookup Table Number 2 19 3" xfId="2204"/>
    <cellStyle name="Lookup Table Number 2 19 4" xfId="3655"/>
    <cellStyle name="Lookup Table Number 2 19 5" xfId="964"/>
    <cellStyle name="Lookup Table Number 2 19 6" xfId="4200"/>
    <cellStyle name="Lookup Table Number 2 19 7" xfId="5961"/>
    <cellStyle name="Lookup Table Number 2 19 8" xfId="2914"/>
    <cellStyle name="Lookup Table Number 2 19 9" xfId="7508"/>
    <cellStyle name="Lookup Table Number 2 2" xfId="214"/>
    <cellStyle name="Lookup Table Number 2 2 10" xfId="858"/>
    <cellStyle name="Lookup Table Number 2 2 10 10" xfId="8308"/>
    <cellStyle name="Lookup Table Number 2 2 10 11" xfId="9084"/>
    <cellStyle name="Lookup Table Number 2 2 10 12" xfId="10366"/>
    <cellStyle name="Lookup Table Number 2 2 10 13" xfId="11140"/>
    <cellStyle name="Lookup Table Number 2 2 10 14" xfId="11899"/>
    <cellStyle name="Lookup Table Number 2 2 10 15" xfId="12690"/>
    <cellStyle name="Lookup Table Number 2 2 10 16" xfId="13774"/>
    <cellStyle name="Lookup Table Number 2 2 10 17" xfId="14550"/>
    <cellStyle name="Lookup Table Number 2 2 10 18" xfId="15216"/>
    <cellStyle name="Lookup Table Number 2 2 10 19" xfId="15910"/>
    <cellStyle name="Lookup Table Number 2 2 10 2" xfId="1773"/>
    <cellStyle name="Lookup Table Number 2 2 10 3" xfId="2627"/>
    <cellStyle name="Lookup Table Number 2 2 10 4" xfId="3586"/>
    <cellStyle name="Lookup Table Number 2 2 10 5" xfId="3309"/>
    <cellStyle name="Lookup Table Number 2 2 10 6" xfId="3781"/>
    <cellStyle name="Lookup Table Number 2 2 10 7" xfId="5663"/>
    <cellStyle name="Lookup Table Number 2 2 10 8" xfId="6753"/>
    <cellStyle name="Lookup Table Number 2 2 10 9" xfId="7457"/>
    <cellStyle name="Lookup Table Number 2 2 11" xfId="877"/>
    <cellStyle name="Lookup Table Number 2 2 11 10" xfId="8327"/>
    <cellStyle name="Lookup Table Number 2 2 11 11" xfId="9103"/>
    <cellStyle name="Lookup Table Number 2 2 11 12" xfId="10385"/>
    <cellStyle name="Lookup Table Number 2 2 11 13" xfId="11159"/>
    <cellStyle name="Lookup Table Number 2 2 11 14" xfId="11918"/>
    <cellStyle name="Lookup Table Number 2 2 11 15" xfId="12709"/>
    <cellStyle name="Lookup Table Number 2 2 11 16" xfId="13793"/>
    <cellStyle name="Lookup Table Number 2 2 11 17" xfId="14569"/>
    <cellStyle name="Lookup Table Number 2 2 11 18" xfId="15161"/>
    <cellStyle name="Lookup Table Number 2 2 11 19" xfId="15929"/>
    <cellStyle name="Lookup Table Number 2 2 11 2" xfId="1792"/>
    <cellStyle name="Lookup Table Number 2 2 11 3" xfId="2646"/>
    <cellStyle name="Lookup Table Number 2 2 11 4" xfId="3472"/>
    <cellStyle name="Lookup Table Number 2 2 11 5" xfId="3848"/>
    <cellStyle name="Lookup Table Number 2 2 11 6" xfId="3821"/>
    <cellStyle name="Lookup Table Number 2 2 11 7" xfId="5905"/>
    <cellStyle name="Lookup Table Number 2 2 11 8" xfId="6772"/>
    <cellStyle name="Lookup Table Number 2 2 11 9" xfId="2909"/>
    <cellStyle name="Lookup Table Number 2 2 12" xfId="881"/>
    <cellStyle name="Lookup Table Number 2 2 12 10" xfId="8331"/>
    <cellStyle name="Lookup Table Number 2 2 12 11" xfId="9107"/>
    <cellStyle name="Lookup Table Number 2 2 12 12" xfId="10389"/>
    <cellStyle name="Lookup Table Number 2 2 12 13" xfId="11163"/>
    <cellStyle name="Lookup Table Number 2 2 12 14" xfId="11922"/>
    <cellStyle name="Lookup Table Number 2 2 12 15" xfId="12713"/>
    <cellStyle name="Lookup Table Number 2 2 12 16" xfId="13797"/>
    <cellStyle name="Lookup Table Number 2 2 12 17" xfId="14573"/>
    <cellStyle name="Lookup Table Number 2 2 12 18" xfId="14969"/>
    <cellStyle name="Lookup Table Number 2 2 12 19" xfId="15933"/>
    <cellStyle name="Lookup Table Number 2 2 12 2" xfId="1796"/>
    <cellStyle name="Lookup Table Number 2 2 12 3" xfId="2650"/>
    <cellStyle name="Lookup Table Number 2 2 12 4" xfId="3156"/>
    <cellStyle name="Lookup Table Number 2 2 12 5" xfId="4344"/>
    <cellStyle name="Lookup Table Number 2 2 12 6" xfId="5128"/>
    <cellStyle name="Lookup Table Number 2 2 12 7" xfId="5787"/>
    <cellStyle name="Lookup Table Number 2 2 12 8" xfId="6776"/>
    <cellStyle name="Lookup Table Number 2 2 12 9" xfId="5904"/>
    <cellStyle name="Lookup Table Number 2 2 13" xfId="304"/>
    <cellStyle name="Lookup Table Number 2 2 13 2" xfId="1219"/>
    <cellStyle name="Lookup Table Number 2 2 13 3" xfId="5943"/>
    <cellStyle name="Lookup Table Number 2 2 13 4" xfId="6335"/>
    <cellStyle name="Lookup Table Number 2 2 13 5" xfId="11245"/>
    <cellStyle name="Lookup Table Number 2 2 13 6" xfId="15367"/>
    <cellStyle name="Lookup Table Number 2 2 14" xfId="1148"/>
    <cellStyle name="Lookup Table Number 2 2 15" xfId="4312"/>
    <cellStyle name="Lookup Table Number 2 2 16" xfId="7370"/>
    <cellStyle name="Lookup Table Number 2 2 17" xfId="8059"/>
    <cellStyle name="Lookup Table Number 2 2 18" xfId="7346"/>
    <cellStyle name="Lookup Table Number 2 2 19" xfId="9176"/>
    <cellStyle name="Lookup Table Number 2 2 2" xfId="473"/>
    <cellStyle name="Lookup Table Number 2 2 2 2" xfId="1891"/>
    <cellStyle name="Lookup Table Number 2 2 2 2 10" xfId="8426"/>
    <cellStyle name="Lookup Table Number 2 2 2 2 11" xfId="9202"/>
    <cellStyle name="Lookup Table Number 2 2 2 2 12" xfId="10484"/>
    <cellStyle name="Lookup Table Number 2 2 2 2 13" xfId="11256"/>
    <cellStyle name="Lookup Table Number 2 2 2 2 14" xfId="12017"/>
    <cellStyle name="Lookup Table Number 2 2 2 2 15" xfId="12808"/>
    <cellStyle name="Lookup Table Number 2 2 2 2 16" xfId="13891"/>
    <cellStyle name="Lookup Table Number 2 2 2 2 17" xfId="14667"/>
    <cellStyle name="Lookup Table Number 2 2 2 2 18" xfId="10522"/>
    <cellStyle name="Lookup Table Number 2 2 2 2 19" xfId="16022"/>
    <cellStyle name="Lookup Table Number 2 2 2 2 2" xfId="2744"/>
    <cellStyle name="Lookup Table Number 2 2 2 2 3" xfId="3430"/>
    <cellStyle name="Lookup Table Number 2 2 2 2 4" xfId="3627"/>
    <cellStyle name="Lookup Table Number 2 2 2 2 5" xfId="4323"/>
    <cellStyle name="Lookup Table Number 2 2 2 2 6" xfId="5107"/>
    <cellStyle name="Lookup Table Number 2 2 2 2 7" xfId="5933"/>
    <cellStyle name="Lookup Table Number 2 2 2 2 8" xfId="6871"/>
    <cellStyle name="Lookup Table Number 2 2 2 2 9" xfId="7588"/>
    <cellStyle name="Lookup Table Number 2 2 2 3" xfId="1388"/>
    <cellStyle name="Lookup Table Number 2 2 2 4" xfId="5736"/>
    <cellStyle name="Lookup Table Number 2 2 2 5" xfId="15145"/>
    <cellStyle name="Lookup Table Number 2 2 2 6" xfId="15526"/>
    <cellStyle name="Lookup Table Number 2 2 20" xfId="10156"/>
    <cellStyle name="Lookup Table Number 2 2 21" xfId="10810"/>
    <cellStyle name="Lookup Table Number 2 2 22" xfId="12981"/>
    <cellStyle name="Lookup Table Number 2 2 23" xfId="15029"/>
    <cellStyle name="Lookup Table Number 2 2 24" xfId="15114"/>
    <cellStyle name="Lookup Table Number 2 2 3" xfId="510"/>
    <cellStyle name="Lookup Table Number 2 2 3 10" xfId="7960"/>
    <cellStyle name="Lookup Table Number 2 2 3 11" xfId="7082"/>
    <cellStyle name="Lookup Table Number 2 2 3 12" xfId="7994"/>
    <cellStyle name="Lookup Table Number 2 2 3 13" xfId="9313"/>
    <cellStyle name="Lookup Table Number 2 2 3 14" xfId="9926"/>
    <cellStyle name="Lookup Table Number 2 2 3 15" xfId="12342"/>
    <cellStyle name="Lookup Table Number 2 2 3 16" xfId="13286"/>
    <cellStyle name="Lookup Table Number 2 2 3 17" xfId="14202"/>
    <cellStyle name="Lookup Table Number 2 2 3 18" xfId="14878"/>
    <cellStyle name="Lookup Table Number 2 2 3 19" xfId="15562"/>
    <cellStyle name="Lookup Table Number 2 2 3 2" xfId="1425"/>
    <cellStyle name="Lookup Table Number 2 2 3 3" xfId="2279"/>
    <cellStyle name="Lookup Table Number 2 2 3 4" xfId="2951"/>
    <cellStyle name="Lookup Table Number 2 2 3 5" xfId="4642"/>
    <cellStyle name="Lookup Table Number 2 2 3 6" xfId="5426"/>
    <cellStyle name="Lookup Table Number 2 2 3 7" xfId="5547"/>
    <cellStyle name="Lookup Table Number 2 2 3 8" xfId="5405"/>
    <cellStyle name="Lookup Table Number 2 2 3 9" xfId="7094"/>
    <cellStyle name="Lookup Table Number 2 2 4" xfId="577"/>
    <cellStyle name="Lookup Table Number 2 2 4 10" xfId="8027"/>
    <cellStyle name="Lookup Table Number 2 2 4 11" xfId="7209"/>
    <cellStyle name="Lookup Table Number 2 2 4 12" xfId="9748"/>
    <cellStyle name="Lookup Table Number 2 2 4 13" xfId="8490"/>
    <cellStyle name="Lookup Table Number 2 2 4 14" xfId="10676"/>
    <cellStyle name="Lookup Table Number 2 2 4 15" xfId="12409"/>
    <cellStyle name="Lookup Table Number 2 2 4 16" xfId="13080"/>
    <cellStyle name="Lookup Table Number 2 2 4 17" xfId="14269"/>
    <cellStyle name="Lookup Table Number 2 2 4 18" xfId="15160"/>
    <cellStyle name="Lookup Table Number 2 2 4 19" xfId="15629"/>
    <cellStyle name="Lookup Table Number 2 2 4 2" xfId="1492"/>
    <cellStyle name="Lookup Table Number 2 2 4 3" xfId="2346"/>
    <cellStyle name="Lookup Table Number 2 2 4 4" xfId="3801"/>
    <cellStyle name="Lookup Table Number 2 2 4 5" xfId="3221"/>
    <cellStyle name="Lookup Table Number 2 2 4 6" xfId="3742"/>
    <cellStyle name="Lookup Table Number 2 2 4 7" xfId="6107"/>
    <cellStyle name="Lookup Table Number 2 2 4 8" xfId="5983"/>
    <cellStyle name="Lookup Table Number 2 2 4 9" xfId="7555"/>
    <cellStyle name="Lookup Table Number 2 2 5" xfId="421"/>
    <cellStyle name="Lookup Table Number 2 2 5 10" xfId="7871"/>
    <cellStyle name="Lookup Table Number 2 2 5 11" xfId="8769"/>
    <cellStyle name="Lookup Table Number 2 2 5 12" xfId="6019"/>
    <cellStyle name="Lookup Table Number 2 2 5 13" xfId="10824"/>
    <cellStyle name="Lookup Table Number 2 2 5 14" xfId="10596"/>
    <cellStyle name="Lookup Table Number 2 2 5 15" xfId="12254"/>
    <cellStyle name="Lookup Table Number 2 2 5 16" xfId="12978"/>
    <cellStyle name="Lookup Table Number 2 2 5 17" xfId="14117"/>
    <cellStyle name="Lookup Table Number 2 2 5 18" xfId="15334"/>
    <cellStyle name="Lookup Table Number 2 2 5 19" xfId="15478"/>
    <cellStyle name="Lookup Table Number 2 2 5 2" xfId="1336"/>
    <cellStyle name="Lookup Table Number 2 2 5 3" xfId="2190"/>
    <cellStyle name="Lookup Table Number 2 2 5 4" xfId="3491"/>
    <cellStyle name="Lookup Table Number 2 2 5 5" xfId="4666"/>
    <cellStyle name="Lookup Table Number 2 2 5 6" xfId="5452"/>
    <cellStyle name="Lookup Table Number 2 2 5 7" xfId="5188"/>
    <cellStyle name="Lookup Table Number 2 2 5 8" xfId="6220"/>
    <cellStyle name="Lookup Table Number 2 2 5 9" xfId="6997"/>
    <cellStyle name="Lookup Table Number 2 2 6" xfId="558"/>
    <cellStyle name="Lookup Table Number 2 2 6 10" xfId="8008"/>
    <cellStyle name="Lookup Table Number 2 2 6 11" xfId="7879"/>
    <cellStyle name="Lookup Table Number 2 2 6 12" xfId="9740"/>
    <cellStyle name="Lookup Table Number 2 2 6 13" xfId="7988"/>
    <cellStyle name="Lookup Table Number 2 2 6 14" xfId="11196"/>
    <cellStyle name="Lookup Table Number 2 2 6 15" xfId="12390"/>
    <cellStyle name="Lookup Table Number 2 2 6 16" xfId="13486"/>
    <cellStyle name="Lookup Table Number 2 2 6 17" xfId="14250"/>
    <cellStyle name="Lookup Table Number 2 2 6 18" xfId="15351"/>
    <cellStyle name="Lookup Table Number 2 2 6 19" xfId="15610"/>
    <cellStyle name="Lookup Table Number 2 2 6 2" xfId="1473"/>
    <cellStyle name="Lookup Table Number 2 2 6 3" xfId="2327"/>
    <cellStyle name="Lookup Table Number 2 2 6 4" xfId="1130"/>
    <cellStyle name="Lookup Table Number 2 2 6 5" xfId="4524"/>
    <cellStyle name="Lookup Table Number 2 2 6 6" xfId="5308"/>
    <cellStyle name="Lookup Table Number 2 2 6 7" xfId="5458"/>
    <cellStyle name="Lookup Table Number 2 2 6 8" xfId="5852"/>
    <cellStyle name="Lookup Table Number 2 2 6 9" xfId="7537"/>
    <cellStyle name="Lookup Table Number 2 2 7" xfId="493"/>
    <cellStyle name="Lookup Table Number 2 2 7 10" xfId="7943"/>
    <cellStyle name="Lookup Table Number 2 2 7 11" xfId="8475"/>
    <cellStyle name="Lookup Table Number 2 2 7 12" xfId="10181"/>
    <cellStyle name="Lookup Table Number 2 2 7 13" xfId="10532"/>
    <cellStyle name="Lookup Table Number 2 2 7 14" xfId="11717"/>
    <cellStyle name="Lookup Table Number 2 2 7 15" xfId="12325"/>
    <cellStyle name="Lookup Table Number 2 2 7 16" xfId="11218"/>
    <cellStyle name="Lookup Table Number 2 2 7 17" xfId="14185"/>
    <cellStyle name="Lookup Table Number 2 2 7 18" xfId="15191"/>
    <cellStyle name="Lookup Table Number 2 2 7 19" xfId="15545"/>
    <cellStyle name="Lookup Table Number 2 2 7 2" xfId="1408"/>
    <cellStyle name="Lookup Table Number 2 2 7 3" xfId="2262"/>
    <cellStyle name="Lookup Table Number 2 2 7 4" xfId="3000"/>
    <cellStyle name="Lookup Table Number 2 2 7 5" xfId="3462"/>
    <cellStyle name="Lookup Table Number 2 2 7 6" xfId="3966"/>
    <cellStyle name="Lookup Table Number 2 2 7 7" xfId="5565"/>
    <cellStyle name="Lookup Table Number 2 2 7 8" xfId="5363"/>
    <cellStyle name="Lookup Table Number 2 2 7 9" xfId="7112"/>
    <cellStyle name="Lookup Table Number 2 2 8" xfId="762"/>
    <cellStyle name="Lookup Table Number 2 2 8 10" xfId="8212"/>
    <cellStyle name="Lookup Table Number 2 2 8 11" xfId="8988"/>
    <cellStyle name="Lookup Table Number 2 2 8 12" xfId="10270"/>
    <cellStyle name="Lookup Table Number 2 2 8 13" xfId="11044"/>
    <cellStyle name="Lookup Table Number 2 2 8 14" xfId="11803"/>
    <cellStyle name="Lookup Table Number 2 2 8 15" xfId="12594"/>
    <cellStyle name="Lookup Table Number 2 2 8 16" xfId="13678"/>
    <cellStyle name="Lookup Table Number 2 2 8 17" xfId="14454"/>
    <cellStyle name="Lookup Table Number 2 2 8 18" xfId="15148"/>
    <cellStyle name="Lookup Table Number 2 2 8 19" xfId="15814"/>
    <cellStyle name="Lookup Table Number 2 2 8 2" xfId="1677"/>
    <cellStyle name="Lookup Table Number 2 2 8 3" xfId="2531"/>
    <cellStyle name="Lookup Table Number 2 2 8 4" xfId="3351"/>
    <cellStyle name="Lookup Table Number 2 2 8 5" xfId="4234"/>
    <cellStyle name="Lookup Table Number 2 2 8 6" xfId="5018"/>
    <cellStyle name="Lookup Table Number 2 2 8 7" xfId="5701"/>
    <cellStyle name="Lookup Table Number 2 2 8 8" xfId="6657"/>
    <cellStyle name="Lookup Table Number 2 2 8 9" xfId="7516"/>
    <cellStyle name="Lookup Table Number 2 2 9" xfId="789"/>
    <cellStyle name="Lookup Table Number 2 2 9 10" xfId="8239"/>
    <cellStyle name="Lookup Table Number 2 2 9 11" xfId="9015"/>
    <cellStyle name="Lookup Table Number 2 2 9 12" xfId="10297"/>
    <cellStyle name="Lookup Table Number 2 2 9 13" xfId="11071"/>
    <cellStyle name="Lookup Table Number 2 2 9 14" xfId="11830"/>
    <cellStyle name="Lookup Table Number 2 2 9 15" xfId="12621"/>
    <cellStyle name="Lookup Table Number 2 2 9 16" xfId="13705"/>
    <cellStyle name="Lookup Table Number 2 2 9 17" xfId="14481"/>
    <cellStyle name="Lookup Table Number 2 2 9 18" xfId="15166"/>
    <cellStyle name="Lookup Table Number 2 2 9 19" xfId="15841"/>
    <cellStyle name="Lookup Table Number 2 2 9 2" xfId="1704"/>
    <cellStyle name="Lookup Table Number 2 2 9 3" xfId="2558"/>
    <cellStyle name="Lookup Table Number 2 2 9 4" xfId="3694"/>
    <cellStyle name="Lookup Table Number 2 2 9 5" xfId="3811"/>
    <cellStyle name="Lookup Table Number 2 2 9 6" xfId="3286"/>
    <cellStyle name="Lookup Table Number 2 2 9 7" xfId="6000"/>
    <cellStyle name="Lookup Table Number 2 2 9 8" xfId="6684"/>
    <cellStyle name="Lookup Table Number 2 2 9 9" xfId="7008"/>
    <cellStyle name="Lookup Table Number 2 20" xfId="749"/>
    <cellStyle name="Lookup Table Number 2 20 10" xfId="8199"/>
    <cellStyle name="Lookup Table Number 2 20 11" xfId="8975"/>
    <cellStyle name="Lookup Table Number 2 20 12" xfId="10257"/>
    <cellStyle name="Lookup Table Number 2 20 13" xfId="11031"/>
    <cellStyle name="Lookup Table Number 2 20 14" xfId="11790"/>
    <cellStyle name="Lookup Table Number 2 20 15" xfId="12581"/>
    <cellStyle name="Lookup Table Number 2 20 16" xfId="13665"/>
    <cellStyle name="Lookup Table Number 2 20 17" xfId="14441"/>
    <cellStyle name="Lookup Table Number 2 20 18" xfId="14824"/>
    <cellStyle name="Lookup Table Number 2 20 19" xfId="15801"/>
    <cellStyle name="Lookup Table Number 2 20 2" xfId="1664"/>
    <cellStyle name="Lookup Table Number 2 20 3" xfId="2518"/>
    <cellStyle name="Lookup Table Number 2 20 4" xfId="3645"/>
    <cellStyle name="Lookup Table Number 2 20 5" xfId="3949"/>
    <cellStyle name="Lookup Table Number 2 20 6" xfId="4733"/>
    <cellStyle name="Lookup Table Number 2 20 7" xfId="5951"/>
    <cellStyle name="Lookup Table Number 2 20 8" xfId="6644"/>
    <cellStyle name="Lookup Table Number 2 20 9" xfId="7359"/>
    <cellStyle name="Lookup Table Number 2 21" xfId="739"/>
    <cellStyle name="Lookup Table Number 2 21 10" xfId="8189"/>
    <cellStyle name="Lookup Table Number 2 21 11" xfId="7678"/>
    <cellStyle name="Lookup Table Number 2 21 12" xfId="9652"/>
    <cellStyle name="Lookup Table Number 2 21 13" xfId="10129"/>
    <cellStyle name="Lookup Table Number 2 21 14" xfId="11312"/>
    <cellStyle name="Lookup Table Number 2 21 15" xfId="12571"/>
    <cellStyle name="Lookup Table Number 2 21 16" xfId="13604"/>
    <cellStyle name="Lookup Table Number 2 21 17" xfId="14431"/>
    <cellStyle name="Lookup Table Number 2 21 18" xfId="11597"/>
    <cellStyle name="Lookup Table Number 2 21 19" xfId="15791"/>
    <cellStyle name="Lookup Table Number 2 21 2" xfId="1654"/>
    <cellStyle name="Lookup Table Number 2 21 3" xfId="2508"/>
    <cellStyle name="Lookup Table Number 2 21 4" xfId="3282"/>
    <cellStyle name="Lookup Table Number 2 21 5" xfId="4365"/>
    <cellStyle name="Lookup Table Number 2 21 6" xfId="5149"/>
    <cellStyle name="Lookup Table Number 2 21 7" xfId="5829"/>
    <cellStyle name="Lookup Table Number 2 21 8" xfId="6468"/>
    <cellStyle name="Lookup Table Number 2 21 9" xfId="7498"/>
    <cellStyle name="Lookup Table Number 2 22" xfId="669"/>
    <cellStyle name="Lookup Table Number 2 22 10" xfId="8119"/>
    <cellStyle name="Lookup Table Number 2 22 11" xfId="8034"/>
    <cellStyle name="Lookup Table Number 2 22 12" xfId="8438"/>
    <cellStyle name="Lookup Table Number 2 22 13" xfId="9534"/>
    <cellStyle name="Lookup Table Number 2 22 14" xfId="9440"/>
    <cellStyle name="Lookup Table Number 2 22 15" xfId="12501"/>
    <cellStyle name="Lookup Table Number 2 22 16" xfId="13012"/>
    <cellStyle name="Lookup Table Number 2 22 17" xfId="14361"/>
    <cellStyle name="Lookup Table Number 2 22 18" xfId="15123"/>
    <cellStyle name="Lookup Table Number 2 22 19" xfId="15721"/>
    <cellStyle name="Lookup Table Number 2 22 2" xfId="1584"/>
    <cellStyle name="Lookup Table Number 2 22 3" xfId="2438"/>
    <cellStyle name="Lookup Table Number 2 22 4" xfId="3576"/>
    <cellStyle name="Lookup Table Number 2 22 5" xfId="4139"/>
    <cellStyle name="Lookup Table Number 2 22 6" xfId="4923"/>
    <cellStyle name="Lookup Table Number 2 22 7" xfId="5785"/>
    <cellStyle name="Lookup Table Number 2 22 8" xfId="5665"/>
    <cellStyle name="Lookup Table Number 2 22 9" xfId="7326"/>
    <cellStyle name="Lookup Table Number 2 23" xfId="459"/>
    <cellStyle name="Lookup Table Number 2 23 10" xfId="7909"/>
    <cellStyle name="Lookup Table Number 2 23 11" xfId="7817"/>
    <cellStyle name="Lookup Table Number 2 23 12" xfId="9684"/>
    <cellStyle name="Lookup Table Number 2 23 13" xfId="9404"/>
    <cellStyle name="Lookup Table Number 2 23 14" xfId="11186"/>
    <cellStyle name="Lookup Table Number 2 23 15" xfId="12292"/>
    <cellStyle name="Lookup Table Number 2 23 16" xfId="13477"/>
    <cellStyle name="Lookup Table Number 2 23 17" xfId="14155"/>
    <cellStyle name="Lookup Table Number 2 23 18" xfId="15016"/>
    <cellStyle name="Lookup Table Number 2 23 19" xfId="15512"/>
    <cellStyle name="Lookup Table Number 2 23 2" xfId="1374"/>
    <cellStyle name="Lookup Table Number 2 23 3" xfId="2228"/>
    <cellStyle name="Lookup Table Number 2 23 4" xfId="2939"/>
    <cellStyle name="Lookup Table Number 2 23 5" xfId="4523"/>
    <cellStyle name="Lookup Table Number 2 23 6" xfId="5307"/>
    <cellStyle name="Lookup Table Number 2 23 7" xfId="5759"/>
    <cellStyle name="Lookup Table Number 2 23 8" xfId="5792"/>
    <cellStyle name="Lookup Table Number 2 23 9" xfId="7306"/>
    <cellStyle name="Lookup Table Number 2 24" xfId="422"/>
    <cellStyle name="Lookup Table Number 2 24 10" xfId="7872"/>
    <cellStyle name="Lookup Table Number 2 24 11" xfId="8713"/>
    <cellStyle name="Lookup Table Number 2 24 12" xfId="9966"/>
    <cellStyle name="Lookup Table Number 2 24 13" xfId="10768"/>
    <cellStyle name="Lookup Table Number 2 24 14" xfId="11510"/>
    <cellStyle name="Lookup Table Number 2 24 15" xfId="12255"/>
    <cellStyle name="Lookup Table Number 2 24 16" xfId="12951"/>
    <cellStyle name="Lookup Table Number 2 24 17" xfId="14118"/>
    <cellStyle name="Lookup Table Number 2 24 18" xfId="14821"/>
    <cellStyle name="Lookup Table Number 2 24 19" xfId="15479"/>
    <cellStyle name="Lookup Table Number 2 24 2" xfId="1337"/>
    <cellStyle name="Lookup Table Number 2 24 3" xfId="2191"/>
    <cellStyle name="Lookup Table Number 2 24 4" xfId="2245"/>
    <cellStyle name="Lookup Table Number 2 24 5" xfId="3293"/>
    <cellStyle name="Lookup Table Number 2 24 6" xfId="4690"/>
    <cellStyle name="Lookup Table Number 2 24 7" xfId="5740"/>
    <cellStyle name="Lookup Table Number 2 24 8" xfId="4730"/>
    <cellStyle name="Lookup Table Number 2 24 9" xfId="7287"/>
    <cellStyle name="Lookup Table Number 2 25" xfId="801"/>
    <cellStyle name="Lookup Table Number 2 25 10" xfId="8251"/>
    <cellStyle name="Lookup Table Number 2 25 11" xfId="9027"/>
    <cellStyle name="Lookup Table Number 2 25 12" xfId="10309"/>
    <cellStyle name="Lookup Table Number 2 25 13" xfId="11083"/>
    <cellStyle name="Lookup Table Number 2 25 14" xfId="11842"/>
    <cellStyle name="Lookup Table Number 2 25 15" xfId="12633"/>
    <cellStyle name="Lookup Table Number 2 25 16" xfId="13717"/>
    <cellStyle name="Lookup Table Number 2 25 17" xfId="14493"/>
    <cellStyle name="Lookup Table Number 2 25 18" xfId="15252"/>
    <cellStyle name="Lookup Table Number 2 25 19" xfId="15853"/>
    <cellStyle name="Lookup Table Number 2 25 2" xfId="1716"/>
    <cellStyle name="Lookup Table Number 2 25 3" xfId="2570"/>
    <cellStyle name="Lookup Table Number 2 25 4" xfId="3505"/>
    <cellStyle name="Lookup Table Number 2 25 5" xfId="3758"/>
    <cellStyle name="Lookup Table Number 2 25 6" xfId="4089"/>
    <cellStyle name="Lookup Table Number 2 25 7" xfId="5344"/>
    <cellStyle name="Lookup Table Number 2 25 8" xfId="6696"/>
    <cellStyle name="Lookup Table Number 2 25 9" xfId="6532"/>
    <cellStyle name="Lookup Table Number 2 26" xfId="899"/>
    <cellStyle name="Lookup Table Number 2 26 10" xfId="8349"/>
    <cellStyle name="Lookup Table Number 2 26 11" xfId="9125"/>
    <cellStyle name="Lookup Table Number 2 26 12" xfId="10407"/>
    <cellStyle name="Lookup Table Number 2 26 13" xfId="11181"/>
    <cellStyle name="Lookup Table Number 2 26 14" xfId="11940"/>
    <cellStyle name="Lookup Table Number 2 26 15" xfId="12731"/>
    <cellStyle name="Lookup Table Number 2 26 16" xfId="13815"/>
    <cellStyle name="Lookup Table Number 2 26 17" xfId="14591"/>
    <cellStyle name="Lookup Table Number 2 26 18" xfId="11333"/>
    <cellStyle name="Lookup Table Number 2 26 19" xfId="15951"/>
    <cellStyle name="Lookup Table Number 2 26 2" xfId="1814"/>
    <cellStyle name="Lookup Table Number 2 26 3" xfId="2668"/>
    <cellStyle name="Lookup Table Number 2 26 4" xfId="954"/>
    <cellStyle name="Lookup Table Number 2 26 5" xfId="2884"/>
    <cellStyle name="Lookup Table Number 2 26 6" xfId="3617"/>
    <cellStyle name="Lookup Table Number 2 26 7" xfId="3584"/>
    <cellStyle name="Lookup Table Number 2 26 8" xfId="6794"/>
    <cellStyle name="Lookup Table Number 2 26 9" xfId="6153"/>
    <cellStyle name="Lookup Table Number 2 27" xfId="7729"/>
    <cellStyle name="Lookup Table Number 2 28" xfId="10229"/>
    <cellStyle name="Lookup Table Number 2 3" xfId="199"/>
    <cellStyle name="Lookup Table Number 2 3 10" xfId="859"/>
    <cellStyle name="Lookup Table Number 2 3 10 10" xfId="8309"/>
    <cellStyle name="Lookup Table Number 2 3 10 11" xfId="9085"/>
    <cellStyle name="Lookup Table Number 2 3 10 12" xfId="10367"/>
    <cellStyle name="Lookup Table Number 2 3 10 13" xfId="11141"/>
    <cellStyle name="Lookup Table Number 2 3 10 14" xfId="11900"/>
    <cellStyle name="Lookup Table Number 2 3 10 15" xfId="12691"/>
    <cellStyle name="Lookup Table Number 2 3 10 16" xfId="13775"/>
    <cellStyle name="Lookup Table Number 2 3 10 17" xfId="14551"/>
    <cellStyle name="Lookup Table Number 2 3 10 18" xfId="13647"/>
    <cellStyle name="Lookup Table Number 2 3 10 19" xfId="15911"/>
    <cellStyle name="Lookup Table Number 2 3 10 2" xfId="1774"/>
    <cellStyle name="Lookup Table Number 2 3 10 3" xfId="2628"/>
    <cellStyle name="Lookup Table Number 2 3 10 4" xfId="3255"/>
    <cellStyle name="Lookup Table Number 2 3 10 5" xfId="4660"/>
    <cellStyle name="Lookup Table Number 2 3 10 6" xfId="5444"/>
    <cellStyle name="Lookup Table Number 2 3 10 7" xfId="5631"/>
    <cellStyle name="Lookup Table Number 2 3 10 8" xfId="6754"/>
    <cellStyle name="Lookup Table Number 2 3 10 9" xfId="7430"/>
    <cellStyle name="Lookup Table Number 2 3 11" xfId="878"/>
    <cellStyle name="Lookup Table Number 2 3 11 10" xfId="8328"/>
    <cellStyle name="Lookup Table Number 2 3 11 11" xfId="9104"/>
    <cellStyle name="Lookup Table Number 2 3 11 12" xfId="10386"/>
    <cellStyle name="Lookup Table Number 2 3 11 13" xfId="11160"/>
    <cellStyle name="Lookup Table Number 2 3 11 14" xfId="11919"/>
    <cellStyle name="Lookup Table Number 2 3 11 15" xfId="12710"/>
    <cellStyle name="Lookup Table Number 2 3 11 16" xfId="13794"/>
    <cellStyle name="Lookup Table Number 2 3 11 17" xfId="14570"/>
    <cellStyle name="Lookup Table Number 2 3 11 18" xfId="15023"/>
    <cellStyle name="Lookup Table Number 2 3 11 19" xfId="15930"/>
    <cellStyle name="Lookup Table Number 2 3 11 2" xfId="1793"/>
    <cellStyle name="Lookup Table Number 2 3 11 3" xfId="2647"/>
    <cellStyle name="Lookup Table Number 2 3 11 4" xfId="2235"/>
    <cellStyle name="Lookup Table Number 2 3 11 5" xfId="4472"/>
    <cellStyle name="Lookup Table Number 2 3 11 6" xfId="5256"/>
    <cellStyle name="Lookup Table Number 2 3 11 7" xfId="5930"/>
    <cellStyle name="Lookup Table Number 2 3 11 8" xfId="6773"/>
    <cellStyle name="Lookup Table Number 2 3 11 9" xfId="6578"/>
    <cellStyle name="Lookup Table Number 2 3 12" xfId="882"/>
    <cellStyle name="Lookup Table Number 2 3 12 10" xfId="8332"/>
    <cellStyle name="Lookup Table Number 2 3 12 11" xfId="9108"/>
    <cellStyle name="Lookup Table Number 2 3 12 12" xfId="10390"/>
    <cellStyle name="Lookup Table Number 2 3 12 13" xfId="11164"/>
    <cellStyle name="Lookup Table Number 2 3 12 14" xfId="11923"/>
    <cellStyle name="Lookup Table Number 2 3 12 15" xfId="12714"/>
    <cellStyle name="Lookup Table Number 2 3 12 16" xfId="13798"/>
    <cellStyle name="Lookup Table Number 2 3 12 17" xfId="14574"/>
    <cellStyle name="Lookup Table Number 2 3 12 18" xfId="14980"/>
    <cellStyle name="Lookup Table Number 2 3 12 19" xfId="15934"/>
    <cellStyle name="Lookup Table Number 2 3 12 2" xfId="1797"/>
    <cellStyle name="Lookup Table Number 2 3 12 3" xfId="2651"/>
    <cellStyle name="Lookup Table Number 2 3 12 4" xfId="3297"/>
    <cellStyle name="Lookup Table Number 2 3 12 5" xfId="1187"/>
    <cellStyle name="Lookup Table Number 2 3 12 6" xfId="2713"/>
    <cellStyle name="Lookup Table Number 2 3 12 7" xfId="5657"/>
    <cellStyle name="Lookup Table Number 2 3 12 8" xfId="6777"/>
    <cellStyle name="Lookup Table Number 2 3 12 9" xfId="5500"/>
    <cellStyle name="Lookup Table Number 2 3 13" xfId="305"/>
    <cellStyle name="Lookup Table Number 2 3 13 2" xfId="1220"/>
    <cellStyle name="Lookup Table Number 2 3 13 3" xfId="6299"/>
    <cellStyle name="Lookup Table Number 2 3 13 4" xfId="6354"/>
    <cellStyle name="Lookup Table Number 2 3 13 5" xfId="13360"/>
    <cellStyle name="Lookup Table Number 2 3 13 6" xfId="15368"/>
    <cellStyle name="Lookup Table Number 2 3 14" xfId="1133"/>
    <cellStyle name="Lookup Table Number 2 3 15" xfId="4052"/>
    <cellStyle name="Lookup Table Number 2 3 16" xfId="3827"/>
    <cellStyle name="Lookup Table Number 2 3 17" xfId="8638"/>
    <cellStyle name="Lookup Table Number 2 3 18" xfId="9287"/>
    <cellStyle name="Lookup Table Number 2 3 19" xfId="10693"/>
    <cellStyle name="Lookup Table Number 2 3 2" xfId="474"/>
    <cellStyle name="Lookup Table Number 2 3 2 2" xfId="1892"/>
    <cellStyle name="Lookup Table Number 2 3 2 2 10" xfId="8427"/>
    <cellStyle name="Lookup Table Number 2 3 2 2 11" xfId="9203"/>
    <cellStyle name="Lookup Table Number 2 3 2 2 12" xfId="10485"/>
    <cellStyle name="Lookup Table Number 2 3 2 2 13" xfId="11257"/>
    <cellStyle name="Lookup Table Number 2 3 2 2 14" xfId="12018"/>
    <cellStyle name="Lookup Table Number 2 3 2 2 15" xfId="12809"/>
    <cellStyle name="Lookup Table Number 2 3 2 2 16" xfId="13892"/>
    <cellStyle name="Lookup Table Number 2 3 2 2 17" xfId="14668"/>
    <cellStyle name="Lookup Table Number 2 3 2 2 18" xfId="15028"/>
    <cellStyle name="Lookup Table Number 2 3 2 2 19" xfId="16023"/>
    <cellStyle name="Lookup Table Number 2 3 2 2 2" xfId="2745"/>
    <cellStyle name="Lookup Table Number 2 3 2 2 3" xfId="3130"/>
    <cellStyle name="Lookup Table Number 2 3 2 2 4" xfId="3726"/>
    <cellStyle name="Lookup Table Number 2 3 2 2 5" xfId="2957"/>
    <cellStyle name="Lookup Table Number 2 3 2 2 6" xfId="3773"/>
    <cellStyle name="Lookup Table Number 2 3 2 2 7" xfId="6032"/>
    <cellStyle name="Lookup Table Number 2 3 2 2 8" xfId="6872"/>
    <cellStyle name="Lookup Table Number 2 3 2 2 9" xfId="7425"/>
    <cellStyle name="Lookup Table Number 2 3 2 3" xfId="1389"/>
    <cellStyle name="Lookup Table Number 2 3 2 4" xfId="6026"/>
    <cellStyle name="Lookup Table Number 2 3 2 5" xfId="14990"/>
    <cellStyle name="Lookup Table Number 2 3 2 6" xfId="15527"/>
    <cellStyle name="Lookup Table Number 2 3 20" xfId="9232"/>
    <cellStyle name="Lookup Table Number 2 3 21" xfId="11983"/>
    <cellStyle name="Lookup Table Number 2 3 22" xfId="12944"/>
    <cellStyle name="Lookup Table Number 2 3 23" xfId="13065"/>
    <cellStyle name="Lookup Table Number 2 3 24" xfId="13310"/>
    <cellStyle name="Lookup Table Number 2 3 3" xfId="511"/>
    <cellStyle name="Lookup Table Number 2 3 3 10" xfId="7961"/>
    <cellStyle name="Lookup Table Number 2 3 3 11" xfId="7196"/>
    <cellStyle name="Lookup Table Number 2 3 3 12" xfId="9268"/>
    <cellStyle name="Lookup Table Number 2 3 3 13" xfId="9129"/>
    <cellStyle name="Lookup Table Number 2 3 3 14" xfId="10217"/>
    <cellStyle name="Lookup Table Number 2 3 3 15" xfId="12343"/>
    <cellStyle name="Lookup Table Number 2 3 3 16" xfId="13542"/>
    <cellStyle name="Lookup Table Number 2 3 3 17" xfId="14203"/>
    <cellStyle name="Lookup Table Number 2 3 3 18" xfId="15025"/>
    <cellStyle name="Lookup Table Number 2 3 3 19" xfId="15563"/>
    <cellStyle name="Lookup Table Number 2 3 3 2" xfId="1426"/>
    <cellStyle name="Lookup Table Number 2 3 3 3" xfId="2280"/>
    <cellStyle name="Lookup Table Number 2 3 3 4" xfId="937"/>
    <cellStyle name="Lookup Table Number 2 3 3 5" xfId="4110"/>
    <cellStyle name="Lookup Table Number 2 3 3 6" xfId="4894"/>
    <cellStyle name="Lookup Table Number 2 3 3 7" xfId="5479"/>
    <cellStyle name="Lookup Table Number 2 3 3 8" xfId="6464"/>
    <cellStyle name="Lookup Table Number 2 3 3 9" xfId="7026"/>
    <cellStyle name="Lookup Table Number 2 3 4" xfId="578"/>
    <cellStyle name="Lookup Table Number 2 3 4 10" xfId="8028"/>
    <cellStyle name="Lookup Table Number 2 3 4 11" xfId="8284"/>
    <cellStyle name="Lookup Table Number 2 3 4 12" xfId="9990"/>
    <cellStyle name="Lookup Table Number 2 3 4 13" xfId="10342"/>
    <cellStyle name="Lookup Table Number 2 3 4 14" xfId="11533"/>
    <cellStyle name="Lookup Table Number 2 3 4 15" xfId="12410"/>
    <cellStyle name="Lookup Table Number 2 3 4 16" xfId="13063"/>
    <cellStyle name="Lookup Table Number 2 3 4 17" xfId="14270"/>
    <cellStyle name="Lookup Table Number 2 3 4 18" xfId="15056"/>
    <cellStyle name="Lookup Table Number 2 3 4 19" xfId="15630"/>
    <cellStyle name="Lookup Table Number 2 3 4 2" xfId="1493"/>
    <cellStyle name="Lookup Table Number 2 3 4 3" xfId="2347"/>
    <cellStyle name="Lookup Table Number 2 3 4 4" xfId="3460"/>
    <cellStyle name="Lookup Table Number 2 3 4 5" xfId="4363"/>
    <cellStyle name="Lookup Table Number 2 3 4 6" xfId="5147"/>
    <cellStyle name="Lookup Table Number 2 3 4 7" xfId="5604"/>
    <cellStyle name="Lookup Table Number 2 3 4 8" xfId="6403"/>
    <cellStyle name="Lookup Table Number 2 3 4 9" xfId="7536"/>
    <cellStyle name="Lookup Table Number 2 3 5" xfId="550"/>
    <cellStyle name="Lookup Table Number 2 3 5 10" xfId="8000"/>
    <cellStyle name="Lookup Table Number 2 3 5 11" xfId="4969"/>
    <cellStyle name="Lookup Table Number 2 3 5 12" xfId="6273"/>
    <cellStyle name="Lookup Table Number 2 3 5 13" xfId="7993"/>
    <cellStyle name="Lookup Table Number 2 3 5 14" xfId="9058"/>
    <cellStyle name="Lookup Table Number 2 3 5 15" xfId="12382"/>
    <cellStyle name="Lookup Table Number 2 3 5 16" xfId="10603"/>
    <cellStyle name="Lookup Table Number 2 3 5 17" xfId="14242"/>
    <cellStyle name="Lookup Table Number 2 3 5 18" xfId="14916"/>
    <cellStyle name="Lookup Table Number 2 3 5 19" xfId="15602"/>
    <cellStyle name="Lookup Table Number 2 3 5 2" xfId="1465"/>
    <cellStyle name="Lookup Table Number 2 3 5 3" xfId="2319"/>
    <cellStyle name="Lookup Table Number 2 3 5 4" xfId="1174"/>
    <cellStyle name="Lookup Table Number 2 3 5 5" xfId="4016"/>
    <cellStyle name="Lookup Table Number 2 3 5 6" xfId="4800"/>
    <cellStyle name="Lookup Table Number 2 3 5 7" xfId="5894"/>
    <cellStyle name="Lookup Table Number 2 3 5 8" xfId="4390"/>
    <cellStyle name="Lookup Table Number 2 3 5 9" xfId="7133"/>
    <cellStyle name="Lookup Table Number 2 3 6" xfId="455"/>
    <cellStyle name="Lookup Table Number 2 3 6 10" xfId="7905"/>
    <cellStyle name="Lookup Table Number 2 3 6 11" xfId="8273"/>
    <cellStyle name="Lookup Table Number 2 3 6 12" xfId="9979"/>
    <cellStyle name="Lookup Table Number 2 3 6 13" xfId="10331"/>
    <cellStyle name="Lookup Table Number 2 3 6 14" xfId="11523"/>
    <cellStyle name="Lookup Table Number 2 3 6 15" xfId="12288"/>
    <cellStyle name="Lookup Table Number 2 3 6 16" xfId="13206"/>
    <cellStyle name="Lookup Table Number 2 3 6 17" xfId="14151"/>
    <cellStyle name="Lookup Table Number 2 3 6 18" xfId="15295"/>
    <cellStyle name="Lookup Table Number 2 3 6 19" xfId="15508"/>
    <cellStyle name="Lookup Table Number 2 3 6 2" xfId="1370"/>
    <cellStyle name="Lookup Table Number 2 3 6 3" xfId="2224"/>
    <cellStyle name="Lookup Table Number 2 3 6 4" xfId="3090"/>
    <cellStyle name="Lookup Table Number 2 3 6 5" xfId="4028"/>
    <cellStyle name="Lookup Table Number 2 3 6 6" xfId="4812"/>
    <cellStyle name="Lookup Table Number 2 3 6 7" xfId="5538"/>
    <cellStyle name="Lookup Table Number 2 3 6 8" xfId="6095"/>
    <cellStyle name="Lookup Table Number 2 3 6 9" xfId="7085"/>
    <cellStyle name="Lookup Table Number 2 3 7" xfId="418"/>
    <cellStyle name="Lookup Table Number 2 3 7 10" xfId="7868"/>
    <cellStyle name="Lookup Table Number 2 3 7 11" xfId="8726"/>
    <cellStyle name="Lookup Table Number 2 3 7 12" xfId="9410"/>
    <cellStyle name="Lookup Table Number 2 3 7 13" xfId="10781"/>
    <cellStyle name="Lookup Table Number 2 3 7 14" xfId="10446"/>
    <cellStyle name="Lookup Table Number 2 3 7 15" xfId="12251"/>
    <cellStyle name="Lookup Table Number 2 3 7 16" xfId="13452"/>
    <cellStyle name="Lookup Table Number 2 3 7 17" xfId="14114"/>
    <cellStyle name="Lookup Table Number 2 3 7 18" xfId="15239"/>
    <cellStyle name="Lookup Table Number 2 3 7 19" xfId="15475"/>
    <cellStyle name="Lookup Table Number 2 3 7 2" xfId="1333"/>
    <cellStyle name="Lookup Table Number 2 3 7 3" xfId="2187"/>
    <cellStyle name="Lookup Table Number 2 3 7 4" xfId="3074"/>
    <cellStyle name="Lookup Table Number 2 3 7 5" xfId="4008"/>
    <cellStyle name="Lookup Table Number 2 3 7 6" xfId="4792"/>
    <cellStyle name="Lookup Table Number 2 3 7 7" xfId="5591"/>
    <cellStyle name="Lookup Table Number 2 3 7 8" xfId="6339"/>
    <cellStyle name="Lookup Table Number 2 3 7 9" xfId="7138"/>
    <cellStyle name="Lookup Table Number 2 3 8" xfId="763"/>
    <cellStyle name="Lookup Table Number 2 3 8 10" xfId="8213"/>
    <cellStyle name="Lookup Table Number 2 3 8 11" xfId="8989"/>
    <cellStyle name="Lookup Table Number 2 3 8 12" xfId="10271"/>
    <cellStyle name="Lookup Table Number 2 3 8 13" xfId="11045"/>
    <cellStyle name="Lookup Table Number 2 3 8 14" xfId="11804"/>
    <cellStyle name="Lookup Table Number 2 3 8 15" xfId="12595"/>
    <cellStyle name="Lookup Table Number 2 3 8 16" xfId="13679"/>
    <cellStyle name="Lookup Table Number 2 3 8 17" xfId="14455"/>
    <cellStyle name="Lookup Table Number 2 3 8 18" xfId="13478"/>
    <cellStyle name="Lookup Table Number 2 3 8 19" xfId="15815"/>
    <cellStyle name="Lookup Table Number 2 3 8 2" xfId="1678"/>
    <cellStyle name="Lookup Table Number 2 3 8 3" xfId="2532"/>
    <cellStyle name="Lookup Table Number 2 3 8 4" xfId="2870"/>
    <cellStyle name="Lookup Table Number 2 3 8 5" xfId="4471"/>
    <cellStyle name="Lookup Table Number 2 3 8 6" xfId="5255"/>
    <cellStyle name="Lookup Table Number 2 3 8 7" xfId="5634"/>
    <cellStyle name="Lookup Table Number 2 3 8 8" xfId="6658"/>
    <cellStyle name="Lookup Table Number 2 3 8 9" xfId="7481"/>
    <cellStyle name="Lookup Table Number 2 3 9" xfId="790"/>
    <cellStyle name="Lookup Table Number 2 3 9 10" xfId="8240"/>
    <cellStyle name="Lookup Table Number 2 3 9 11" xfId="9016"/>
    <cellStyle name="Lookup Table Number 2 3 9 12" xfId="10298"/>
    <cellStyle name="Lookup Table Number 2 3 9 13" xfId="11072"/>
    <cellStyle name="Lookup Table Number 2 3 9 14" xfId="11831"/>
    <cellStyle name="Lookup Table Number 2 3 9 15" xfId="12622"/>
    <cellStyle name="Lookup Table Number 2 3 9 16" xfId="13706"/>
    <cellStyle name="Lookup Table Number 2 3 9 17" xfId="14482"/>
    <cellStyle name="Lookup Table Number 2 3 9 18" xfId="15179"/>
    <cellStyle name="Lookup Table Number 2 3 9 19" xfId="15842"/>
    <cellStyle name="Lookup Table Number 2 3 9 2" xfId="1705"/>
    <cellStyle name="Lookup Table Number 2 3 9 3" xfId="2559"/>
    <cellStyle name="Lookup Table Number 2 3 9 4" xfId="3675"/>
    <cellStyle name="Lookup Table Number 2 3 9 5" xfId="4283"/>
    <cellStyle name="Lookup Table Number 2 3 9 6" xfId="5067"/>
    <cellStyle name="Lookup Table Number 2 3 9 7" xfId="5981"/>
    <cellStyle name="Lookup Table Number 2 3 9 8" xfId="6685"/>
    <cellStyle name="Lookup Table Number 2 3 9 9" xfId="5614"/>
    <cellStyle name="Lookup Table Number 2 4" xfId="400"/>
    <cellStyle name="Lookup Table Number 2 4 10" xfId="7850"/>
    <cellStyle name="Lookup Table Number 2 4 11" xfId="8449"/>
    <cellStyle name="Lookup Table Number 2 4 12" xfId="10155"/>
    <cellStyle name="Lookup Table Number 2 4 13" xfId="10506"/>
    <cellStyle name="Lookup Table Number 2 4 14" xfId="11692"/>
    <cellStyle name="Lookup Table Number 2 4 15" xfId="12233"/>
    <cellStyle name="Lookup Table Number 2 4 16" xfId="13330"/>
    <cellStyle name="Lookup Table Number 2 4 17" xfId="14096"/>
    <cellStyle name="Lookup Table Number 2 4 18" xfId="15104"/>
    <cellStyle name="Lookup Table Number 2 4 19" xfId="15457"/>
    <cellStyle name="Lookup Table Number 2 4 2" xfId="1315"/>
    <cellStyle name="Lookup Table Number 2 4 3" xfId="2169"/>
    <cellStyle name="Lookup Table Number 2 4 4" xfId="3496"/>
    <cellStyle name="Lookup Table Number 2 4 5" xfId="4622"/>
    <cellStyle name="Lookup Table Number 2 4 6" xfId="5406"/>
    <cellStyle name="Lookup Table Number 2 4 7" xfId="5832"/>
    <cellStyle name="Lookup Table Number 2 4 8" xfId="4588"/>
    <cellStyle name="Lookup Table Number 2 4 9" xfId="7379"/>
    <cellStyle name="Lookup Table Number 2 5" xfId="375"/>
    <cellStyle name="Lookup Table Number 2 5 10" xfId="7825"/>
    <cellStyle name="Lookup Table Number 2 5 11" xfId="8747"/>
    <cellStyle name="Lookup Table Number 2 5 12" xfId="7089"/>
    <cellStyle name="Lookup Table Number 2 5 13" xfId="10802"/>
    <cellStyle name="Lookup Table Number 2 5 14" xfId="11222"/>
    <cellStyle name="Lookup Table Number 2 5 15" xfId="12208"/>
    <cellStyle name="Lookup Table Number 2 5 16" xfId="13058"/>
    <cellStyle name="Lookup Table Number 2 5 17" xfId="14071"/>
    <cellStyle name="Lookup Table Number 2 5 18" xfId="11431"/>
    <cellStyle name="Lookup Table Number 2 5 19" xfId="15432"/>
    <cellStyle name="Lookup Table Number 2 5 2" xfId="1290"/>
    <cellStyle name="Lookup Table Number 2 5 3" xfId="2144"/>
    <cellStyle name="Lookup Table Number 2 5 4" xfId="3670"/>
    <cellStyle name="Lookup Table Number 2 5 5" xfId="3955"/>
    <cellStyle name="Lookup Table Number 2 5 6" xfId="4739"/>
    <cellStyle name="Lookup Table Number 2 5 7" xfId="5976"/>
    <cellStyle name="Lookup Table Number 2 5 8" xfId="4720"/>
    <cellStyle name="Lookup Table Number 2 5 9" xfId="7523"/>
    <cellStyle name="Lookup Table Number 2 6" xfId="316"/>
    <cellStyle name="Lookup Table Number 2 6 10" xfId="6265"/>
    <cellStyle name="Lookup Table Number 2 6 11" xfId="8775"/>
    <cellStyle name="Lookup Table Number 2 6 12" xfId="9724"/>
    <cellStyle name="Lookup Table Number 2 6 13" xfId="10830"/>
    <cellStyle name="Lookup Table Number 2 6 14" xfId="10897"/>
    <cellStyle name="Lookup Table Number 2 6 15" xfId="12149"/>
    <cellStyle name="Lookup Table Number 2 6 16" xfId="12307"/>
    <cellStyle name="Lookup Table Number 2 6 17" xfId="14012"/>
    <cellStyle name="Lookup Table Number 2 6 18" xfId="14804"/>
    <cellStyle name="Lookup Table Number 2 6 19" xfId="15373"/>
    <cellStyle name="Lookup Table Number 2 6 2" xfId="1231"/>
    <cellStyle name="Lookup Table Number 2 6 3" xfId="2085"/>
    <cellStyle name="Lookup Table Number 2 6 4" xfId="3642"/>
    <cellStyle name="Lookup Table Number 2 6 5" xfId="3458"/>
    <cellStyle name="Lookup Table Number 2 6 6" xfId="4701"/>
    <cellStyle name="Lookup Table Number 2 6 7" xfId="5948"/>
    <cellStyle name="Lookup Table Number 2 6 8" xfId="4778"/>
    <cellStyle name="Lookup Table Number 2 6 9" xfId="7495"/>
    <cellStyle name="Lookup Table Number 2 7" xfId="335"/>
    <cellStyle name="Lookup Table Number 2 7 10" xfId="6561"/>
    <cellStyle name="Lookup Table Number 2 7 11" xfId="8729"/>
    <cellStyle name="Lookup Table Number 2 7 12" xfId="9567"/>
    <cellStyle name="Lookup Table Number 2 7 13" xfId="10784"/>
    <cellStyle name="Lookup Table Number 2 7 14" xfId="9613"/>
    <cellStyle name="Lookup Table Number 2 7 15" xfId="12168"/>
    <cellStyle name="Lookup Table Number 2 7 16" xfId="13263"/>
    <cellStyle name="Lookup Table Number 2 7 17" xfId="14031"/>
    <cellStyle name="Lookup Table Number 2 7 18" xfId="13048"/>
    <cellStyle name="Lookup Table Number 2 7 19" xfId="15392"/>
    <cellStyle name="Lookup Table Number 2 7 2" xfId="1250"/>
    <cellStyle name="Lookup Table Number 2 7 3" xfId="2104"/>
    <cellStyle name="Lookup Table Number 2 7 4" xfId="3844"/>
    <cellStyle name="Lookup Table Number 2 7 5" xfId="4415"/>
    <cellStyle name="Lookup Table Number 2 7 6" xfId="5199"/>
    <cellStyle name="Lookup Table Number 2 7 7" xfId="6150"/>
    <cellStyle name="Lookup Table Number 2 7 8" xfId="3775"/>
    <cellStyle name="Lookup Table Number 2 7 9" xfId="7697"/>
    <cellStyle name="Lookup Table Number 2 8" xfId="344"/>
    <cellStyle name="Lookup Table Number 2 8 10" xfId="7794"/>
    <cellStyle name="Lookup Table Number 2 8 11" xfId="5734"/>
    <cellStyle name="Lookup Table Number 2 8 12" xfId="7915"/>
    <cellStyle name="Lookup Table Number 2 8 13" xfId="8606"/>
    <cellStyle name="Lookup Table Number 2 8 14" xfId="10903"/>
    <cellStyle name="Lookup Table Number 2 8 15" xfId="12177"/>
    <cellStyle name="Lookup Table Number 2 8 16" xfId="11663"/>
    <cellStyle name="Lookup Table Number 2 8 17" xfId="14040"/>
    <cellStyle name="Lookup Table Number 2 8 18" xfId="11457"/>
    <cellStyle name="Lookup Table Number 2 8 19" xfId="15401"/>
    <cellStyle name="Lookup Table Number 2 8 2" xfId="1259"/>
    <cellStyle name="Lookup Table Number 2 8 3" xfId="2113"/>
    <cellStyle name="Lookup Table Number 2 8 4" xfId="3140"/>
    <cellStyle name="Lookup Table Number 2 8 5" xfId="4304"/>
    <cellStyle name="Lookup Table Number 2 8 6" xfId="5088"/>
    <cellStyle name="Lookup Table Number 2 8 7" xfId="5859"/>
    <cellStyle name="Lookup Table Number 2 8 8" xfId="6612"/>
    <cellStyle name="Lookup Table Number 2 8 9" xfId="7406"/>
    <cellStyle name="Lookup Table Number 2 9" xfId="340"/>
    <cellStyle name="Lookup Table Number 2 9 10" xfId="7790"/>
    <cellStyle name="Lookup Table Number 2 9 11" xfId="8574"/>
    <cellStyle name="Lookup Table Number 2 9 12" xfId="8087"/>
    <cellStyle name="Lookup Table Number 2 9 13" xfId="10629"/>
    <cellStyle name="Lookup Table Number 2 9 14" xfId="10306"/>
    <cellStyle name="Lookup Table Number 2 9 15" xfId="12173"/>
    <cellStyle name="Lookup Table Number 2 9 16" xfId="13105"/>
    <cellStyle name="Lookup Table Number 2 9 17" xfId="14036"/>
    <cellStyle name="Lookup Table Number 2 9 18" xfId="15032"/>
    <cellStyle name="Lookup Table Number 2 9 19" xfId="15397"/>
    <cellStyle name="Lookup Table Number 2 9 2" xfId="1255"/>
    <cellStyle name="Lookup Table Number 2 9 3" xfId="2109"/>
    <cellStyle name="Lookup Table Number 2 9 4" xfId="3647"/>
    <cellStyle name="Lookup Table Number 2 9 5" xfId="3097"/>
    <cellStyle name="Lookup Table Number 2 9 6" xfId="4441"/>
    <cellStyle name="Lookup Table Number 2 9 7" xfId="5953"/>
    <cellStyle name="Lookup Table Number 2 9 8" xfId="6305"/>
    <cellStyle name="Lookup Table Number 2 9 9" xfId="7500"/>
    <cellStyle name="Lookup Table Number 20" xfId="456"/>
    <cellStyle name="Lookup Table Number 20 10" xfId="7906"/>
    <cellStyle name="Lookup Table Number 20 11" xfId="4766"/>
    <cellStyle name="Lookup Table Number 20 12" xfId="9673"/>
    <cellStyle name="Lookup Table Number 20 13" xfId="8997"/>
    <cellStyle name="Lookup Table Number 20 14" xfId="11330"/>
    <cellStyle name="Lookup Table Number 20 15" xfId="12289"/>
    <cellStyle name="Lookup Table Number 20 16" xfId="13614"/>
    <cellStyle name="Lookup Table Number 20 17" xfId="14152"/>
    <cellStyle name="Lookup Table Number 20 18" xfId="14791"/>
    <cellStyle name="Lookup Table Number 20 19" xfId="15509"/>
    <cellStyle name="Lookup Table Number 20 2" xfId="1371"/>
    <cellStyle name="Lookup Table Number 20 3" xfId="2225"/>
    <cellStyle name="Lookup Table Number 20 4" xfId="3175"/>
    <cellStyle name="Lookup Table Number 20 5" xfId="4303"/>
    <cellStyle name="Lookup Table Number 20 6" xfId="5087"/>
    <cellStyle name="Lookup Table Number 20 7" xfId="5674"/>
    <cellStyle name="Lookup Table Number 20 8" xfId="5854"/>
    <cellStyle name="Lookup Table Number 20 9" xfId="7221"/>
    <cellStyle name="Lookup Table Number 21" xfId="653"/>
    <cellStyle name="Lookup Table Number 21 10" xfId="8103"/>
    <cellStyle name="Lookup Table Number 21 11" xfId="6281"/>
    <cellStyle name="Lookup Table Number 21 12" xfId="8771"/>
    <cellStyle name="Lookup Table Number 21 13" xfId="9290"/>
    <cellStyle name="Lookup Table Number 21 14" xfId="11078"/>
    <cellStyle name="Lookup Table Number 21 15" xfId="12485"/>
    <cellStyle name="Lookup Table Number 21 16" xfId="12942"/>
    <cellStyle name="Lookup Table Number 21 17" xfId="14345"/>
    <cellStyle name="Lookup Table Number 21 18" xfId="14888"/>
    <cellStyle name="Lookup Table Number 21 19" xfId="15705"/>
    <cellStyle name="Lookup Table Number 21 2" xfId="1568"/>
    <cellStyle name="Lookup Table Number 21 3" xfId="2422"/>
    <cellStyle name="Lookup Table Number 21 4" xfId="2068"/>
    <cellStyle name="Lookup Table Number 21 5" xfId="4135"/>
    <cellStyle name="Lookup Table Number 21 6" xfId="4919"/>
    <cellStyle name="Lookup Table Number 21 7" xfId="5917"/>
    <cellStyle name="Lookup Table Number 21 8" xfId="6545"/>
    <cellStyle name="Lookup Table Number 21 9" xfId="7185"/>
    <cellStyle name="Lookup Table Number 22" xfId="689"/>
    <cellStyle name="Lookup Table Number 22 10" xfId="8139"/>
    <cellStyle name="Lookup Table Number 22 11" xfId="7820"/>
    <cellStyle name="Lookup Table Number 22 12" xfId="9130"/>
    <cellStyle name="Lookup Table Number 22 13" xfId="9730"/>
    <cellStyle name="Lookup Table Number 22 14" xfId="11260"/>
    <cellStyle name="Lookup Table Number 22 15" xfId="12521"/>
    <cellStyle name="Lookup Table Number 22 16" xfId="13271"/>
    <cellStyle name="Lookup Table Number 22 17" xfId="14381"/>
    <cellStyle name="Lookup Table Number 22 18" xfId="15084"/>
    <cellStyle name="Lookup Table Number 22 19" xfId="15741"/>
    <cellStyle name="Lookup Table Number 22 2" xfId="1604"/>
    <cellStyle name="Lookup Table Number 22 3" xfId="2458"/>
    <cellStyle name="Lookup Table Number 22 4" xfId="3616"/>
    <cellStyle name="Lookup Table Number 22 5" xfId="3853"/>
    <cellStyle name="Lookup Table Number 22 6" xfId="4526"/>
    <cellStyle name="Lookup Table Number 22 7" xfId="5802"/>
    <cellStyle name="Lookup Table Number 22 8" xfId="5868"/>
    <cellStyle name="Lookup Table Number 22 9" xfId="7268"/>
    <cellStyle name="Lookup Table Number 23" xfId="812"/>
    <cellStyle name="Lookup Table Number 23 10" xfId="8262"/>
    <cellStyle name="Lookup Table Number 23 11" xfId="9038"/>
    <cellStyle name="Lookup Table Number 23 12" xfId="10320"/>
    <cellStyle name="Lookup Table Number 23 13" xfId="11094"/>
    <cellStyle name="Lookup Table Number 23 14" xfId="11853"/>
    <cellStyle name="Lookup Table Number 23 15" xfId="12644"/>
    <cellStyle name="Lookup Table Number 23 16" xfId="13728"/>
    <cellStyle name="Lookup Table Number 23 17" xfId="14504"/>
    <cellStyle name="Lookup Table Number 23 18" xfId="15356"/>
    <cellStyle name="Lookup Table Number 23 19" xfId="15864"/>
    <cellStyle name="Lookup Table Number 23 2" xfId="1727"/>
    <cellStyle name="Lookup Table Number 23 3" xfId="2581"/>
    <cellStyle name="Lookup Table Number 23 4" xfId="3506"/>
    <cellStyle name="Lookup Table Number 23 5" xfId="4626"/>
    <cellStyle name="Lookup Table Number 23 6" xfId="5410"/>
    <cellStyle name="Lookup Table Number 23 7" xfId="5491"/>
    <cellStyle name="Lookup Table Number 23 8" xfId="6707"/>
    <cellStyle name="Lookup Table Number 23 9" xfId="7276"/>
    <cellStyle name="Lookup Table Number 24" xfId="804"/>
    <cellStyle name="Lookup Table Number 24 10" xfId="8254"/>
    <cellStyle name="Lookup Table Number 24 11" xfId="9030"/>
    <cellStyle name="Lookup Table Number 24 12" xfId="10312"/>
    <cellStyle name="Lookup Table Number 24 13" xfId="11086"/>
    <cellStyle name="Lookup Table Number 24 14" xfId="11845"/>
    <cellStyle name="Lookup Table Number 24 15" xfId="12636"/>
    <cellStyle name="Lookup Table Number 24 16" xfId="13720"/>
    <cellStyle name="Lookup Table Number 24 17" xfId="14496"/>
    <cellStyle name="Lookup Table Number 24 18" xfId="13882"/>
    <cellStyle name="Lookup Table Number 24 19" xfId="15856"/>
    <cellStyle name="Lookup Table Number 24 2" xfId="1719"/>
    <cellStyle name="Lookup Table Number 24 3" xfId="2573"/>
    <cellStyle name="Lookup Table Number 24 4" xfId="3089"/>
    <cellStyle name="Lookup Table Number 24 5" xfId="4677"/>
    <cellStyle name="Lookup Table Number 24 6" xfId="5464"/>
    <cellStyle name="Lookup Table Number 24 7" xfId="5627"/>
    <cellStyle name="Lookup Table Number 24 8" xfId="6699"/>
    <cellStyle name="Lookup Table Number 24 9" xfId="7265"/>
    <cellStyle name="Lookup Table Number 25" xfId="489"/>
    <cellStyle name="Lookup Table Number 25 10" xfId="7939"/>
    <cellStyle name="Lookup Table Number 25 11" xfId="8628"/>
    <cellStyle name="Lookup Table Number 25 12" xfId="7023"/>
    <cellStyle name="Lookup Table Number 25 13" xfId="10683"/>
    <cellStyle name="Lookup Table Number 25 14" xfId="7927"/>
    <cellStyle name="Lookup Table Number 25 15" xfId="12321"/>
    <cellStyle name="Lookup Table Number 25 16" xfId="13019"/>
    <cellStyle name="Lookup Table Number 25 17" xfId="14181"/>
    <cellStyle name="Lookup Table Number 25 18" xfId="14861"/>
    <cellStyle name="Lookup Table Number 25 19" xfId="15541"/>
    <cellStyle name="Lookup Table Number 25 2" xfId="1404"/>
    <cellStyle name="Lookup Table Number 25 3" xfId="2258"/>
    <cellStyle name="Lookup Table Number 25 4" xfId="3436"/>
    <cellStyle name="Lookup Table Number 25 5" xfId="3914"/>
    <cellStyle name="Lookup Table Number 25 6" xfId="4665"/>
    <cellStyle name="Lookup Table Number 25 7" xfId="5225"/>
    <cellStyle name="Lookup Table Number 25 8" xfId="5078"/>
    <cellStyle name="Lookup Table Number 25 9" xfId="5372"/>
    <cellStyle name="Lookup Table Number 26" xfId="921"/>
    <cellStyle name="Lookup Table Number 26 10" xfId="8371"/>
    <cellStyle name="Lookup Table Number 26 11" xfId="9147"/>
    <cellStyle name="Lookup Table Number 26 12" xfId="10429"/>
    <cellStyle name="Lookup Table Number 26 13" xfId="11202"/>
    <cellStyle name="Lookup Table Number 26 14" xfId="11962"/>
    <cellStyle name="Lookup Table Number 26 15" xfId="12753"/>
    <cellStyle name="Lookup Table Number 26 16" xfId="13837"/>
    <cellStyle name="Lookup Table Number 26 17" xfId="14613"/>
    <cellStyle name="Lookup Table Number 26 18" xfId="15339"/>
    <cellStyle name="Lookup Table Number 26 19" xfId="15973"/>
    <cellStyle name="Lookup Table Number 26 2" xfId="1836"/>
    <cellStyle name="Lookup Table Number 26 3" xfId="2690"/>
    <cellStyle name="Lookup Table Number 26 4" xfId="3110"/>
    <cellStyle name="Lookup Table Number 26 5" xfId="4383"/>
    <cellStyle name="Lookup Table Number 26 6" xfId="5167"/>
    <cellStyle name="Lookup Table Number 26 7" xfId="5210"/>
    <cellStyle name="Lookup Table Number 26 8" xfId="6816"/>
    <cellStyle name="Lookup Table Number 26 9" xfId="5257"/>
    <cellStyle name="Lookup Table Number 27" xfId="811"/>
    <cellStyle name="Lookup Table Number 27 10" xfId="8261"/>
    <cellStyle name="Lookup Table Number 27 11" xfId="9037"/>
    <cellStyle name="Lookup Table Number 27 12" xfId="10319"/>
    <cellStyle name="Lookup Table Number 27 13" xfId="11093"/>
    <cellStyle name="Lookup Table Number 27 14" xfId="11852"/>
    <cellStyle name="Lookup Table Number 27 15" xfId="12643"/>
    <cellStyle name="Lookup Table Number 27 16" xfId="13727"/>
    <cellStyle name="Lookup Table Number 27 17" xfId="14503"/>
    <cellStyle name="Lookup Table Number 27 18" xfId="15149"/>
    <cellStyle name="Lookup Table Number 27 19" xfId="15863"/>
    <cellStyle name="Lookup Table Number 27 2" xfId="1726"/>
    <cellStyle name="Lookup Table Number 27 3" xfId="2580"/>
    <cellStyle name="Lookup Table Number 27 4" xfId="3107"/>
    <cellStyle name="Lookup Table Number 27 5" xfId="4153"/>
    <cellStyle name="Lookup Table Number 27 6" xfId="4937"/>
    <cellStyle name="Lookup Table Number 27 7" xfId="5680"/>
    <cellStyle name="Lookup Table Number 27 8" xfId="6706"/>
    <cellStyle name="Lookup Table Number 27 9" xfId="7294"/>
    <cellStyle name="Lookup Table Number 28" xfId="9300"/>
    <cellStyle name="Lookup Table Number 29" xfId="11764"/>
    <cellStyle name="Lookup Table Number 3" xfId="213"/>
    <cellStyle name="Lookup Table Number 3 10" xfId="860"/>
    <cellStyle name="Lookup Table Number 3 10 10" xfId="8310"/>
    <cellStyle name="Lookup Table Number 3 10 11" xfId="9086"/>
    <cellStyle name="Lookup Table Number 3 10 12" xfId="10368"/>
    <cellStyle name="Lookup Table Number 3 10 13" xfId="11142"/>
    <cellStyle name="Lookup Table Number 3 10 14" xfId="11901"/>
    <cellStyle name="Lookup Table Number 3 10 15" xfId="12692"/>
    <cellStyle name="Lookup Table Number 3 10 16" xfId="13776"/>
    <cellStyle name="Lookup Table Number 3 10 17" xfId="14552"/>
    <cellStyle name="Lookup Table Number 3 10 18" xfId="13031"/>
    <cellStyle name="Lookup Table Number 3 10 19" xfId="15912"/>
    <cellStyle name="Lookup Table Number 3 10 2" xfId="1775"/>
    <cellStyle name="Lookup Table Number 3 10 3" xfId="2629"/>
    <cellStyle name="Lookup Table Number 3 10 4" xfId="3737"/>
    <cellStyle name="Lookup Table Number 3 10 5" xfId="4402"/>
    <cellStyle name="Lookup Table Number 3 10 6" xfId="5186"/>
    <cellStyle name="Lookup Table Number 3 10 7" xfId="6043"/>
    <cellStyle name="Lookup Table Number 3 10 8" xfId="6755"/>
    <cellStyle name="Lookup Table Number 3 10 9" xfId="7244"/>
    <cellStyle name="Lookup Table Number 3 11" xfId="879"/>
    <cellStyle name="Lookup Table Number 3 11 10" xfId="8329"/>
    <cellStyle name="Lookup Table Number 3 11 11" xfId="9105"/>
    <cellStyle name="Lookup Table Number 3 11 12" xfId="10387"/>
    <cellStyle name="Lookup Table Number 3 11 13" xfId="11161"/>
    <cellStyle name="Lookup Table Number 3 11 14" xfId="11920"/>
    <cellStyle name="Lookup Table Number 3 11 15" xfId="12711"/>
    <cellStyle name="Lookup Table Number 3 11 16" xfId="13795"/>
    <cellStyle name="Lookup Table Number 3 11 17" xfId="14571"/>
    <cellStyle name="Lookup Table Number 3 11 18" xfId="15227"/>
    <cellStyle name="Lookup Table Number 3 11 19" xfId="15931"/>
    <cellStyle name="Lookup Table Number 3 11 2" xfId="1794"/>
    <cellStyle name="Lookup Table Number 3 11 3" xfId="2648"/>
    <cellStyle name="Lookup Table Number 3 11 4" xfId="1182"/>
    <cellStyle name="Lookup Table Number 3 11 5" xfId="4450"/>
    <cellStyle name="Lookup Table Number 3 11 6" xfId="5234"/>
    <cellStyle name="Lookup Table Number 3 11 7" xfId="5903"/>
    <cellStyle name="Lookup Table Number 3 11 8" xfId="6774"/>
    <cellStyle name="Lookup Table Number 3 11 9" xfId="4177"/>
    <cellStyle name="Lookup Table Number 3 12" xfId="883"/>
    <cellStyle name="Lookup Table Number 3 12 10" xfId="8333"/>
    <cellStyle name="Lookup Table Number 3 12 11" xfId="9109"/>
    <cellStyle name="Lookup Table Number 3 12 12" xfId="10391"/>
    <cellStyle name="Lookup Table Number 3 12 13" xfId="11165"/>
    <cellStyle name="Lookup Table Number 3 12 14" xfId="11924"/>
    <cellStyle name="Lookup Table Number 3 12 15" xfId="12715"/>
    <cellStyle name="Lookup Table Number 3 12 16" xfId="13799"/>
    <cellStyle name="Lookup Table Number 3 12 17" xfId="14575"/>
    <cellStyle name="Lookup Table Number 3 12 18" xfId="14840"/>
    <cellStyle name="Lookup Table Number 3 12 19" xfId="15935"/>
    <cellStyle name="Lookup Table Number 3 12 2" xfId="1798"/>
    <cellStyle name="Lookup Table Number 3 12 3" xfId="2652"/>
    <cellStyle name="Lookup Table Number 3 12 4" xfId="3383"/>
    <cellStyle name="Lookup Table Number 3 12 5" xfId="2934"/>
    <cellStyle name="Lookup Table Number 3 12 6" xfId="3982"/>
    <cellStyle name="Lookup Table Number 3 12 7" xfId="5545"/>
    <cellStyle name="Lookup Table Number 3 12 8" xfId="6778"/>
    <cellStyle name="Lookup Table Number 3 12 9" xfId="5474"/>
    <cellStyle name="Lookup Table Number 3 13" xfId="306"/>
    <cellStyle name="Lookup Table Number 3 13 2" xfId="1221"/>
    <cellStyle name="Lookup Table Number 3 13 3" xfId="6493"/>
    <cellStyle name="Lookup Table Number 3 13 4" xfId="6372"/>
    <cellStyle name="Lookup Table Number 3 13 5" xfId="7680"/>
    <cellStyle name="Lookup Table Number 3 13 6" xfId="15369"/>
    <cellStyle name="Lookup Table Number 3 14" xfId="1147"/>
    <cellStyle name="Lookup Table Number 3 15" xfId="4579"/>
    <cellStyle name="Lookup Table Number 3 16" xfId="6836"/>
    <cellStyle name="Lookup Table Number 3 17" xfId="8676"/>
    <cellStyle name="Lookup Table Number 3 18" xfId="9777"/>
    <cellStyle name="Lookup Table Number 3 19" xfId="10731"/>
    <cellStyle name="Lookup Table Number 3 2" xfId="475"/>
    <cellStyle name="Lookup Table Number 3 2 2" xfId="1893"/>
    <cellStyle name="Lookup Table Number 3 2 2 10" xfId="8428"/>
    <cellStyle name="Lookup Table Number 3 2 2 11" xfId="9204"/>
    <cellStyle name="Lookup Table Number 3 2 2 12" xfId="10486"/>
    <cellStyle name="Lookup Table Number 3 2 2 13" xfId="11258"/>
    <cellStyle name="Lookup Table Number 3 2 2 14" xfId="12019"/>
    <cellStyle name="Lookup Table Number 3 2 2 15" xfId="12810"/>
    <cellStyle name="Lookup Table Number 3 2 2 16" xfId="13893"/>
    <cellStyle name="Lookup Table Number 3 2 2 17" xfId="14669"/>
    <cellStyle name="Lookup Table Number 3 2 2 18" xfId="14950"/>
    <cellStyle name="Lookup Table Number 3 2 2 19" xfId="16024"/>
    <cellStyle name="Lookup Table Number 3 2 2 2" xfId="2746"/>
    <cellStyle name="Lookup Table Number 3 2 2 3" xfId="2954"/>
    <cellStyle name="Lookup Table Number 3 2 2 4" xfId="2902"/>
    <cellStyle name="Lookup Table Number 3 2 2 5" xfId="4652"/>
    <cellStyle name="Lookup Table Number 3 2 2 6" xfId="5436"/>
    <cellStyle name="Lookup Table Number 3 2 2 7" xfId="5732"/>
    <cellStyle name="Lookup Table Number 3 2 2 8" xfId="6873"/>
    <cellStyle name="Lookup Table Number 3 2 2 9" xfId="7335"/>
    <cellStyle name="Lookup Table Number 3 2 3" xfId="1390"/>
    <cellStyle name="Lookup Table Number 3 2 4" xfId="4170"/>
    <cellStyle name="Lookup Table Number 3 2 5" xfId="14849"/>
    <cellStyle name="Lookup Table Number 3 2 6" xfId="15528"/>
    <cellStyle name="Lookup Table Number 3 20" xfId="11214"/>
    <cellStyle name="Lookup Table Number 3 21" xfId="10809"/>
    <cellStyle name="Lookup Table Number 3 22" xfId="13505"/>
    <cellStyle name="Lookup Table Number 3 23" xfId="15209"/>
    <cellStyle name="Lookup Table Number 3 24" xfId="13639"/>
    <cellStyle name="Lookup Table Number 3 3" xfId="512"/>
    <cellStyle name="Lookup Table Number 3 3 10" xfId="7962"/>
    <cellStyle name="Lookup Table Number 3 3 11" xfId="8772"/>
    <cellStyle name="Lookup Table Number 3 3 12" xfId="9428"/>
    <cellStyle name="Lookup Table Number 3 3 13" xfId="10827"/>
    <cellStyle name="Lookup Table Number 3 3 14" xfId="11298"/>
    <cellStyle name="Lookup Table Number 3 3 15" xfId="12344"/>
    <cellStyle name="Lookup Table Number 3 3 16" xfId="13583"/>
    <cellStyle name="Lookup Table Number 3 3 17" xfId="14204"/>
    <cellStyle name="Lookup Table Number 3 3 18" xfId="15217"/>
    <cellStyle name="Lookup Table Number 3 3 19" xfId="15564"/>
    <cellStyle name="Lookup Table Number 3 3 2" xfId="1427"/>
    <cellStyle name="Lookup Table Number 3 3 3" xfId="2281"/>
    <cellStyle name="Lookup Table Number 3 3 4" xfId="2953"/>
    <cellStyle name="Lookup Table Number 3 3 5" xfId="4254"/>
    <cellStyle name="Lookup Table Number 3 3 6" xfId="5038"/>
    <cellStyle name="Lookup Table Number 3 3 7" xfId="5711"/>
    <cellStyle name="Lookup Table Number 3 3 8" xfId="4583"/>
    <cellStyle name="Lookup Table Number 3 3 9" xfId="7258"/>
    <cellStyle name="Lookup Table Number 3 4" xfId="579"/>
    <cellStyle name="Lookup Table Number 3 4 10" xfId="8029"/>
    <cellStyle name="Lookup Table Number 3 4 11" xfId="5403"/>
    <cellStyle name="Lookup Table Number 3 4 12" xfId="7682"/>
    <cellStyle name="Lookup Table Number 3 4 13" xfId="8443"/>
    <cellStyle name="Lookup Table Number 3 4 14" xfId="9994"/>
    <cellStyle name="Lookup Table Number 3 4 15" xfId="12411"/>
    <cellStyle name="Lookup Table Number 3 4 16" xfId="11344"/>
    <cellStyle name="Lookup Table Number 3 4 17" xfId="14271"/>
    <cellStyle name="Lookup Table Number 3 4 18" xfId="15234"/>
    <cellStyle name="Lookup Table Number 3 4 19" xfId="15631"/>
    <cellStyle name="Lookup Table Number 3 4 2" xfId="1494"/>
    <cellStyle name="Lookup Table Number 3 4 3" xfId="2348"/>
    <cellStyle name="Lookup Table Number 3 4 4" xfId="3184"/>
    <cellStyle name="Lookup Table Number 3 4 5" xfId="3346"/>
    <cellStyle name="Lookup Table Number 3 4 6" xfId="3855"/>
    <cellStyle name="Lookup Table Number 3 4 7" xfId="4509"/>
    <cellStyle name="Lookup Table Number 3 4 8" xfId="4841"/>
    <cellStyle name="Lookup Table Number 3 4 9" xfId="4071"/>
    <cellStyle name="Lookup Table Number 3 5" xfId="528"/>
    <cellStyle name="Lookup Table Number 3 5 10" xfId="7978"/>
    <cellStyle name="Lookup Table Number 3 5 11" xfId="8647"/>
    <cellStyle name="Lookup Table Number 3 5 12" xfId="10050"/>
    <cellStyle name="Lookup Table Number 3 5 13" xfId="10702"/>
    <cellStyle name="Lookup Table Number 3 5 14" xfId="11590"/>
    <cellStyle name="Lookup Table Number 3 5 15" xfId="12360"/>
    <cellStyle name="Lookup Table Number 3 5 16" xfId="10494"/>
    <cellStyle name="Lookup Table Number 3 5 17" xfId="14220"/>
    <cellStyle name="Lookup Table Number 3 5 18" xfId="14999"/>
    <cellStyle name="Lookup Table Number 3 5 19" xfId="15580"/>
    <cellStyle name="Lookup Table Number 3 5 2" xfId="1443"/>
    <cellStyle name="Lookup Table Number 3 5 3" xfId="2297"/>
    <cellStyle name="Lookup Table Number 3 5 4" xfId="3803"/>
    <cellStyle name="Lookup Table Number 3 5 5" xfId="4313"/>
    <cellStyle name="Lookup Table Number 3 5 6" xfId="5097"/>
    <cellStyle name="Lookup Table Number 3 5 7" xfId="6109"/>
    <cellStyle name="Lookup Table Number 3 5 8" xfId="5594"/>
    <cellStyle name="Lookup Table Number 3 5 9" xfId="7153"/>
    <cellStyle name="Lookup Table Number 3 6" xfId="626"/>
    <cellStyle name="Lookup Table Number 3 6 10" xfId="8076"/>
    <cellStyle name="Lookup Table Number 3 6 11" xfId="8776"/>
    <cellStyle name="Lookup Table Number 3 6 12" xfId="9358"/>
    <cellStyle name="Lookup Table Number 3 6 13" xfId="9373"/>
    <cellStyle name="Lookup Table Number 3 6 14" xfId="8118"/>
    <cellStyle name="Lookup Table Number 3 6 15" xfId="12458"/>
    <cellStyle name="Lookup Table Number 3 6 16" xfId="13491"/>
    <cellStyle name="Lookup Table Number 3 6 17" xfId="14318"/>
    <cellStyle name="Lookup Table Number 3 6 18" xfId="13378"/>
    <cellStyle name="Lookup Table Number 3 6 19" xfId="15678"/>
    <cellStyle name="Lookup Table Number 3 6 2" xfId="1541"/>
    <cellStyle name="Lookup Table Number 3 6 3" xfId="2395"/>
    <cellStyle name="Lookup Table Number 3 6 4" xfId="1170"/>
    <cellStyle name="Lookup Table Number 3 6 5" xfId="4540"/>
    <cellStyle name="Lookup Table Number 3 6 6" xfId="5324"/>
    <cellStyle name="Lookup Table Number 3 6 7" xfId="5891"/>
    <cellStyle name="Lookup Table Number 3 6 8" xfId="5095"/>
    <cellStyle name="Lookup Table Number 3 6 9" xfId="7186"/>
    <cellStyle name="Lookup Table Number 3 7" xfId="599"/>
    <cellStyle name="Lookup Table Number 3 7 10" xfId="8049"/>
    <cellStyle name="Lookup Table Number 3 7 11" xfId="7929"/>
    <cellStyle name="Lookup Table Number 3 7 12" xfId="9550"/>
    <cellStyle name="Lookup Table Number 3 7 13" xfId="9733"/>
    <cellStyle name="Lookup Table Number 3 7 14" xfId="9974"/>
    <cellStyle name="Lookup Table Number 3 7 15" xfId="12431"/>
    <cellStyle name="Lookup Table Number 3 7 16" xfId="11595"/>
    <cellStyle name="Lookup Table Number 3 7 17" xfId="14291"/>
    <cellStyle name="Lookup Table Number 3 7 18" xfId="13602"/>
    <cellStyle name="Lookup Table Number 3 7 19" xfId="15651"/>
    <cellStyle name="Lookup Table Number 3 7 2" xfId="1514"/>
    <cellStyle name="Lookup Table Number 3 7 3" xfId="2368"/>
    <cellStyle name="Lookup Table Number 3 7 4" xfId="2966"/>
    <cellStyle name="Lookup Table Number 3 7 5" xfId="4102"/>
    <cellStyle name="Lookup Table Number 3 7 6" xfId="4886"/>
    <cellStyle name="Lookup Table Number 3 7 7" xfId="5814"/>
    <cellStyle name="Lookup Table Number 3 7 8" xfId="6471"/>
    <cellStyle name="Lookup Table Number 3 7 9" xfId="7031"/>
    <cellStyle name="Lookup Table Number 3 8" xfId="764"/>
    <cellStyle name="Lookup Table Number 3 8 10" xfId="8214"/>
    <cellStyle name="Lookup Table Number 3 8 11" xfId="8990"/>
    <cellStyle name="Lookup Table Number 3 8 12" xfId="10272"/>
    <cellStyle name="Lookup Table Number 3 8 13" xfId="11046"/>
    <cellStyle name="Lookup Table Number 3 8 14" xfId="11805"/>
    <cellStyle name="Lookup Table Number 3 8 15" xfId="12596"/>
    <cellStyle name="Lookup Table Number 3 8 16" xfId="13680"/>
    <cellStyle name="Lookup Table Number 3 8 17" xfId="14456"/>
    <cellStyle name="Lookup Table Number 3 8 18" xfId="15115"/>
    <cellStyle name="Lookup Table Number 3 8 19" xfId="15816"/>
    <cellStyle name="Lookup Table Number 3 8 2" xfId="1679"/>
    <cellStyle name="Lookup Table Number 3 8 3" xfId="2533"/>
    <cellStyle name="Lookup Table Number 3 8 4" xfId="3794"/>
    <cellStyle name="Lookup Table Number 3 8 5" xfId="4648"/>
    <cellStyle name="Lookup Table Number 3 8 6" xfId="5432"/>
    <cellStyle name="Lookup Table Number 3 8 7" xfId="6100"/>
    <cellStyle name="Lookup Table Number 3 8 8" xfId="6659"/>
    <cellStyle name="Lookup Table Number 3 8 9" xfId="7502"/>
    <cellStyle name="Lookup Table Number 3 9" xfId="791"/>
    <cellStyle name="Lookup Table Number 3 9 10" xfId="8241"/>
    <cellStyle name="Lookup Table Number 3 9 11" xfId="9017"/>
    <cellStyle name="Lookup Table Number 3 9 12" xfId="10299"/>
    <cellStyle name="Lookup Table Number 3 9 13" xfId="11073"/>
    <cellStyle name="Lookup Table Number 3 9 14" xfId="11832"/>
    <cellStyle name="Lookup Table Number 3 9 15" xfId="12623"/>
    <cellStyle name="Lookup Table Number 3 9 16" xfId="13707"/>
    <cellStyle name="Lookup Table Number 3 9 17" xfId="14483"/>
    <cellStyle name="Lookup Table Number 3 9 18" xfId="15305"/>
    <cellStyle name="Lookup Table Number 3 9 19" xfId="15843"/>
    <cellStyle name="Lookup Table Number 3 9 2" xfId="1706"/>
    <cellStyle name="Lookup Table Number 3 9 3" xfId="2560"/>
    <cellStyle name="Lookup Table Number 3 9 4" xfId="3307"/>
    <cellStyle name="Lookup Table Number 3 9 5" xfId="4381"/>
    <cellStyle name="Lookup Table Number 3 9 6" xfId="5165"/>
    <cellStyle name="Lookup Table Number 3 9 7" xfId="5420"/>
    <cellStyle name="Lookup Table Number 3 9 8" xfId="6686"/>
    <cellStyle name="Lookup Table Number 3 9 9" xfId="7214"/>
    <cellStyle name="Lookup Table Number 4" xfId="200"/>
    <cellStyle name="Lookup Table Number 4 10" xfId="861"/>
    <cellStyle name="Lookup Table Number 4 10 10" xfId="8311"/>
    <cellStyle name="Lookup Table Number 4 10 11" xfId="9087"/>
    <cellStyle name="Lookup Table Number 4 10 12" xfId="10369"/>
    <cellStyle name="Lookup Table Number 4 10 13" xfId="11143"/>
    <cellStyle name="Lookup Table Number 4 10 14" xfId="11902"/>
    <cellStyle name="Lookup Table Number 4 10 15" xfId="12693"/>
    <cellStyle name="Lookup Table Number 4 10 16" xfId="13777"/>
    <cellStyle name="Lookup Table Number 4 10 17" xfId="14553"/>
    <cellStyle name="Lookup Table Number 4 10 18" xfId="14893"/>
    <cellStyle name="Lookup Table Number 4 10 19" xfId="15913"/>
    <cellStyle name="Lookup Table Number 4 10 2" xfId="1776"/>
    <cellStyle name="Lookup Table Number 4 10 3" xfId="2630"/>
    <cellStyle name="Lookup Table Number 4 10 4" xfId="3323"/>
    <cellStyle name="Lookup Table Number 4 10 5" xfId="4168"/>
    <cellStyle name="Lookup Table Number 4 10 6" xfId="4952"/>
    <cellStyle name="Lookup Table Number 4 10 7" xfId="5750"/>
    <cellStyle name="Lookup Table Number 4 10 8" xfId="6756"/>
    <cellStyle name="Lookup Table Number 4 10 9" xfId="7368"/>
    <cellStyle name="Lookup Table Number 4 11" xfId="880"/>
    <cellStyle name="Lookup Table Number 4 11 10" xfId="8330"/>
    <cellStyle name="Lookup Table Number 4 11 11" xfId="9106"/>
    <cellStyle name="Lookup Table Number 4 11 12" xfId="10388"/>
    <cellStyle name="Lookup Table Number 4 11 13" xfId="11162"/>
    <cellStyle name="Lookup Table Number 4 11 14" xfId="11921"/>
    <cellStyle name="Lookup Table Number 4 11 15" xfId="12712"/>
    <cellStyle name="Lookup Table Number 4 11 16" xfId="13796"/>
    <cellStyle name="Lookup Table Number 4 11 17" xfId="14572"/>
    <cellStyle name="Lookup Table Number 4 11 18" xfId="15240"/>
    <cellStyle name="Lookup Table Number 4 11 19" xfId="15932"/>
    <cellStyle name="Lookup Table Number 4 11 2" xfId="1795"/>
    <cellStyle name="Lookup Table Number 4 11 3" xfId="2649"/>
    <cellStyle name="Lookup Table Number 4 11 4" xfId="2040"/>
    <cellStyle name="Lookup Table Number 4 11 5" xfId="4333"/>
    <cellStyle name="Lookup Table Number 4 11 6" xfId="5117"/>
    <cellStyle name="Lookup Table Number 4 11 7" xfId="5496"/>
    <cellStyle name="Lookup Table Number 4 11 8" xfId="6775"/>
    <cellStyle name="Lookup Table Number 4 11 9" xfId="6567"/>
    <cellStyle name="Lookup Table Number 4 12" xfId="884"/>
    <cellStyle name="Lookup Table Number 4 12 10" xfId="8334"/>
    <cellStyle name="Lookup Table Number 4 12 11" xfId="9110"/>
    <cellStyle name="Lookup Table Number 4 12 12" xfId="10392"/>
    <cellStyle name="Lookup Table Number 4 12 13" xfId="11166"/>
    <cellStyle name="Lookup Table Number 4 12 14" xfId="11925"/>
    <cellStyle name="Lookup Table Number 4 12 15" xfId="12716"/>
    <cellStyle name="Lookup Table Number 4 12 16" xfId="13800"/>
    <cellStyle name="Lookup Table Number 4 12 17" xfId="14576"/>
    <cellStyle name="Lookup Table Number 4 12 18" xfId="14960"/>
    <cellStyle name="Lookup Table Number 4 12 19" xfId="15936"/>
    <cellStyle name="Lookup Table Number 4 12 2" xfId="1799"/>
    <cellStyle name="Lookup Table Number 4 12 3" xfId="2653"/>
    <cellStyle name="Lookup Table Number 4 12 4" xfId="1096"/>
    <cellStyle name="Lookup Table Number 4 12 5" xfId="4176"/>
    <cellStyle name="Lookup Table Number 4 12 6" xfId="4960"/>
    <cellStyle name="Lookup Table Number 4 12 7" xfId="5533"/>
    <cellStyle name="Lookup Table Number 4 12 8" xfId="6779"/>
    <cellStyle name="Lookup Table Number 4 12 9" xfId="5429"/>
    <cellStyle name="Lookup Table Number 4 13" xfId="307"/>
    <cellStyle name="Lookup Table Number 4 13 2" xfId="1222"/>
    <cellStyle name="Lookup Table Number 4 13 3" xfId="6589"/>
    <cellStyle name="Lookup Table Number 4 13 4" xfId="6375"/>
    <cellStyle name="Lookup Table Number 4 13 5" xfId="15180"/>
    <cellStyle name="Lookup Table Number 4 13 6" xfId="15370"/>
    <cellStyle name="Lookup Table Number 4 14" xfId="1134"/>
    <cellStyle name="Lookup Table Number 4 15" xfId="975"/>
    <cellStyle name="Lookup Table Number 4 16" xfId="6604"/>
    <cellStyle name="Lookup Table Number 4 17" xfId="7910"/>
    <cellStyle name="Lookup Table Number 4 18" xfId="9347"/>
    <cellStyle name="Lookup Table Number 4 19" xfId="9946"/>
    <cellStyle name="Lookup Table Number 4 2" xfId="476"/>
    <cellStyle name="Lookup Table Number 4 2 2" xfId="1894"/>
    <cellStyle name="Lookup Table Number 4 2 2 10" xfId="8429"/>
    <cellStyle name="Lookup Table Number 4 2 2 11" xfId="9205"/>
    <cellStyle name="Lookup Table Number 4 2 2 12" xfId="10487"/>
    <cellStyle name="Lookup Table Number 4 2 2 13" xfId="11259"/>
    <cellStyle name="Lookup Table Number 4 2 2 14" xfId="12020"/>
    <cellStyle name="Lookup Table Number 4 2 2 15" xfId="12811"/>
    <cellStyle name="Lookup Table Number 4 2 2 16" xfId="13894"/>
    <cellStyle name="Lookup Table Number 4 2 2 17" xfId="14670"/>
    <cellStyle name="Lookup Table Number 4 2 2 18" xfId="14943"/>
    <cellStyle name="Lookup Table Number 4 2 2 19" xfId="16025"/>
    <cellStyle name="Lookup Table Number 4 2 2 2" xfId="2747"/>
    <cellStyle name="Lookup Table Number 4 2 2 3" xfId="3274"/>
    <cellStyle name="Lookup Table Number 4 2 2 4" xfId="3497"/>
    <cellStyle name="Lookup Table Number 4 2 2 5" xfId="3446"/>
    <cellStyle name="Lookup Table Number 4 2 2 6" xfId="4190"/>
    <cellStyle name="Lookup Table Number 4 2 2 7" xfId="5556"/>
    <cellStyle name="Lookup Table Number 4 2 2 8" xfId="6874"/>
    <cellStyle name="Lookup Table Number 4 2 2 9" xfId="7573"/>
    <cellStyle name="Lookup Table Number 4 2 3" xfId="1391"/>
    <cellStyle name="Lookup Table Number 4 2 4" xfId="5125"/>
    <cellStyle name="Lookup Table Number 4 2 5" xfId="13155"/>
    <cellStyle name="Lookup Table Number 4 2 6" xfId="15529"/>
    <cellStyle name="Lookup Table Number 4 20" xfId="11195"/>
    <cellStyle name="Lookup Table Number 4 21" xfId="11774"/>
    <cellStyle name="Lookup Table Number 4 22" xfId="13485"/>
    <cellStyle name="Lookup Table Number 4 23" xfId="11578"/>
    <cellStyle name="Lookup Table Number 4 24" xfId="13382"/>
    <cellStyle name="Lookup Table Number 4 3" xfId="513"/>
    <cellStyle name="Lookup Table Number 4 3 10" xfId="7963"/>
    <cellStyle name="Lookup Table Number 4 3 11" xfId="8510"/>
    <cellStyle name="Lookup Table Number 4 3 12" xfId="10216"/>
    <cellStyle name="Lookup Table Number 4 3 13" xfId="10567"/>
    <cellStyle name="Lookup Table Number 4 3 14" xfId="11751"/>
    <cellStyle name="Lookup Table Number 4 3 15" xfId="12345"/>
    <cellStyle name="Lookup Table Number 4 3 16" xfId="11441"/>
    <cellStyle name="Lookup Table Number 4 3 17" xfId="14205"/>
    <cellStyle name="Lookup Table Number 4 3 18" xfId="14925"/>
    <cellStyle name="Lookup Table Number 4 3 19" xfId="15565"/>
    <cellStyle name="Lookup Table Number 4 3 2" xfId="1428"/>
    <cellStyle name="Lookup Table Number 4 3 3" xfId="2282"/>
    <cellStyle name="Lookup Table Number 4 3 4" xfId="3428"/>
    <cellStyle name="Lookup Table Number 4 3 5" xfId="4098"/>
    <cellStyle name="Lookup Table Number 4 3 6" xfId="4882"/>
    <cellStyle name="Lookup Table Number 4 3 7" xfId="5644"/>
    <cellStyle name="Lookup Table Number 4 3 8" xfId="5651"/>
    <cellStyle name="Lookup Table Number 4 3 9" xfId="7191"/>
    <cellStyle name="Lookup Table Number 4 4" xfId="580"/>
    <cellStyle name="Lookup Table Number 4 4 10" xfId="8030"/>
    <cellStyle name="Lookup Table Number 4 4 11" xfId="5419"/>
    <cellStyle name="Lookup Table Number 4 4 12" xfId="7701"/>
    <cellStyle name="Lookup Table Number 4 4 13" xfId="8456"/>
    <cellStyle name="Lookup Table Number 4 4 14" xfId="10001"/>
    <cellStyle name="Lookup Table Number 4 4 15" xfId="12412"/>
    <cellStyle name="Lookup Table Number 4 4 16" xfId="11628"/>
    <cellStyle name="Lookup Table Number 4 4 17" xfId="14272"/>
    <cellStyle name="Lookup Table Number 4 4 18" xfId="15040"/>
    <cellStyle name="Lookup Table Number 4 4 19" xfId="15632"/>
    <cellStyle name="Lookup Table Number 4 4 2" xfId="1495"/>
    <cellStyle name="Lookup Table Number 4 4 3" xfId="2349"/>
    <cellStyle name="Lookup Table Number 4 4 4" xfId="3706"/>
    <cellStyle name="Lookup Table Number 4 4 5" xfId="4239"/>
    <cellStyle name="Lookup Table Number 4 4 6" xfId="5023"/>
    <cellStyle name="Lookup Table Number 4 4 7" xfId="6012"/>
    <cellStyle name="Lookup Table Number 4 4 8" xfId="4869"/>
    <cellStyle name="Lookup Table Number 4 4 9" xfId="7113"/>
    <cellStyle name="Lookup Table Number 4 5" xfId="348"/>
    <cellStyle name="Lookup Table Number 4 5 10" xfId="7798"/>
    <cellStyle name="Lookup Table Number 4 5 11" xfId="5661"/>
    <cellStyle name="Lookup Table Number 4 5 12" xfId="8515"/>
    <cellStyle name="Lookup Table Number 4 5 13" xfId="9954"/>
    <cellStyle name="Lookup Table Number 4 5 14" xfId="9357"/>
    <cellStyle name="Lookup Table Number 4 5 15" xfId="12181"/>
    <cellStyle name="Lookup Table Number 4 5 16" xfId="13345"/>
    <cellStyle name="Lookup Table Number 4 5 17" xfId="14044"/>
    <cellStyle name="Lookup Table Number 4 5 18" xfId="14857"/>
    <cellStyle name="Lookup Table Number 4 5 19" xfId="15405"/>
    <cellStyle name="Lookup Table Number 4 5 2" xfId="1263"/>
    <cellStyle name="Lookup Table Number 4 5 3" xfId="2117"/>
    <cellStyle name="Lookup Table Number 4 5 4" xfId="3588"/>
    <cellStyle name="Lookup Table Number 4 5 5" xfId="4113"/>
    <cellStyle name="Lookup Table Number 4 5 6" xfId="4897"/>
    <cellStyle name="Lookup Table Number 4 5 7" xfId="5766"/>
    <cellStyle name="Lookup Table Number 4 5 8" xfId="6044"/>
    <cellStyle name="Lookup Table Number 4 5 9" xfId="7313"/>
    <cellStyle name="Lookup Table Number 4 6" xfId="416"/>
    <cellStyle name="Lookup Table Number 4 6 10" xfId="7866"/>
    <cellStyle name="Lookup Table Number 4 6 11" xfId="8717"/>
    <cellStyle name="Lookup Table Number 4 6 12" xfId="9480"/>
    <cellStyle name="Lookup Table Number 4 6 13" xfId="10772"/>
    <cellStyle name="Lookup Table Number 4 6 14" xfId="11395"/>
    <cellStyle name="Lookup Table Number 4 6 15" xfId="12249"/>
    <cellStyle name="Lookup Table Number 4 6 16" xfId="13282"/>
    <cellStyle name="Lookup Table Number 4 6 17" xfId="14112"/>
    <cellStyle name="Lookup Table Number 4 6 18" xfId="15003"/>
    <cellStyle name="Lookup Table Number 4 6 19" xfId="15473"/>
    <cellStyle name="Lookup Table Number 4 6 2" xfId="1331"/>
    <cellStyle name="Lookup Table Number 4 6 3" xfId="2185"/>
    <cellStyle name="Lookup Table Number 4 6 4" xfId="3333"/>
    <cellStyle name="Lookup Table Number 4 6 5" xfId="3846"/>
    <cellStyle name="Lookup Table Number 4 6 6" xfId="4386"/>
    <cellStyle name="Lookup Table Number 4 6 7" xfId="5584"/>
    <cellStyle name="Lookup Table Number 4 6 8" xfId="5501"/>
    <cellStyle name="Lookup Table Number 4 6 9" xfId="7131"/>
    <cellStyle name="Lookup Table Number 4 7" xfId="563"/>
    <cellStyle name="Lookup Table Number 4 7 10" xfId="8013"/>
    <cellStyle name="Lookup Table Number 4 7 11" xfId="8316"/>
    <cellStyle name="Lookup Table Number 4 7 12" xfId="10022"/>
    <cellStyle name="Lookup Table Number 4 7 13" xfId="10374"/>
    <cellStyle name="Lookup Table Number 4 7 14" xfId="11564"/>
    <cellStyle name="Lookup Table Number 4 7 15" xfId="12395"/>
    <cellStyle name="Lookup Table Number 4 7 16" xfId="13024"/>
    <cellStyle name="Lookup Table Number 4 7 17" xfId="14255"/>
    <cellStyle name="Lookup Table Number 4 7 18" xfId="10490"/>
    <cellStyle name="Lookup Table Number 4 7 19" xfId="15615"/>
    <cellStyle name="Lookup Table Number 4 7 2" xfId="1478"/>
    <cellStyle name="Lookup Table Number 4 7 3" xfId="2332"/>
    <cellStyle name="Lookup Table Number 4 7 4" xfId="3724"/>
    <cellStyle name="Lookup Table Number 4 7 5" xfId="2894"/>
    <cellStyle name="Lookup Table Number 4 7 6" xfId="3731"/>
    <cellStyle name="Lookup Table Number 4 7 7" xfId="6030"/>
    <cellStyle name="Lookup Table Number 4 7 8" xfId="6186"/>
    <cellStyle name="Lookup Table Number 4 7 9" xfId="7137"/>
    <cellStyle name="Lookup Table Number 4 8" xfId="765"/>
    <cellStyle name="Lookup Table Number 4 8 10" xfId="8215"/>
    <cellStyle name="Lookup Table Number 4 8 11" xfId="8991"/>
    <cellStyle name="Lookup Table Number 4 8 12" xfId="10273"/>
    <cellStyle name="Lookup Table Number 4 8 13" xfId="11047"/>
    <cellStyle name="Lookup Table Number 4 8 14" xfId="11806"/>
    <cellStyle name="Lookup Table Number 4 8 15" xfId="12597"/>
    <cellStyle name="Lookup Table Number 4 8 16" xfId="13681"/>
    <cellStyle name="Lookup Table Number 4 8 17" xfId="14457"/>
    <cellStyle name="Lookup Table Number 4 8 18" xfId="15181"/>
    <cellStyle name="Lookup Table Number 4 8 19" xfId="15817"/>
    <cellStyle name="Lookup Table Number 4 8 2" xfId="1680"/>
    <cellStyle name="Lookup Table Number 4 8 3" xfId="2534"/>
    <cellStyle name="Lookup Table Number 4 8 4" xfId="2925"/>
    <cellStyle name="Lookup Table Number 4 8 5" xfId="4400"/>
    <cellStyle name="Lookup Table Number 4 8 6" xfId="5184"/>
    <cellStyle name="Lookup Table Number 4 8 7" xfId="5597"/>
    <cellStyle name="Lookup Table Number 4 8 8" xfId="6660"/>
    <cellStyle name="Lookup Table Number 4 8 9" xfId="7270"/>
    <cellStyle name="Lookup Table Number 4 9" xfId="792"/>
    <cellStyle name="Lookup Table Number 4 9 10" xfId="8242"/>
    <cellStyle name="Lookup Table Number 4 9 11" xfId="9018"/>
    <cellStyle name="Lookup Table Number 4 9 12" xfId="10300"/>
    <cellStyle name="Lookup Table Number 4 9 13" xfId="11074"/>
    <cellStyle name="Lookup Table Number 4 9 14" xfId="11833"/>
    <cellStyle name="Lookup Table Number 4 9 15" xfId="12624"/>
    <cellStyle name="Lookup Table Number 4 9 16" xfId="13708"/>
    <cellStyle name="Lookup Table Number 4 9 17" xfId="14484"/>
    <cellStyle name="Lookup Table Number 4 9 18" xfId="15178"/>
    <cellStyle name="Lookup Table Number 4 9 19" xfId="15844"/>
    <cellStyle name="Lookup Table Number 4 9 2" xfId="1707"/>
    <cellStyle name="Lookup Table Number 4 9 3" xfId="2561"/>
    <cellStyle name="Lookup Table Number 4 9 4" xfId="1183"/>
    <cellStyle name="Lookup Table Number 4 9 5" xfId="4369"/>
    <cellStyle name="Lookup Table Number 4 9 6" xfId="5153"/>
    <cellStyle name="Lookup Table Number 4 9 7" xfId="5906"/>
    <cellStyle name="Lookup Table Number 4 9 8" xfId="6687"/>
    <cellStyle name="Lookup Table Number 4 9 9" xfId="7174"/>
    <cellStyle name="Lookup Table Number 5" xfId="399"/>
    <cellStyle name="Lookup Table Number 5 10" xfId="7849"/>
    <cellStyle name="Lookup Table Number 5 11" xfId="7366"/>
    <cellStyle name="Lookup Table Number 5 12" xfId="7863"/>
    <cellStyle name="Lookup Table Number 5 13" xfId="9590"/>
    <cellStyle name="Lookup Table Number 5 14" xfId="9479"/>
    <cellStyle name="Lookup Table Number 5 15" xfId="12232"/>
    <cellStyle name="Lookup Table Number 5 16" xfId="13157"/>
    <cellStyle name="Lookup Table Number 5 17" xfId="14095"/>
    <cellStyle name="Lookup Table Number 5 18" xfId="12959"/>
    <cellStyle name="Lookup Table Number 5 19" xfId="15456"/>
    <cellStyle name="Lookup Table Number 5 2" xfId="1314"/>
    <cellStyle name="Lookup Table Number 5 3" xfId="2168"/>
    <cellStyle name="Lookup Table Number 5 4" xfId="3860"/>
    <cellStyle name="Lookup Table Number 5 5" xfId="4279"/>
    <cellStyle name="Lookup Table Number 5 6" xfId="5063"/>
    <cellStyle name="Lookup Table Number 5 7" xfId="6166"/>
    <cellStyle name="Lookup Table Number 5 8" xfId="6439"/>
    <cellStyle name="Lookup Table Number 5 9" xfId="7713"/>
    <cellStyle name="Lookup Table Number 6" xfId="376"/>
    <cellStyle name="Lookup Table Number 6 10" xfId="7826"/>
    <cellStyle name="Lookup Table Number 6 11" xfId="8728"/>
    <cellStyle name="Lookup Table Number 6 12" xfId="8446"/>
    <cellStyle name="Lookup Table Number 6 13" xfId="10783"/>
    <cellStyle name="Lookup Table Number 6 14" xfId="9192"/>
    <cellStyle name="Lookup Table Number 6 15" xfId="12209"/>
    <cellStyle name="Lookup Table Number 6 16" xfId="13217"/>
    <cellStyle name="Lookup Table Number 6 17" xfId="14072"/>
    <cellStyle name="Lookup Table Number 6 18" xfId="13186"/>
    <cellStyle name="Lookup Table Number 6 19" xfId="15433"/>
    <cellStyle name="Lookup Table Number 6 2" xfId="1291"/>
    <cellStyle name="Lookup Table Number 6 3" xfId="2145"/>
    <cellStyle name="Lookup Table Number 6 4" xfId="3887"/>
    <cellStyle name="Lookup Table Number 6 5" xfId="4112"/>
    <cellStyle name="Lookup Table Number 6 6" xfId="4896"/>
    <cellStyle name="Lookup Table Number 6 7" xfId="6193"/>
    <cellStyle name="Lookup Table Number 6 8" xfId="4763"/>
    <cellStyle name="Lookup Table Number 6 9" xfId="7740"/>
    <cellStyle name="Lookup Table Number 7" xfId="388"/>
    <cellStyle name="Lookup Table Number 7 10" xfId="7838"/>
    <cellStyle name="Lookup Table Number 7 11" xfId="8573"/>
    <cellStyle name="Lookup Table Number 7 12" xfId="8473"/>
    <cellStyle name="Lookup Table Number 7 13" xfId="10628"/>
    <cellStyle name="Lookup Table Number 7 14" xfId="11272"/>
    <cellStyle name="Lookup Table Number 7 15" xfId="12221"/>
    <cellStyle name="Lookup Table Number 7 16" xfId="13559"/>
    <cellStyle name="Lookup Table Number 7 17" xfId="14084"/>
    <cellStyle name="Lookup Table Number 7 18" xfId="12985"/>
    <cellStyle name="Lookup Table Number 7 19" xfId="15445"/>
    <cellStyle name="Lookup Table Number 7 2" xfId="1303"/>
    <cellStyle name="Lookup Table Number 7 3" xfId="2157"/>
    <cellStyle name="Lookup Table Number 7 4" xfId="3862"/>
    <cellStyle name="Lookup Table Number 7 5" xfId="3960"/>
    <cellStyle name="Lookup Table Number 7 6" xfId="4744"/>
    <cellStyle name="Lookup Table Number 7 7" xfId="6168"/>
    <cellStyle name="Lookup Table Number 7 8" xfId="6435"/>
    <cellStyle name="Lookup Table Number 7 9" xfId="7715"/>
    <cellStyle name="Lookup Table Number 8" xfId="334"/>
    <cellStyle name="Lookup Table Number 8 10" xfId="6548"/>
    <cellStyle name="Lookup Table Number 8 11" xfId="8748"/>
    <cellStyle name="Lookup Table Number 8 12" xfId="8589"/>
    <cellStyle name="Lookup Table Number 8 13" xfId="10803"/>
    <cellStyle name="Lookup Table Number 8 14" xfId="11394"/>
    <cellStyle name="Lookup Table Number 8 15" xfId="12167"/>
    <cellStyle name="Lookup Table Number 8 16" xfId="13244"/>
    <cellStyle name="Lookup Table Number 8 17" xfId="14030"/>
    <cellStyle name="Lookup Table Number 8 18" xfId="14862"/>
    <cellStyle name="Lookup Table Number 8 19" xfId="15391"/>
    <cellStyle name="Lookup Table Number 8 2" xfId="1249"/>
    <cellStyle name="Lookup Table Number 8 3" xfId="2103"/>
    <cellStyle name="Lookup Table Number 8 4" xfId="3748"/>
    <cellStyle name="Lookup Table Number 8 5" xfId="4651"/>
    <cellStyle name="Lookup Table Number 8 6" xfId="5435"/>
    <cellStyle name="Lookup Table Number 8 7" xfId="6054"/>
    <cellStyle name="Lookup Table Number 8 8" xfId="5946"/>
    <cellStyle name="Lookup Table Number 8 9" xfId="7601"/>
    <cellStyle name="Lookup Table Number 9" xfId="540"/>
    <cellStyle name="Lookup Table Number 9 10" xfId="7990"/>
    <cellStyle name="Lookup Table Number 9 11" xfId="4855"/>
    <cellStyle name="Lookup Table Number 9 12" xfId="5525"/>
    <cellStyle name="Lookup Table Number 9 13" xfId="7385"/>
    <cellStyle name="Lookup Table Number 9 14" xfId="8043"/>
    <cellStyle name="Lookup Table Number 9 15" xfId="12372"/>
    <cellStyle name="Lookup Table Number 9 16" xfId="9945"/>
    <cellStyle name="Lookup Table Number 9 17" xfId="14232"/>
    <cellStyle name="Lookup Table Number 9 18" xfId="15053"/>
    <cellStyle name="Lookup Table Number 9 19" xfId="15592"/>
    <cellStyle name="Lookup Table Number 9 2" xfId="1455"/>
    <cellStyle name="Lookup Table Number 9 3" xfId="2309"/>
    <cellStyle name="Lookup Table Number 9 4" xfId="3260"/>
    <cellStyle name="Lookup Table Number 9 5" xfId="4669"/>
    <cellStyle name="Lookup Table Number 9 6" xfId="5456"/>
    <cellStyle name="Lookup Table Number 9 7" xfId="5820"/>
    <cellStyle name="Lookup Table Number 9 8" xfId="3643"/>
    <cellStyle name="Lookup Table Number 9 9" xfId="7134"/>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3 2" xfId="434"/>
    <cellStyle name="Normal 3 2 2" xfId="1882"/>
    <cellStyle name="Normal 3 2 3" xfId="1349"/>
    <cellStyle name="Normal 3 3" xfId="291"/>
    <cellStyle name="Normal 3 3 2" xfId="1206"/>
    <cellStyle name="Normal 3 4" xfId="1851"/>
    <cellStyle name="Normal 3 5" xfId="1152"/>
    <cellStyle name="Normal 4" xfId="98"/>
    <cellStyle name="Normal 5" xfId="233"/>
    <cellStyle name="Normal 6" xfId="309"/>
    <cellStyle name="Normal 6 2" xfId="1856"/>
    <cellStyle name="Normal 6 3" xfId="1224"/>
    <cellStyle name="Note 2" xfId="99"/>
    <cellStyle name="Note 2 10" xfId="357"/>
    <cellStyle name="Note 2 10 10" xfId="8435"/>
    <cellStyle name="Note 2 10 11" xfId="9172"/>
    <cellStyle name="Note 2 10 12" xfId="10141"/>
    <cellStyle name="Note 2 10 13" xfId="10493"/>
    <cellStyle name="Note 2 10 14" xfId="11678"/>
    <cellStyle name="Note 2 10 15" xfId="10685"/>
    <cellStyle name="Note 2 10 16" xfId="12190"/>
    <cellStyle name="Note 2 10 17" xfId="13085"/>
    <cellStyle name="Note 2 10 18" xfId="13008"/>
    <cellStyle name="Note 2 10 19" xfId="14053"/>
    <cellStyle name="Note 2 10 2" xfId="1272"/>
    <cellStyle name="Note 2 10 20" xfId="14879"/>
    <cellStyle name="Note 2 10 21" xfId="15414"/>
    <cellStyle name="Note 2 10 3" xfId="2126"/>
    <cellStyle name="Note 2 10 4" xfId="3810"/>
    <cellStyle name="Note 2 10 5" xfId="4659"/>
    <cellStyle name="Note 2 10 6" xfId="5443"/>
    <cellStyle name="Note 2 10 7" xfId="6205"/>
    <cellStyle name="Note 2 10 8" xfId="6530"/>
    <cellStyle name="Note 2 10 9" xfId="7663"/>
    <cellStyle name="Note 2 11" xfId="620"/>
    <cellStyle name="Note 2 11 10" xfId="7262"/>
    <cellStyle name="Note 2 11 11" xfId="8461"/>
    <cellStyle name="Note 2 11 12" xfId="9374"/>
    <cellStyle name="Note 2 11 13" xfId="9943"/>
    <cellStyle name="Note 2 11 14" xfId="11360"/>
    <cellStyle name="Note 2 11 15" xfId="10245"/>
    <cellStyle name="Note 2 11 16" xfId="12452"/>
    <cellStyle name="Note 2 11 17" xfId="13643"/>
    <cellStyle name="Note 2 11 18" xfId="13071"/>
    <cellStyle name="Note 2 11 19" xfId="14312"/>
    <cellStyle name="Note 2 11 2" xfId="1535"/>
    <cellStyle name="Note 2 11 20" xfId="15352"/>
    <cellStyle name="Note 2 11 21" xfId="15672"/>
    <cellStyle name="Note 2 11 3" xfId="2389"/>
    <cellStyle name="Note 2 11 4" xfId="3450"/>
    <cellStyle name="Note 2 11 5" xfId="4572"/>
    <cellStyle name="Note 2 11 6" xfId="5356"/>
    <cellStyle name="Note 2 11 7" xfId="6118"/>
    <cellStyle name="Note 2 11 8" xfId="5114"/>
    <cellStyle name="Note 2 11 9" xfId="7465"/>
    <cellStyle name="Note 2 12" xfId="394"/>
    <cellStyle name="Note 2 12 10" xfId="8191"/>
    <cellStyle name="Note 2 12 11" xfId="8450"/>
    <cellStyle name="Note 2 12 12" xfId="9569"/>
    <cellStyle name="Note 2 12 13" xfId="9666"/>
    <cellStyle name="Note 2 12 14" xfId="11442"/>
    <cellStyle name="Note 2 12 15" xfId="10589"/>
    <cellStyle name="Note 2 12 16" xfId="12227"/>
    <cellStyle name="Note 2 12 17" xfId="13426"/>
    <cellStyle name="Note 2 12 18" xfId="11475"/>
    <cellStyle name="Note 2 12 19" xfId="14090"/>
    <cellStyle name="Note 2 12 2" xfId="1309"/>
    <cellStyle name="Note 2 12 20" xfId="15196"/>
    <cellStyle name="Note 2 12 21" xfId="15451"/>
    <cellStyle name="Note 2 12 3" xfId="2163"/>
    <cellStyle name="Note 2 12 4" xfId="3550"/>
    <cellStyle name="Note 2 12 5" xfId="4109"/>
    <cellStyle name="Note 2 12 6" xfId="4893"/>
    <cellStyle name="Note 2 12 7" xfId="6345"/>
    <cellStyle name="Note 2 12 8" xfId="5449"/>
    <cellStyle name="Note 2 12 9" xfId="7419"/>
    <cellStyle name="Note 2 13" xfId="350"/>
    <cellStyle name="Note 2 13 10" xfId="8060"/>
    <cellStyle name="Note 2 13 11" xfId="9553"/>
    <cellStyle name="Note 2 13 12" xfId="8851"/>
    <cellStyle name="Note 2 13 13" xfId="9910"/>
    <cellStyle name="Note 2 13 14" xfId="10158"/>
    <cellStyle name="Note 2 13 15" xfId="10340"/>
    <cellStyle name="Note 2 13 16" xfId="12183"/>
    <cellStyle name="Note 2 13 17" xfId="12999"/>
    <cellStyle name="Note 2 13 18" xfId="12991"/>
    <cellStyle name="Note 2 13 19" xfId="14046"/>
    <cellStyle name="Note 2 13 2" xfId="1265"/>
    <cellStyle name="Note 2 13 20" xfId="14834"/>
    <cellStyle name="Note 2 13 21" xfId="15407"/>
    <cellStyle name="Note 2 13 3" xfId="2119"/>
    <cellStyle name="Note 2 13 4" xfId="3547"/>
    <cellStyle name="Note 2 13 5" xfId="3288"/>
    <cellStyle name="Note 2 13 6" xfId="4689"/>
    <cellStyle name="Note 2 13 7" xfId="6583"/>
    <cellStyle name="Note 2 13 8" xfId="6577"/>
    <cellStyle name="Note 2 13 9" xfId="7288"/>
    <cellStyle name="Note 2 14" xfId="426"/>
    <cellStyle name="Note 2 14 10" xfId="7965"/>
    <cellStyle name="Note 2 14 11" xfId="9508"/>
    <cellStyle name="Note 2 14 12" xfId="9401"/>
    <cellStyle name="Note 2 14 13" xfId="7624"/>
    <cellStyle name="Note 2 14 14" xfId="10716"/>
    <cellStyle name="Note 2 14 15" xfId="11105"/>
    <cellStyle name="Note 2 14 16" xfId="12259"/>
    <cellStyle name="Note 2 14 17" xfId="13074"/>
    <cellStyle name="Note 2 14 18" xfId="13398"/>
    <cellStyle name="Note 2 14 19" xfId="14122"/>
    <cellStyle name="Note 2 14 2" xfId="1341"/>
    <cellStyle name="Note 2 14 20" xfId="14897"/>
    <cellStyle name="Note 2 14 21" xfId="15483"/>
    <cellStyle name="Note 2 14 3" xfId="2195"/>
    <cellStyle name="Note 2 14 4" xfId="2916"/>
    <cellStyle name="Note 2 14 5" xfId="4123"/>
    <cellStyle name="Note 2 14 6" xfId="4907"/>
    <cellStyle name="Note 2 14 7" xfId="6158"/>
    <cellStyle name="Note 2 14 8" xfId="4582"/>
    <cellStyle name="Note 2 14 9" xfId="7193"/>
    <cellStyle name="Note 2 15" xfId="523"/>
    <cellStyle name="Note 2 15 10" xfId="5875"/>
    <cellStyle name="Note 2 15 11" xfId="8731"/>
    <cellStyle name="Note 2 15 12" xfId="8584"/>
    <cellStyle name="Note 2 15 13" xfId="8640"/>
    <cellStyle name="Note 2 15 14" xfId="10786"/>
    <cellStyle name="Note 2 15 15" xfId="11198"/>
    <cellStyle name="Note 2 15 16" xfId="12355"/>
    <cellStyle name="Note 2 15 17" xfId="13267"/>
    <cellStyle name="Note 2 15 18" xfId="13488"/>
    <cellStyle name="Note 2 15 19" xfId="14215"/>
    <cellStyle name="Note 2 15 2" xfId="1438"/>
    <cellStyle name="Note 2 15 20" xfId="15063"/>
    <cellStyle name="Note 2 15 21" xfId="15575"/>
    <cellStyle name="Note 2 15 3" xfId="2292"/>
    <cellStyle name="Note 2 15 4" xfId="938"/>
    <cellStyle name="Note 2 15 5" xfId="3129"/>
    <cellStyle name="Note 2 15 6" xfId="4446"/>
    <cellStyle name="Note 2 15 7" xfId="5007"/>
    <cellStyle name="Note 2 15 8" xfId="5557"/>
    <cellStyle name="Note 2 15 9" xfId="7304"/>
    <cellStyle name="Note 2 16" xfId="717"/>
    <cellStyle name="Note 2 16 10" xfId="8592"/>
    <cellStyle name="Note 2 16 11" xfId="7546"/>
    <cellStyle name="Note 2 16 12" xfId="9286"/>
    <cellStyle name="Note 2 16 13" xfId="10647"/>
    <cellStyle name="Note 2 16 14" xfId="11428"/>
    <cellStyle name="Note 2 16 15" xfId="10677"/>
    <cellStyle name="Note 2 16 16" xfId="12549"/>
    <cellStyle name="Note 2 16 17" xfId="13446"/>
    <cellStyle name="Note 2 16 18" xfId="12302"/>
    <cellStyle name="Note 2 16 19" xfId="14409"/>
    <cellStyle name="Note 2 16 2" xfId="1632"/>
    <cellStyle name="Note 2 16 20" xfId="15210"/>
    <cellStyle name="Note 2 16 21" xfId="15769"/>
    <cellStyle name="Note 2 16 3" xfId="2486"/>
    <cellStyle name="Note 2 16 4" xfId="1056"/>
    <cellStyle name="Note 2 16 5" xfId="4213"/>
    <cellStyle name="Note 2 16 6" xfId="4997"/>
    <cellStyle name="Note 2 16 7" xfId="3987"/>
    <cellStyle name="Note 2 16 8" xfId="6608"/>
    <cellStyle name="Note 2 16 9" xfId="7550"/>
    <cellStyle name="Note 2 17" xfId="521"/>
    <cellStyle name="Note 2 17 10" xfId="7747"/>
    <cellStyle name="Note 2 17 11" xfId="9603"/>
    <cellStyle name="Note 2 17 12" xfId="9947"/>
    <cellStyle name="Note 2 17 13" xfId="10225"/>
    <cellStyle name="Note 2 17 14" xfId="11492"/>
    <cellStyle name="Note 2 17 15" xfId="10675"/>
    <cellStyle name="Note 2 17 16" xfId="12353"/>
    <cellStyle name="Note 2 17 17" xfId="12144"/>
    <cellStyle name="Note 2 17 18" xfId="13218"/>
    <cellStyle name="Note 2 17 19" xfId="14213"/>
    <cellStyle name="Note 2 17 2" xfId="1436"/>
    <cellStyle name="Note 2 17 20" xfId="13640"/>
    <cellStyle name="Note 2 17 21" xfId="15573"/>
    <cellStyle name="Note 2 17 3" xfId="2290"/>
    <cellStyle name="Note 2 17 4" xfId="2073"/>
    <cellStyle name="Note 2 17 5" xfId="4292"/>
    <cellStyle name="Note 2 17 6" xfId="5076"/>
    <cellStyle name="Note 2 17 7" xfId="6544"/>
    <cellStyle name="Note 2 17 8" xfId="4678"/>
    <cellStyle name="Note 2 17 9" xfId="7442"/>
    <cellStyle name="Note 2 18" xfId="605"/>
    <cellStyle name="Note 2 18 10" xfId="7290"/>
    <cellStyle name="Note 2 18 11" xfId="8521"/>
    <cellStyle name="Note 2 18 12" xfId="9144"/>
    <cellStyle name="Note 2 18 13" xfId="9443"/>
    <cellStyle name="Note 2 18 14" xfId="7282"/>
    <cellStyle name="Note 2 18 15" xfId="11580"/>
    <cellStyle name="Note 2 18 16" xfId="12437"/>
    <cellStyle name="Note 2 18 17" xfId="13133"/>
    <cellStyle name="Note 2 18 18" xfId="13518"/>
    <cellStyle name="Note 2 18 19" xfId="14297"/>
    <cellStyle name="Note 2 18 2" xfId="1520"/>
    <cellStyle name="Note 2 18 20" xfId="14944"/>
    <cellStyle name="Note 2 18 21" xfId="15657"/>
    <cellStyle name="Note 2 18 3" xfId="2374"/>
    <cellStyle name="Note 2 18 4" xfId="3397"/>
    <cellStyle name="Note 2 18 5" xfId="3919"/>
    <cellStyle name="Note 2 18 6" xfId="4658"/>
    <cellStyle name="Note 2 18 7" xfId="6344"/>
    <cellStyle name="Note 2 18 8" xfId="6088"/>
    <cellStyle name="Note 2 18 9" xfId="7056"/>
    <cellStyle name="Note 2 19" xfId="719"/>
    <cellStyle name="Note 2 19 10" xfId="8594"/>
    <cellStyle name="Note 2 19 11" xfId="8619"/>
    <cellStyle name="Note 2 19 12" xfId="7712"/>
    <cellStyle name="Note 2 19 13" xfId="10649"/>
    <cellStyle name="Note 2 19 14" xfId="8618"/>
    <cellStyle name="Note 2 19 15" xfId="11171"/>
    <cellStyle name="Note 2 19 16" xfId="12551"/>
    <cellStyle name="Note 2 19 17" xfId="12994"/>
    <cellStyle name="Note 2 19 18" xfId="13479"/>
    <cellStyle name="Note 2 19 19" xfId="14411"/>
    <cellStyle name="Note 2 19 2" xfId="1634"/>
    <cellStyle name="Note 2 19 20" xfId="14830"/>
    <cellStyle name="Note 2 19 21" xfId="15771"/>
    <cellStyle name="Note 2 19 3" xfId="2488"/>
    <cellStyle name="Note 2 19 4" xfId="3340"/>
    <cellStyle name="Note 2 19 5" xfId="4140"/>
    <cellStyle name="Note 2 19 6" xfId="4924"/>
    <cellStyle name="Note 2 19 7" xfId="5130"/>
    <cellStyle name="Note 2 19 8" xfId="6128"/>
    <cellStyle name="Note 2 19 9" xfId="4705"/>
    <cellStyle name="Note 2 2" xfId="215"/>
    <cellStyle name="Note 2 2 10" xfId="674"/>
    <cellStyle name="Note 2 2 10 10" xfId="8549"/>
    <cellStyle name="Note 2 2 10 11" xfId="9573"/>
    <cellStyle name="Note 2 2 10 12" xfId="9941"/>
    <cellStyle name="Note 2 2 10 13" xfId="10605"/>
    <cellStyle name="Note 2 2 10 14" xfId="11486"/>
    <cellStyle name="Note 2 2 10 15" xfId="10510"/>
    <cellStyle name="Note 2 2 10 16" xfId="12506"/>
    <cellStyle name="Note 2 2 10 17" xfId="13537"/>
    <cellStyle name="Note 2 2 10 18" xfId="13141"/>
    <cellStyle name="Note 2 2 10 19" xfId="14366"/>
    <cellStyle name="Note 2 2 10 2" xfId="1589"/>
    <cellStyle name="Note 2 2 10 20" xfId="15278"/>
    <cellStyle name="Note 2 2 10 21" xfId="15726"/>
    <cellStyle name="Note 2 2 10 3" xfId="2443"/>
    <cellStyle name="Note 2 2 10 4" xfId="2067"/>
    <cellStyle name="Note 2 2 10 5" xfId="3932"/>
    <cellStyle name="Note 2 2 10 6" xfId="4716"/>
    <cellStyle name="Note 2 2 10 7" xfId="6318"/>
    <cellStyle name="Note 2 2 10 8" xfId="5743"/>
    <cellStyle name="Note 2 2 10 9" xfId="7650"/>
    <cellStyle name="Note 2 2 11" xfId="703"/>
    <cellStyle name="Note 2 2 11 10" xfId="8578"/>
    <cellStyle name="Note 2 2 11 11" xfId="8250"/>
    <cellStyle name="Note 2 2 11 12" xfId="9692"/>
    <cellStyle name="Note 2 2 11 13" xfId="10633"/>
    <cellStyle name="Note 2 2 11 14" xfId="8843"/>
    <cellStyle name="Note 2 2 11 15" xfId="11053"/>
    <cellStyle name="Note 2 2 11 16" xfId="12535"/>
    <cellStyle name="Note 2 2 11 17" xfId="13176"/>
    <cellStyle name="Note 2 2 11 18" xfId="13374"/>
    <cellStyle name="Note 2 2 11 19" xfId="14395"/>
    <cellStyle name="Note 2 2 11 2" xfId="1618"/>
    <cellStyle name="Note 2 2 11 20" xfId="14984"/>
    <cellStyle name="Note 2 2 11 21" xfId="15755"/>
    <cellStyle name="Note 2 2 11 3" xfId="2472"/>
    <cellStyle name="Note 2 2 11 4" xfId="2710"/>
    <cellStyle name="Note 2 2 11 5" xfId="4226"/>
    <cellStyle name="Note 2 2 11 6" xfId="5010"/>
    <cellStyle name="Note 2 2 11 7" xfId="5772"/>
    <cellStyle name="Note 2 2 11 8" xfId="6029"/>
    <cellStyle name="Note 2 2 11 9" xfId="7034"/>
    <cellStyle name="Note 2 2 12" xfId="369"/>
    <cellStyle name="Note 2 2 12 10" xfId="8337"/>
    <cellStyle name="Note 2 2 12 11" xfId="9716"/>
    <cellStyle name="Note 2 2 12 12" xfId="10043"/>
    <cellStyle name="Note 2 2 12 13" xfId="10395"/>
    <cellStyle name="Note 2 2 12 14" xfId="11584"/>
    <cellStyle name="Note 2 2 12 15" xfId="10898"/>
    <cellStyle name="Note 2 2 12 16" xfId="12202"/>
    <cellStyle name="Note 2 2 12 17" xfId="11977"/>
    <cellStyle name="Note 2 2 12 18" xfId="13033"/>
    <cellStyle name="Note 2 2 12 19" xfId="14065"/>
    <cellStyle name="Note 2 2 12 2" xfId="1284"/>
    <cellStyle name="Note 2 2 12 20" xfId="13283"/>
    <cellStyle name="Note 2 2 12 21" xfId="15426"/>
    <cellStyle name="Note 2 2 12 3" xfId="2138"/>
    <cellStyle name="Note 2 2 12 4" xfId="3712"/>
    <cellStyle name="Note 2 2 12 5" xfId="3838"/>
    <cellStyle name="Note 2 2 12 6" xfId="1116"/>
    <cellStyle name="Note 2 2 12 7" xfId="5032"/>
    <cellStyle name="Note 2 2 12 8" xfId="6384"/>
    <cellStyle name="Note 2 2 12 9" xfId="7565"/>
    <cellStyle name="Note 2 2 13" xfId="337"/>
    <cellStyle name="Note 2 2 13 10" xfId="8486"/>
    <cellStyle name="Note 2 2 13 11" xfId="7754"/>
    <cellStyle name="Note 2 2 13 12" xfId="10192"/>
    <cellStyle name="Note 2 2 13 13" xfId="10543"/>
    <cellStyle name="Note 2 2 13 14" xfId="11728"/>
    <cellStyle name="Note 2 2 13 15" xfId="11589"/>
    <cellStyle name="Note 2 2 13 16" xfId="12170"/>
    <cellStyle name="Note 2 2 13 17" xfId="11318"/>
    <cellStyle name="Note 2 2 13 18" xfId="11586"/>
    <cellStyle name="Note 2 2 13 19" xfId="14033"/>
    <cellStyle name="Note 2 2 13 2" xfId="1252"/>
    <cellStyle name="Note 2 2 13 20" xfId="13026"/>
    <cellStyle name="Note 2 2 13 21" xfId="15394"/>
    <cellStyle name="Note 2 2 13 3" xfId="2106"/>
    <cellStyle name="Note 2 2 13 4" xfId="3861"/>
    <cellStyle name="Note 2 2 13 5" xfId="3943"/>
    <cellStyle name="Note 2 2 13 6" xfId="4727"/>
    <cellStyle name="Note 2 2 13 7" xfId="5489"/>
    <cellStyle name="Note 2 2 13 8" xfId="5621"/>
    <cellStyle name="Note 2 2 13 9" xfId="7714"/>
    <cellStyle name="Note 2 2 14" xfId="766"/>
    <cellStyle name="Note 2 2 14 10" xfId="8641"/>
    <cellStyle name="Note 2 2 14 11" xfId="8373"/>
    <cellStyle name="Note 2 2 14 12" xfId="8147"/>
    <cellStyle name="Note 2 2 14 13" xfId="10696"/>
    <cellStyle name="Note 2 2 14 14" xfId="11373"/>
    <cellStyle name="Note 2 2 14 15" xfId="11807"/>
    <cellStyle name="Note 2 2 14 16" xfId="12598"/>
    <cellStyle name="Note 2 2 14 17" xfId="13656"/>
    <cellStyle name="Note 2 2 14 18" xfId="13682"/>
    <cellStyle name="Note 2 2 14 19" xfId="14458"/>
    <cellStyle name="Note 2 2 14 2" xfId="1681"/>
    <cellStyle name="Note 2 2 14 20" xfId="15357"/>
    <cellStyle name="Note 2 2 14 21" xfId="15818"/>
    <cellStyle name="Note 2 2 14 3" xfId="2535"/>
    <cellStyle name="Note 2 2 14 4" xfId="3120"/>
    <cellStyle name="Note 2 2 14 5" xfId="4630"/>
    <cellStyle name="Note 2 2 14 6" xfId="5414"/>
    <cellStyle name="Note 2 2 14 7" xfId="6176"/>
    <cellStyle name="Note 2 2 14 8" xfId="6661"/>
    <cellStyle name="Note 2 2 14 9" xfId="7484"/>
    <cellStyle name="Note 2 2 15" xfId="793"/>
    <cellStyle name="Note 2 2 15 10" xfId="8668"/>
    <cellStyle name="Note 2 2 15 11" xfId="9722"/>
    <cellStyle name="Note 2 2 15 12" xfId="9396"/>
    <cellStyle name="Note 2 2 15 13" xfId="10723"/>
    <cellStyle name="Note 2 2 15 14" xfId="11434"/>
    <cellStyle name="Note 2 2 15 15" xfId="11834"/>
    <cellStyle name="Note 2 2 15 16" xfId="12625"/>
    <cellStyle name="Note 2 2 15 17" xfId="13214"/>
    <cellStyle name="Note 2 2 15 18" xfId="13709"/>
    <cellStyle name="Note 2 2 15 19" xfId="14485"/>
    <cellStyle name="Note 2 2 15 2" xfId="1708"/>
    <cellStyle name="Note 2 2 15 20" xfId="15015"/>
    <cellStyle name="Note 2 2 15 21" xfId="15845"/>
    <cellStyle name="Note 2 2 15 3" xfId="2562"/>
    <cellStyle name="Note 2 2 15 4" xfId="3165"/>
    <cellStyle name="Note 2 2 15 5" xfId="4175"/>
    <cellStyle name="Note 2 2 15 6" xfId="4959"/>
    <cellStyle name="Note 2 2 15 7" xfId="5721"/>
    <cellStyle name="Note 2 2 15 8" xfId="6688"/>
    <cellStyle name="Note 2 2 15 9" xfId="7063"/>
    <cellStyle name="Note 2 2 16" xfId="814"/>
    <cellStyle name="Note 2 2 16 10" xfId="8689"/>
    <cellStyle name="Note 2 2 16 11" xfId="5103"/>
    <cellStyle name="Note 2 2 16 12" xfId="9701"/>
    <cellStyle name="Note 2 2 16 13" xfId="10744"/>
    <cellStyle name="Note 2 2 16 14" xfId="11232"/>
    <cellStyle name="Note 2 2 16 15" xfId="11855"/>
    <cellStyle name="Note 2 2 16 16" xfId="12646"/>
    <cellStyle name="Note 2 2 16 17" xfId="13521"/>
    <cellStyle name="Note 2 2 16 18" xfId="13730"/>
    <cellStyle name="Note 2 2 16 19" xfId="14506"/>
    <cellStyle name="Note 2 2 16 2" xfId="1729"/>
    <cellStyle name="Note 2 2 16 20" xfId="15264"/>
    <cellStyle name="Note 2 2 16 21" xfId="15866"/>
    <cellStyle name="Note 2 2 16 3" xfId="2583"/>
    <cellStyle name="Note 2 2 16 4" xfId="1127"/>
    <cellStyle name="Note 2 2 16 5" xfId="3596"/>
    <cellStyle name="Note 2 2 16 6" xfId="3806"/>
    <cellStyle name="Note 2 2 16 7" xfId="4316"/>
    <cellStyle name="Note 2 2 16 8" xfId="6709"/>
    <cellStyle name="Note 2 2 16 9" xfId="6992"/>
    <cellStyle name="Note 2 2 17" xfId="829"/>
    <cellStyle name="Note 2 2 17 10" xfId="8704"/>
    <cellStyle name="Note 2 2 17 11" xfId="9623"/>
    <cellStyle name="Note 2 2 17 12" xfId="10069"/>
    <cellStyle name="Note 2 2 17 13" xfId="10759"/>
    <cellStyle name="Note 2 2 17 14" xfId="11609"/>
    <cellStyle name="Note 2 2 17 15" xfId="11870"/>
    <cellStyle name="Note 2 2 17 16" xfId="12661"/>
    <cellStyle name="Note 2 2 17 17" xfId="13035"/>
    <cellStyle name="Note 2 2 17 18" xfId="13745"/>
    <cellStyle name="Note 2 2 17 19" xfId="14521"/>
    <cellStyle name="Note 2 2 17 2" xfId="1744"/>
    <cellStyle name="Note 2 2 17 20" xfId="14865"/>
    <cellStyle name="Note 2 2 17 21" xfId="15881"/>
    <cellStyle name="Note 2 2 17 3" xfId="2598"/>
    <cellStyle name="Note 2 2 17 4" xfId="3738"/>
    <cellStyle name="Note 2 2 17 5" xfId="3509"/>
    <cellStyle name="Note 2 2 17 6" xfId="4497"/>
    <cellStyle name="Note 2 2 17 7" xfId="6355"/>
    <cellStyle name="Note 2 2 17 8" xfId="6724"/>
    <cellStyle name="Note 2 2 17 9" xfId="7308"/>
    <cellStyle name="Note 2 2 18" xfId="843"/>
    <cellStyle name="Note 2 2 18 10" xfId="8718"/>
    <cellStyle name="Note 2 2 18 11" xfId="8624"/>
    <cellStyle name="Note 2 2 18 12" xfId="9261"/>
    <cellStyle name="Note 2 2 18 13" xfId="10773"/>
    <cellStyle name="Note 2 2 18 14" xfId="10305"/>
    <cellStyle name="Note 2 2 18 15" xfId="11884"/>
    <cellStyle name="Note 2 2 18 16" xfId="12675"/>
    <cellStyle name="Note 2 2 18 17" xfId="13144"/>
    <cellStyle name="Note 2 2 18 18" xfId="13759"/>
    <cellStyle name="Note 2 2 18 19" xfId="14535"/>
    <cellStyle name="Note 2 2 18 2" xfId="1758"/>
    <cellStyle name="Note 2 2 18 20" xfId="14954"/>
    <cellStyle name="Note 2 2 18 21" xfId="15895"/>
    <cellStyle name="Note 2 2 18 3" xfId="2612"/>
    <cellStyle name="Note 2 2 18 4" xfId="2062"/>
    <cellStyle name="Note 2 2 18 5" xfId="3482"/>
    <cellStyle name="Note 2 2 18 6" xfId="4703"/>
    <cellStyle name="Note 2 2 18 7" xfId="6303"/>
    <cellStyle name="Note 2 2 18 8" xfId="6738"/>
    <cellStyle name="Note 2 2 18 9" xfId="7275"/>
    <cellStyle name="Note 2 2 19" xfId="863"/>
    <cellStyle name="Note 2 2 19 10" xfId="8738"/>
    <cellStyle name="Note 2 2 19 11" xfId="8313"/>
    <cellStyle name="Note 2 2 19 12" xfId="10053"/>
    <cellStyle name="Note 2 2 19 13" xfId="10793"/>
    <cellStyle name="Note 2 2 19 14" xfId="11593"/>
    <cellStyle name="Note 2 2 19 15" xfId="11904"/>
    <cellStyle name="Note 2 2 19 16" xfId="12695"/>
    <cellStyle name="Note 2 2 19 17" xfId="10144"/>
    <cellStyle name="Note 2 2 19 18" xfId="13779"/>
    <cellStyle name="Note 2 2 19 19" xfId="14555"/>
    <cellStyle name="Note 2 2 19 2" xfId="1778"/>
    <cellStyle name="Note 2 2 19 20" xfId="13499"/>
    <cellStyle name="Note 2 2 19 21" xfId="15915"/>
    <cellStyle name="Note 2 2 19 3" xfId="2632"/>
    <cellStyle name="Note 2 2 19 4" xfId="3722"/>
    <cellStyle name="Note 2 2 19 5" xfId="4585"/>
    <cellStyle name="Note 2 2 19 6" xfId="5369"/>
    <cellStyle name="Note 2 2 19 7" xfId="6558"/>
    <cellStyle name="Note 2 2 19 8" xfId="6758"/>
    <cellStyle name="Note 2 2 19 9" xfId="7118"/>
    <cellStyle name="Note 2 2 2" xfId="477"/>
    <cellStyle name="Note 2 2 2 10" xfId="7971"/>
    <cellStyle name="Note 2 2 2 11" xfId="9069"/>
    <cellStyle name="Note 2 2 2 12" xfId="8124"/>
    <cellStyle name="Note 2 2 2 13" xfId="8036"/>
    <cellStyle name="Note 2 2 2 14" xfId="10576"/>
    <cellStyle name="Note 2 2 2 15" xfId="10866"/>
    <cellStyle name="Note 2 2 2 16" xfId="12309"/>
    <cellStyle name="Note 2 2 2 17" xfId="13367"/>
    <cellStyle name="Note 2 2 2 18" xfId="12305"/>
    <cellStyle name="Note 2 2 2 19" xfId="14169"/>
    <cellStyle name="Note 2 2 2 2" xfId="1392"/>
    <cellStyle name="Note 2 2 2 20" xfId="15150"/>
    <cellStyle name="Note 2 2 2 21" xfId="15530"/>
    <cellStyle name="Note 2 2 2 3" xfId="2246"/>
    <cellStyle name="Note 2 2 2 4" xfId="1128"/>
    <cellStyle name="Note 2 2 2 5" xfId="4037"/>
    <cellStyle name="Note 2 2 2 6" xfId="4821"/>
    <cellStyle name="Note 2 2 2 7" xfId="5583"/>
    <cellStyle name="Note 2 2 2 8" xfId="6617"/>
    <cellStyle name="Note 2 2 2 9" xfId="7199"/>
    <cellStyle name="Note 2 2 20" xfId="885"/>
    <cellStyle name="Note 2 2 20 10" xfId="8760"/>
    <cellStyle name="Note 2 2 20 11" xfId="9320"/>
    <cellStyle name="Note 2 2 20 12" xfId="9340"/>
    <cellStyle name="Note 2 2 20 13" xfId="10815"/>
    <cellStyle name="Note 2 2 20 14" xfId="10691"/>
    <cellStyle name="Note 2 2 20 15" xfId="11926"/>
    <cellStyle name="Note 2 2 20 16" xfId="12717"/>
    <cellStyle name="Note 2 2 20 17" xfId="13258"/>
    <cellStyle name="Note 2 2 20 18" xfId="13801"/>
    <cellStyle name="Note 2 2 20 19" xfId="14577"/>
    <cellStyle name="Note 2 2 20 2" xfId="1800"/>
    <cellStyle name="Note 2 2 20 20" xfId="15054"/>
    <cellStyle name="Note 2 2 20 21" xfId="15937"/>
    <cellStyle name="Note 2 2 20 3" xfId="2654"/>
    <cellStyle name="Note 2 2 20 4" xfId="2958"/>
    <cellStyle name="Note 2 2 20 5" xfId="4029"/>
    <cellStyle name="Note 2 2 20 6" xfId="4813"/>
    <cellStyle name="Note 2 2 20 7" xfId="5797"/>
    <cellStyle name="Note 2 2 20 8" xfId="6780"/>
    <cellStyle name="Note 2 2 20 9" xfId="5408"/>
    <cellStyle name="Note 2 2 21" xfId="902"/>
    <cellStyle name="Note 2 2 21 10" xfId="8777"/>
    <cellStyle name="Note 2 2 21 11" xfId="9421"/>
    <cellStyle name="Note 2 2 21 12" xfId="7524"/>
    <cellStyle name="Note 2 2 21 13" xfId="10832"/>
    <cellStyle name="Note 2 2 21 14" xfId="8398"/>
    <cellStyle name="Note 2 2 21 15" xfId="11943"/>
    <cellStyle name="Note 2 2 21 16" xfId="12734"/>
    <cellStyle name="Note 2 2 21 17" xfId="9162"/>
    <cellStyle name="Note 2 2 21 18" xfId="13818"/>
    <cellStyle name="Note 2 2 21 19" xfId="14594"/>
    <cellStyle name="Note 2 2 21 2" xfId="1817"/>
    <cellStyle name="Note 2 2 21 20" xfId="11397"/>
    <cellStyle name="Note 2 2 21 21" xfId="15954"/>
    <cellStyle name="Note 2 2 21 3" xfId="2671"/>
    <cellStyle name="Note 2 2 21 4" xfId="1028"/>
    <cellStyle name="Note 2 2 21 5" xfId="3025"/>
    <cellStyle name="Note 2 2 21 6" xfId="3691"/>
    <cellStyle name="Note 2 2 21 7" xfId="6630"/>
    <cellStyle name="Note 2 2 21 8" xfId="6797"/>
    <cellStyle name="Note 2 2 21 9" xfId="6433"/>
    <cellStyle name="Note 2 2 22" xfId="914"/>
    <cellStyle name="Note 2 2 22 10" xfId="8789"/>
    <cellStyle name="Note 2 2 22 11" xfId="9512"/>
    <cellStyle name="Note 2 2 22 12" xfId="8506"/>
    <cellStyle name="Note 2 2 22 13" xfId="10844"/>
    <cellStyle name="Note 2 2 22 14" xfId="11148"/>
    <cellStyle name="Note 2 2 22 15" xfId="11955"/>
    <cellStyle name="Note 2 2 22 16" xfId="12746"/>
    <cellStyle name="Note 2 2 22 17" xfId="13440"/>
    <cellStyle name="Note 2 2 22 18" xfId="13830"/>
    <cellStyle name="Note 2 2 22 19" xfId="14606"/>
    <cellStyle name="Note 2 2 22 2" xfId="1829"/>
    <cellStyle name="Note 2 2 22 20" xfId="15206"/>
    <cellStyle name="Note 2 2 22 21" xfId="15966"/>
    <cellStyle name="Note 2 2 22 3" xfId="2683"/>
    <cellStyle name="Note 2 2 22 4" xfId="3153"/>
    <cellStyle name="Note 2 2 22 5" xfId="4443"/>
    <cellStyle name="Note 2 2 22 6" xfId="5227"/>
    <cellStyle name="Note 2 2 22 7" xfId="6261"/>
    <cellStyle name="Note 2 2 22 8" xfId="6809"/>
    <cellStyle name="Note 2 2 22 9" xfId="6189"/>
    <cellStyle name="Note 2 2 23" xfId="628"/>
    <cellStyle name="Note 2 2 23 10" xfId="7344"/>
    <cellStyle name="Note 2 2 23 11" xfId="8086"/>
    <cellStyle name="Note 2 2 23 12" xfId="9462"/>
    <cellStyle name="Note 2 2 23 13" xfId="9715"/>
    <cellStyle name="Note 2 2 23 14" xfId="10690"/>
    <cellStyle name="Note 2 2 23 15" xfId="7899"/>
    <cellStyle name="Note 2 2 23 16" xfId="12460"/>
    <cellStyle name="Note 2 2 23 17" xfId="13364"/>
    <cellStyle name="Note 2 2 23 18" xfId="13086"/>
    <cellStyle name="Note 2 2 23 19" xfId="14320"/>
    <cellStyle name="Note 2 2 23 2" xfId="1543"/>
    <cellStyle name="Note 2 2 23 20" xfId="15147"/>
    <cellStyle name="Note 2 2 23 21" xfId="15680"/>
    <cellStyle name="Note 2 2 23 3" xfId="2397"/>
    <cellStyle name="Note 2 2 23 4" xfId="992"/>
    <cellStyle name="Note 2 2 23 5" xfId="3077"/>
    <cellStyle name="Note 2 2 23 6" xfId="3564"/>
    <cellStyle name="Note 2 2 23 7" xfId="4319"/>
    <cellStyle name="Note 2 2 23 8" xfId="6034"/>
    <cellStyle name="Note 2 2 23 9" xfId="7149"/>
    <cellStyle name="Note 2 2 24" xfId="413"/>
    <cellStyle name="Note 2 2 24 10" xfId="7764"/>
    <cellStyle name="Note 2 2 24 11" xfId="7375"/>
    <cellStyle name="Note 2 2 24 12" xfId="9239"/>
    <cellStyle name="Note 2 2 24 13" xfId="10242"/>
    <cellStyle name="Note 2 2 24 14" xfId="7787"/>
    <cellStyle name="Note 2 2 24 15" xfId="11206"/>
    <cellStyle name="Note 2 2 24 16" xfId="12246"/>
    <cellStyle name="Note 2 2 24 17" xfId="13254"/>
    <cellStyle name="Note 2 2 24 18" xfId="12958"/>
    <cellStyle name="Note 2 2 24 19" xfId="14109"/>
    <cellStyle name="Note 2 2 24 2" xfId="1328"/>
    <cellStyle name="Note 2 2 24 20" xfId="15050"/>
    <cellStyle name="Note 2 2 24 21" xfId="15470"/>
    <cellStyle name="Note 2 2 24 3" xfId="2182"/>
    <cellStyle name="Note 2 2 24 4" xfId="3448"/>
    <cellStyle name="Note 2 2 24 5" xfId="4445"/>
    <cellStyle name="Note 2 2 24 6" xfId="5229"/>
    <cellStyle name="Note 2 2 24 7" xfId="6367"/>
    <cellStyle name="Note 2 2 24 8" xfId="5021"/>
    <cellStyle name="Note 2 2 24 9" xfId="5833"/>
    <cellStyle name="Note 2 2 25" xfId="1149"/>
    <cellStyle name="Note 2 2 26" xfId="3808"/>
    <cellStyle name="Note 2 2 27" xfId="10787"/>
    <cellStyle name="Note 2 2 28" xfId="10871"/>
    <cellStyle name="Note 2 2 29" xfId="13215"/>
    <cellStyle name="Note 2 2 3" xfId="514"/>
    <cellStyle name="Note 2 2 3 10" xfId="7921"/>
    <cellStyle name="Note 2 2 3 11" xfId="9328"/>
    <cellStyle name="Note 2 2 3 12" xfId="10135"/>
    <cellStyle name="Note 2 2 3 13" xfId="9040"/>
    <cellStyle name="Note 2 2 3 14" xfId="11672"/>
    <cellStyle name="Note 2 2 3 15" xfId="10450"/>
    <cellStyle name="Note 2 2 3 16" xfId="12346"/>
    <cellStyle name="Note 2 2 3 17" xfId="13325"/>
    <cellStyle name="Note 2 2 3 18" xfId="13117"/>
    <cellStyle name="Note 2 2 3 19" xfId="14206"/>
    <cellStyle name="Note 2 2 3 2" xfId="1429"/>
    <cellStyle name="Note 2 2 3 20" xfId="14858"/>
    <cellStyle name="Note 2 2 3 21" xfId="15566"/>
    <cellStyle name="Note 2 2 3 3" xfId="2283"/>
    <cellStyle name="Note 2 2 3 4" xfId="3804"/>
    <cellStyle name="Note 2 2 3 5" xfId="3907"/>
    <cellStyle name="Note 2 2 3 6" xfId="4518"/>
    <cellStyle name="Note 2 2 3 7" xfId="6224"/>
    <cellStyle name="Note 2 2 3 8" xfId="6331"/>
    <cellStyle name="Note 2 2 3 9" xfId="7657"/>
    <cellStyle name="Note 2 2 30" xfId="14964"/>
    <cellStyle name="Note 2 2 31" xfId="14864"/>
    <cellStyle name="Note 2 2 4" xfId="543"/>
    <cellStyle name="Note 2 2 4 10" xfId="7642"/>
    <cellStyle name="Note 2 2 4 11" xfId="9331"/>
    <cellStyle name="Note 2 2 4 12" xfId="9191"/>
    <cellStyle name="Note 2 2 4 13" xfId="6537"/>
    <cellStyle name="Note 2 2 4 14" xfId="11104"/>
    <cellStyle name="Note 2 2 4 15" xfId="11147"/>
    <cellStyle name="Note 2 2 4 16" xfId="12375"/>
    <cellStyle name="Note 2 2 4 17" xfId="13397"/>
    <cellStyle name="Note 2 2 4 18" xfId="13439"/>
    <cellStyle name="Note 2 2 4 19" xfId="14235"/>
    <cellStyle name="Note 2 2 4 2" xfId="1458"/>
    <cellStyle name="Note 2 2 4 20" xfId="15176"/>
    <cellStyle name="Note 2 2 4 21" xfId="15595"/>
    <cellStyle name="Note 2 2 4 3" xfId="2312"/>
    <cellStyle name="Note 2 2 4 4" xfId="2927"/>
    <cellStyle name="Note 2 2 4 5" xfId="4179"/>
    <cellStyle name="Note 2 2 4 6" xfId="4963"/>
    <cellStyle name="Note 2 2 4 7" xfId="4864"/>
    <cellStyle name="Note 2 2 4 8" xfId="5652"/>
    <cellStyle name="Note 2 2 4 9" xfId="7013"/>
    <cellStyle name="Note 2 2 5" xfId="407"/>
    <cellStyle name="Note 2 2 5 10" xfId="8440"/>
    <cellStyle name="Note 2 2 5 11" xfId="8634"/>
    <cellStyle name="Note 2 2 5 12" xfId="10146"/>
    <cellStyle name="Note 2 2 5 13" xfId="10497"/>
    <cellStyle name="Note 2 2 5 14" xfId="11683"/>
    <cellStyle name="Note 2 2 5 15" xfId="11098"/>
    <cellStyle name="Note 2 2 5 16" xfId="12240"/>
    <cellStyle name="Note 2 2 5 17" xfId="13243"/>
    <cellStyle name="Note 2 2 5 18" xfId="13391"/>
    <cellStyle name="Note 2 2 5 19" xfId="14103"/>
    <cellStyle name="Note 2 2 5 2" xfId="1322"/>
    <cellStyle name="Note 2 2 5 20" xfId="15112"/>
    <cellStyle name="Note 2 2 5 21" xfId="15464"/>
    <cellStyle name="Note 2 2 5 3" xfId="2176"/>
    <cellStyle name="Note 2 2 5 4" xfId="3815"/>
    <cellStyle name="Note 2 2 5 5" xfId="3926"/>
    <cellStyle name="Note 2 2 5 6" xfId="4710"/>
    <cellStyle name="Note 2 2 5 7" xfId="5472"/>
    <cellStyle name="Note 2 2 5 8" xfId="5648"/>
    <cellStyle name="Note 2 2 5 9" xfId="7668"/>
    <cellStyle name="Note 2 2 6" xfId="581"/>
    <cellStyle name="Note 2 2 6 10" xfId="6249"/>
    <cellStyle name="Note 2 2 6 11" xfId="9447"/>
    <cellStyle name="Note 2 2 6 12" xfId="10033"/>
    <cellStyle name="Note 2 2 6 13" xfId="8138"/>
    <cellStyle name="Note 2 2 6 14" xfId="11574"/>
    <cellStyle name="Note 2 2 6 15" xfId="10039"/>
    <cellStyle name="Note 2 2 6 16" xfId="12413"/>
    <cellStyle name="Note 2 2 6 17" xfId="13353"/>
    <cellStyle name="Note 2 2 6 18" xfId="11634"/>
    <cellStyle name="Note 2 2 6 19" xfId="14273"/>
    <cellStyle name="Note 2 2 6 2" xfId="1496"/>
    <cellStyle name="Note 2 2 6 20" xfId="15135"/>
    <cellStyle name="Note 2 2 6 21" xfId="15633"/>
    <cellStyle name="Note 2 2 6 3" xfId="2350"/>
    <cellStyle name="Note 2 2 6 4" xfId="3702"/>
    <cellStyle name="Note 2 2 6 5" xfId="4506"/>
    <cellStyle name="Note 2 2 6 6" xfId="5290"/>
    <cellStyle name="Note 2 2 6 7" xfId="6343"/>
    <cellStyle name="Note 2 2 6 8" xfId="4873"/>
    <cellStyle name="Note 2 2 6 9" xfId="7059"/>
    <cellStyle name="Note 2 2 7" xfId="608"/>
    <cellStyle name="Note 2 2 7 10" xfId="7293"/>
    <cellStyle name="Note 2 2 7 11" xfId="8055"/>
    <cellStyle name="Note 2 2 7 12" xfId="9552"/>
    <cellStyle name="Note 2 2 7 13" xfId="10073"/>
    <cellStyle name="Note 2 2 7 14" xfId="11337"/>
    <cellStyle name="Note 2 2 7 15" xfId="10814"/>
    <cellStyle name="Note 2 2 7 16" xfId="12440"/>
    <cellStyle name="Note 2 2 7 17" xfId="13621"/>
    <cellStyle name="Note 2 2 7 18" xfId="13199"/>
    <cellStyle name="Note 2 2 7 19" xfId="14300"/>
    <cellStyle name="Note 2 2 7 2" xfId="1523"/>
    <cellStyle name="Note 2 2 7 20" xfId="15341"/>
    <cellStyle name="Note 2 2 7 21" xfId="15660"/>
    <cellStyle name="Note 2 2 7 3" xfId="2377"/>
    <cellStyle name="Note 2 2 7 4" xfId="3238"/>
    <cellStyle name="Note 2 2 7 5" xfId="4618"/>
    <cellStyle name="Note 2 2 7 6" xfId="5402"/>
    <cellStyle name="Note 2 2 7 7" xfId="6164"/>
    <cellStyle name="Note 2 2 7 8" xfId="4772"/>
    <cellStyle name="Note 2 2 7 9" xfId="7439"/>
    <cellStyle name="Note 2 2 8" xfId="318"/>
    <cellStyle name="Note 2 2 8 10" xfId="8246"/>
    <cellStyle name="Note 2 2 8 11" xfId="9689"/>
    <cellStyle name="Note 2 2 8 12" xfId="9952"/>
    <cellStyle name="Note 2 2 8 13" xfId="10304"/>
    <cellStyle name="Note 2 2 8 14" xfId="11496"/>
    <cellStyle name="Note 2 2 8 15" xfId="11460"/>
    <cellStyle name="Note 2 2 8 16" xfId="12151"/>
    <cellStyle name="Note 2 2 8 17" xfId="13307"/>
    <cellStyle name="Note 2 2 8 18" xfId="13265"/>
    <cellStyle name="Note 2 2 8 19" xfId="14014"/>
    <cellStyle name="Note 2 2 8 2" xfId="1233"/>
    <cellStyle name="Note 2 2 8 20" xfId="15097"/>
    <cellStyle name="Note 2 2 8 21" xfId="15375"/>
    <cellStyle name="Note 2 2 8 3" xfId="2087"/>
    <cellStyle name="Note 2 2 8 4" xfId="2203"/>
    <cellStyle name="Note 2 2 8 5" xfId="4212"/>
    <cellStyle name="Note 2 2 8 6" xfId="4996"/>
    <cellStyle name="Note 2 2 8 7" xfId="6393"/>
    <cellStyle name="Note 2 2 8 8" xfId="6512"/>
    <cellStyle name="Note 2 2 8 9" xfId="7474"/>
    <cellStyle name="Note 2 2 9" xfId="317"/>
    <cellStyle name="Note 2 2 9 10" xfId="8503"/>
    <cellStyle name="Note 2 2 9 11" xfId="8392"/>
    <cellStyle name="Note 2 2 9 12" xfId="10209"/>
    <cellStyle name="Note 2 2 9 13" xfId="10560"/>
    <cellStyle name="Note 2 2 9 14" xfId="11745"/>
    <cellStyle name="Note 2 2 9 15" xfId="10660"/>
    <cellStyle name="Note 2 2 9 16" xfId="12150"/>
    <cellStyle name="Note 2 2 9 17" xfId="11375"/>
    <cellStyle name="Note 2 2 9 18" xfId="13434"/>
    <cellStyle name="Note 2 2 9 19" xfId="14013"/>
    <cellStyle name="Note 2 2 9 2" xfId="1232"/>
    <cellStyle name="Note 2 2 9 20" xfId="12993"/>
    <cellStyle name="Note 2 2 9 21" xfId="15374"/>
    <cellStyle name="Note 2 2 9 3" xfId="2086"/>
    <cellStyle name="Note 2 2 9 4" xfId="3878"/>
    <cellStyle name="Note 2 2 9 5" xfId="4053"/>
    <cellStyle name="Note 2 2 9 6" xfId="4837"/>
    <cellStyle name="Note 2 2 9 7" xfId="5599"/>
    <cellStyle name="Note 2 2 9 8" xfId="6452"/>
    <cellStyle name="Note 2 2 9 9" xfId="7731"/>
    <cellStyle name="Note 2 20" xfId="700"/>
    <cellStyle name="Note 2 20 10" xfId="8575"/>
    <cellStyle name="Note 2 20 11" xfId="7636"/>
    <cellStyle name="Note 2 20 12" xfId="9398"/>
    <cellStyle name="Note 2 20 13" xfId="10630"/>
    <cellStyle name="Note 2 20 14" xfId="10220"/>
    <cellStyle name="Note 2 20 15" xfId="10840"/>
    <cellStyle name="Note 2 20 16" xfId="12532"/>
    <cellStyle name="Note 2 20 17" xfId="13450"/>
    <cellStyle name="Note 2 20 18" xfId="13060"/>
    <cellStyle name="Note 2 20 19" xfId="14392"/>
    <cellStyle name="Note 2 20 2" xfId="1615"/>
    <cellStyle name="Note 2 20 20" xfId="15213"/>
    <cellStyle name="Note 2 20 21" xfId="15752"/>
    <cellStyle name="Note 2 20 3" xfId="2469"/>
    <cellStyle name="Note 2 20 4" xfId="3493"/>
    <cellStyle name="Note 2 20 5" xfId="4027"/>
    <cellStyle name="Note 2 20 6" xfId="4811"/>
    <cellStyle name="Note 2 20 7" xfId="5573"/>
    <cellStyle name="Note 2 20 8" xfId="6442"/>
    <cellStyle name="Note 2 20 9" xfId="7230"/>
    <cellStyle name="Note 2 21" xfId="670"/>
    <cellStyle name="Note 2 21 10" xfId="7736"/>
    <cellStyle name="Note 2 21 11" xfId="9625"/>
    <cellStyle name="Note 2 21 12" xfId="8611"/>
    <cellStyle name="Note 2 21 13" xfId="10207"/>
    <cellStyle name="Note 2 21 14" xfId="11399"/>
    <cellStyle name="Note 2 21 15" xfId="10507"/>
    <cellStyle name="Note 2 21 16" xfId="12502"/>
    <cellStyle name="Note 2 21 17" xfId="13197"/>
    <cellStyle name="Note 2 21 18" xfId="13079"/>
    <cellStyle name="Note 2 21 19" xfId="14362"/>
    <cellStyle name="Note 2 21 2" xfId="1585"/>
    <cellStyle name="Note 2 21 20" xfId="15002"/>
    <cellStyle name="Note 2 21 21" xfId="15722"/>
    <cellStyle name="Note 2 21 3" xfId="2439"/>
    <cellStyle name="Note 2 21 4" xfId="2974"/>
    <cellStyle name="Note 2 21 5" xfId="4657"/>
    <cellStyle name="Note 2 21 6" xfId="5441"/>
    <cellStyle name="Note 2 21 7" xfId="6203"/>
    <cellStyle name="Note 2 21 8" xfId="5677"/>
    <cellStyle name="Note 2 21 9" xfId="7237"/>
    <cellStyle name="Note 2 22" xfId="823"/>
    <cellStyle name="Note 2 22 10" xfId="8698"/>
    <cellStyle name="Note 2 22 11" xfId="9609"/>
    <cellStyle name="Note 2 22 12" xfId="8535"/>
    <cellStyle name="Note 2 22 13" xfId="10753"/>
    <cellStyle name="Note 2 22 14" xfId="9951"/>
    <cellStyle name="Note 2 22 15" xfId="11864"/>
    <cellStyle name="Note 2 22 16" xfId="12655"/>
    <cellStyle name="Note 2 22 17" xfId="13170"/>
    <cellStyle name="Note 2 22 18" xfId="13739"/>
    <cellStyle name="Note 2 22 19" xfId="14515"/>
    <cellStyle name="Note 2 22 2" xfId="1738"/>
    <cellStyle name="Note 2 22 20" xfId="14977"/>
    <cellStyle name="Note 2 22 21" xfId="15875"/>
    <cellStyle name="Note 2 22 3" xfId="2592"/>
    <cellStyle name="Note 2 22 4" xfId="970"/>
    <cellStyle name="Note 2 22 5" xfId="4038"/>
    <cellStyle name="Note 2 22 6" xfId="4822"/>
    <cellStyle name="Note 2 22 7" xfId="6181"/>
    <cellStyle name="Note 2 22 8" xfId="6718"/>
    <cellStyle name="Note 2 22 9" xfId="7454"/>
    <cellStyle name="Note 2 23" xfId="849"/>
    <cellStyle name="Note 2 23 10" xfId="8724"/>
    <cellStyle name="Note 2 23 11" xfId="9527"/>
    <cellStyle name="Note 2 23 12" xfId="10047"/>
    <cellStyle name="Note 2 23 13" xfId="10779"/>
    <cellStyle name="Note 2 23 14" xfId="11587"/>
    <cellStyle name="Note 2 23 15" xfId="11890"/>
    <cellStyle name="Note 2 23 16" xfId="12681"/>
    <cellStyle name="Note 2 23 17" xfId="8479"/>
    <cellStyle name="Note 2 23 18" xfId="13765"/>
    <cellStyle name="Note 2 23 19" xfId="14541"/>
    <cellStyle name="Note 2 23 2" xfId="1764"/>
    <cellStyle name="Note 2 23 20" xfId="10019"/>
    <cellStyle name="Note 2 23 21" xfId="15901"/>
    <cellStyle name="Note 2 23 3" xfId="2618"/>
    <cellStyle name="Note 2 23 4" xfId="3716"/>
    <cellStyle name="Note 2 23 5" xfId="1121"/>
    <cellStyle name="Note 2 23 6" xfId="3386"/>
    <cellStyle name="Note 2 23 7" xfId="4059"/>
    <cellStyle name="Note 2 23 8" xfId="6744"/>
    <cellStyle name="Note 2 23 9" xfId="7297"/>
    <cellStyle name="Note 2 24" xfId="800"/>
    <cellStyle name="Note 2 24 10" xfId="8675"/>
    <cellStyle name="Note 2 24 11" xfId="9111"/>
    <cellStyle name="Note 2 24 12" xfId="8601"/>
    <cellStyle name="Note 2 24 13" xfId="10730"/>
    <cellStyle name="Note 2 24 14" xfId="9467"/>
    <cellStyle name="Note 2 24 15" xfId="11841"/>
    <cellStyle name="Note 2 24 16" xfId="12632"/>
    <cellStyle name="Note 2 24 17" xfId="13249"/>
    <cellStyle name="Note 2 24 18" xfId="13716"/>
    <cellStyle name="Note 2 24 19" xfId="14492"/>
    <cellStyle name="Note 2 24 2" xfId="1715"/>
    <cellStyle name="Note 2 24 20" xfId="15046"/>
    <cellStyle name="Note 2 24 21" xfId="15852"/>
    <cellStyle name="Note 2 24 3" xfId="2569"/>
    <cellStyle name="Note 2 24 4" xfId="3061"/>
    <cellStyle name="Note 2 24 5" xfId="4667"/>
    <cellStyle name="Note 2 24 6" xfId="5453"/>
    <cellStyle name="Note 2 24 7" xfId="4957"/>
    <cellStyle name="Note 2 24 8" xfId="6695"/>
    <cellStyle name="Note 2 24 9" xfId="7038"/>
    <cellStyle name="Note 2 25" xfId="922"/>
    <cellStyle name="Note 2 25 10" xfId="8797"/>
    <cellStyle name="Note 2 25 11" xfId="9589"/>
    <cellStyle name="Note 2 25 12" xfId="7088"/>
    <cellStyle name="Note 2 25 13" xfId="10852"/>
    <cellStyle name="Note 2 25 14" xfId="11240"/>
    <cellStyle name="Note 2 25 15" xfId="11963"/>
    <cellStyle name="Note 2 25 16" xfId="12754"/>
    <cellStyle name="Note 2 25 17" xfId="13529"/>
    <cellStyle name="Note 2 25 18" xfId="13838"/>
    <cellStyle name="Note 2 25 19" xfId="14614"/>
    <cellStyle name="Note 2 25 2" xfId="1837"/>
    <cellStyle name="Note 2 25 20" xfId="15271"/>
    <cellStyle name="Note 2 25 21" xfId="15974"/>
    <cellStyle name="Note 2 25 3" xfId="2691"/>
    <cellStyle name="Note 2 25 4" xfId="3002"/>
    <cellStyle name="Note 2 25 5" xfId="4194"/>
    <cellStyle name="Note 2 25 6" xfId="4978"/>
    <cellStyle name="Note 2 25 7" xfId="5093"/>
    <cellStyle name="Note 2 25 8" xfId="6817"/>
    <cellStyle name="Note 2 25 9" xfId="5271"/>
    <cellStyle name="Note 2 26" xfId="929"/>
    <cellStyle name="Note 2 26 10" xfId="8804"/>
    <cellStyle name="Note 2 26 11" xfId="9659"/>
    <cellStyle name="Note 2 26 12" xfId="9292"/>
    <cellStyle name="Note 2 26 13" xfId="10859"/>
    <cellStyle name="Note 2 26 14" xfId="11116"/>
    <cellStyle name="Note 2 26 15" xfId="11970"/>
    <cellStyle name="Note 2 26 16" xfId="12761"/>
    <cellStyle name="Note 2 26 17" xfId="13409"/>
    <cellStyle name="Note 2 26 18" xfId="13845"/>
    <cellStyle name="Note 2 26 19" xfId="14621"/>
    <cellStyle name="Note 2 26 2" xfId="1844"/>
    <cellStyle name="Note 2 26 20" xfId="15185"/>
    <cellStyle name="Note 2 26 21" xfId="15981"/>
    <cellStyle name="Note 2 26 3" xfId="2698"/>
    <cellStyle name="Note 2 26 4" xfId="3544"/>
    <cellStyle name="Note 2 26 5" xfId="4482"/>
    <cellStyle name="Note 2 26 6" xfId="5266"/>
    <cellStyle name="Note 2 26 7" xfId="5190"/>
    <cellStyle name="Note 2 26 8" xfId="6824"/>
    <cellStyle name="Note 2 26 9" xfId="5499"/>
    <cellStyle name="Note 2 27" xfId="7819"/>
    <cellStyle name="Note 2 28" xfId="11615"/>
    <cellStyle name="Note 2 3" xfId="198"/>
    <cellStyle name="Note 2 3 10" xfId="675"/>
    <cellStyle name="Note 2 3 10 10" xfId="8550"/>
    <cellStyle name="Note 2 3 10 11" xfId="9614"/>
    <cellStyle name="Note 2 3 10 12" xfId="9915"/>
    <cellStyle name="Note 2 3 10 13" xfId="10606"/>
    <cellStyle name="Note 2 3 10 14" xfId="11459"/>
    <cellStyle name="Note 2 3 10 15" xfId="10517"/>
    <cellStyle name="Note 2 3 10 16" xfId="12507"/>
    <cellStyle name="Note 2 3 10 17" xfId="13335"/>
    <cellStyle name="Note 2 3 10 18" xfId="13045"/>
    <cellStyle name="Note 2 3 10 19" xfId="14367"/>
    <cellStyle name="Note 2 3 10 2" xfId="1590"/>
    <cellStyle name="Note 2 3 10 20" xfId="15119"/>
    <cellStyle name="Note 2 3 10 21" xfId="15727"/>
    <cellStyle name="Note 2 3 10 3" xfId="2444"/>
    <cellStyle name="Note 2 3 10 4" xfId="3480"/>
    <cellStyle name="Note 2 3 10 5" xfId="4172"/>
    <cellStyle name="Note 2 3 10 6" xfId="4956"/>
    <cellStyle name="Note 2 3 10 7" xfId="5718"/>
    <cellStyle name="Note 2 3 10 8" xfId="6340"/>
    <cellStyle name="Note 2 3 10 9" xfId="7147"/>
    <cellStyle name="Note 2 3 11" xfId="704"/>
    <cellStyle name="Note 2 3 11 10" xfId="8579"/>
    <cellStyle name="Note 2 3 11 11" xfId="9390"/>
    <cellStyle name="Note 2 3 11 12" xfId="8466"/>
    <cellStyle name="Note 2 3 11 13" xfId="10634"/>
    <cellStyle name="Note 2 3 11 14" xfId="11389"/>
    <cellStyle name="Note 2 3 11 15" xfId="11080"/>
    <cellStyle name="Note 2 3 11 16" xfId="12536"/>
    <cellStyle name="Note 2 3 11 17" xfId="13447"/>
    <cellStyle name="Note 2 3 11 18" xfId="12937"/>
    <cellStyle name="Note 2 3 11 19" xfId="14396"/>
    <cellStyle name="Note 2 3 11 2" xfId="1619"/>
    <cellStyle name="Note 2 3 11 20" xfId="15211"/>
    <cellStyle name="Note 2 3 11 21" xfId="15756"/>
    <cellStyle name="Note 2 3 11 3" xfId="2473"/>
    <cellStyle name="Note 2 3 11 4" xfId="3193"/>
    <cellStyle name="Note 2 3 11 5" xfId="4159"/>
    <cellStyle name="Note 2 3 11 6" xfId="4943"/>
    <cellStyle name="Note 2 3 11 7" xfId="6230"/>
    <cellStyle name="Note 2 3 11 8" xfId="6246"/>
    <cellStyle name="Note 2 3 11 9" xfId="7019"/>
    <cellStyle name="Note 2 3 12" xfId="680"/>
    <cellStyle name="Note 2 3 12 10" xfId="8555"/>
    <cellStyle name="Note 2 3 12 11" xfId="9563"/>
    <cellStyle name="Note 2 3 12 12" xfId="9092"/>
    <cellStyle name="Note 2 3 12 13" xfId="10611"/>
    <cellStyle name="Note 2 3 12 14" xfId="10179"/>
    <cellStyle name="Note 2 3 12 15" xfId="11713"/>
    <cellStyle name="Note 2 3 12 16" xfId="12512"/>
    <cellStyle name="Note 2 3 12 17" xfId="13001"/>
    <cellStyle name="Note 2 3 12 18" xfId="11706"/>
    <cellStyle name="Note 2 3 12 19" xfId="14372"/>
    <cellStyle name="Note 2 3 12 2" xfId="1595"/>
    <cellStyle name="Note 2 3 12 20" xfId="14836"/>
    <cellStyle name="Note 2 3 12 21" xfId="15732"/>
    <cellStyle name="Note 2 3 12 3" xfId="2449"/>
    <cellStyle name="Note 2 3 12 4" xfId="3565"/>
    <cellStyle name="Note 2 3 12 5" xfId="3989"/>
    <cellStyle name="Note 2 3 12 6" xfId="4773"/>
    <cellStyle name="Note 2 3 12 7" xfId="6575"/>
    <cellStyle name="Note 2 3 12 8" xfId="6574"/>
    <cellStyle name="Note 2 3 12 9" xfId="7422"/>
    <cellStyle name="Note 2 3 13" xfId="522"/>
    <cellStyle name="Note 2 3 13 10" xfId="7918"/>
    <cellStyle name="Note 2 3 13 11" xfId="9164"/>
    <cellStyle name="Note 2 3 13 12" xfId="9920"/>
    <cellStyle name="Note 2 3 13 13" xfId="6241"/>
    <cellStyle name="Note 2 3 13 14" xfId="11465"/>
    <cellStyle name="Note 2 3 13 15" xfId="10508"/>
    <cellStyle name="Note 2 3 13 16" xfId="12354"/>
    <cellStyle name="Note 2 3 13 17" xfId="13538"/>
    <cellStyle name="Note 2 3 13 18" xfId="13168"/>
    <cellStyle name="Note 2 3 13 19" xfId="14214"/>
    <cellStyle name="Note 2 3 13 2" xfId="1437"/>
    <cellStyle name="Note 2 3 13 20" xfId="15279"/>
    <cellStyle name="Note 2 3 13 21" xfId="15574"/>
    <cellStyle name="Note 2 3 13 3" xfId="2291"/>
    <cellStyle name="Note 2 3 13 4" xfId="1178"/>
    <cellStyle name="Note 2 3 13 5" xfId="4584"/>
    <cellStyle name="Note 2 3 13 6" xfId="5368"/>
    <cellStyle name="Note 2 3 13 7" xfId="6291"/>
    <cellStyle name="Note 2 3 13 8" xfId="6180"/>
    <cellStyle name="Note 2 3 13 9" xfId="7277"/>
    <cellStyle name="Note 2 3 14" xfId="767"/>
    <cellStyle name="Note 2 3 14 10" xfId="8642"/>
    <cellStyle name="Note 2 3 14 11" xfId="9370"/>
    <cellStyle name="Note 2 3 14 12" xfId="9998"/>
    <cellStyle name="Note 2 3 14 13" xfId="10697"/>
    <cellStyle name="Note 2 3 14 14" xfId="11541"/>
    <cellStyle name="Note 2 3 14 15" xfId="11808"/>
    <cellStyle name="Note 2 3 14 16" xfId="12599"/>
    <cellStyle name="Note 2 3 14 17" xfId="13275"/>
    <cellStyle name="Note 2 3 14 18" xfId="13683"/>
    <cellStyle name="Note 2 3 14 19" xfId="14459"/>
    <cellStyle name="Note 2 3 14 2" xfId="1682"/>
    <cellStyle name="Note 2 3 14 20" xfId="15069"/>
    <cellStyle name="Note 2 3 14 21" xfId="15819"/>
    <cellStyle name="Note 2 3 14 3" xfId="2536"/>
    <cellStyle name="Note 2 3 14 4" xfId="3667"/>
    <cellStyle name="Note 2 3 14 5" xfId="4093"/>
    <cellStyle name="Note 2 3 14 6" xfId="4877"/>
    <cellStyle name="Note 2 3 14 7" xfId="6239"/>
    <cellStyle name="Note 2 3 14 8" xfId="6662"/>
    <cellStyle name="Note 2 3 14 9" xfId="7459"/>
    <cellStyle name="Note 2 3 15" xfId="794"/>
    <cellStyle name="Note 2 3 15 10" xfId="8669"/>
    <cellStyle name="Note 2 3 15 11" xfId="9502"/>
    <cellStyle name="Note 2 3 15 12" xfId="9548"/>
    <cellStyle name="Note 2 3 15 13" xfId="10724"/>
    <cellStyle name="Note 2 3 15 14" xfId="11418"/>
    <cellStyle name="Note 2 3 15 15" xfId="11835"/>
    <cellStyle name="Note 2 3 15 16" xfId="12626"/>
    <cellStyle name="Note 2 3 15 17" xfId="13337"/>
    <cellStyle name="Note 2 3 15 18" xfId="13710"/>
    <cellStyle name="Note 2 3 15 19" xfId="14486"/>
    <cellStyle name="Note 2 3 15 2" xfId="1709"/>
    <cellStyle name="Note 2 3 15 20" xfId="15121"/>
    <cellStyle name="Note 2 3 15 21" xfId="15846"/>
    <cellStyle name="Note 2 3 15 3" xfId="2563"/>
    <cellStyle name="Note 2 3 15 4" xfId="3104"/>
    <cellStyle name="Note 2 3 15 5" xfId="4592"/>
    <cellStyle name="Note 2 3 15 6" xfId="5376"/>
    <cellStyle name="Note 2 3 15 7" xfId="6322"/>
    <cellStyle name="Note 2 3 15 8" xfId="6689"/>
    <cellStyle name="Note 2 3 15 9" xfId="7126"/>
    <cellStyle name="Note 2 3 16" xfId="815"/>
    <cellStyle name="Note 2 3 16 10" xfId="8690"/>
    <cellStyle name="Note 2 3 16 11" xfId="8622"/>
    <cellStyle name="Note 2 3 16 12" xfId="9344"/>
    <cellStyle name="Note 2 3 16 13" xfId="10745"/>
    <cellStyle name="Note 2 3 16 14" xfId="10175"/>
    <cellStyle name="Note 2 3 16 15" xfId="11856"/>
    <cellStyle name="Note 2 3 16 16" xfId="12647"/>
    <cellStyle name="Note 2 3 16 17" xfId="12145"/>
    <cellStyle name="Note 2 3 16 18" xfId="13731"/>
    <cellStyle name="Note 2 3 16 19" xfId="14507"/>
    <cellStyle name="Note 2 3 16 2" xfId="1730"/>
    <cellStyle name="Note 2 3 16 20" xfId="13606"/>
    <cellStyle name="Note 2 3 16 21" xfId="15867"/>
    <cellStyle name="Note 2 3 16 3" xfId="2584"/>
    <cellStyle name="Note 2 3 16 4" xfId="3185"/>
    <cellStyle name="Note 2 3 16 5" xfId="4310"/>
    <cellStyle name="Note 2 3 16 6" xfId="5094"/>
    <cellStyle name="Note 2 3 16 7" xfId="6523"/>
    <cellStyle name="Note 2 3 16 8" xfId="6710"/>
    <cellStyle name="Note 2 3 16 9" xfId="7211"/>
    <cellStyle name="Note 2 3 17" xfId="830"/>
    <cellStyle name="Note 2 3 17 10" xfId="8705"/>
    <cellStyle name="Note 2 3 17 11" xfId="9048"/>
    <cellStyle name="Note 2 3 17 12" xfId="9397"/>
    <cellStyle name="Note 2 3 17 13" xfId="10760"/>
    <cellStyle name="Note 2 3 17 14" xfId="11415"/>
    <cellStyle name="Note 2 3 17 15" xfId="11871"/>
    <cellStyle name="Note 2 3 17 16" xfId="12662"/>
    <cellStyle name="Note 2 3 17 17" xfId="12983"/>
    <cellStyle name="Note 2 3 17 18" xfId="13746"/>
    <cellStyle name="Note 2 3 17 19" xfId="14522"/>
    <cellStyle name="Note 2 3 17 2" xfId="1745"/>
    <cellStyle name="Note 2 3 17 20" xfId="14823"/>
    <cellStyle name="Note 2 3 17 21" xfId="15882"/>
    <cellStyle name="Note 2 3 17 3" xfId="2599"/>
    <cellStyle name="Note 2 3 17 4" xfId="3176"/>
    <cellStyle name="Note 2 3 17 5" xfId="4124"/>
    <cellStyle name="Note 2 3 17 6" xfId="4908"/>
    <cellStyle name="Note 2 3 17 7" xfId="6592"/>
    <cellStyle name="Note 2 3 17 8" xfId="6725"/>
    <cellStyle name="Note 2 3 17 9" xfId="7369"/>
    <cellStyle name="Note 2 3 18" xfId="844"/>
    <cellStyle name="Note 2 3 18 10" xfId="8719"/>
    <cellStyle name="Note 2 3 18 11" xfId="8565"/>
    <cellStyle name="Note 2 3 18 12" xfId="9726"/>
    <cellStyle name="Note 2 3 18 13" xfId="10774"/>
    <cellStyle name="Note 2 3 18 14" xfId="11305"/>
    <cellStyle name="Note 2 3 18 15" xfId="11885"/>
    <cellStyle name="Note 2 3 18 16" xfId="12676"/>
    <cellStyle name="Note 2 3 18 17" xfId="13590"/>
    <cellStyle name="Note 2 3 18 18" xfId="13760"/>
    <cellStyle name="Note 2 3 18 19" xfId="14536"/>
    <cellStyle name="Note 2 3 18 2" xfId="1759"/>
    <cellStyle name="Note 2 3 18 20" xfId="15320"/>
    <cellStyle name="Note 2 3 18 21" xfId="15896"/>
    <cellStyle name="Note 2 3 18 3" xfId="2613"/>
    <cellStyle name="Note 2 3 18 4" xfId="2950"/>
    <cellStyle name="Note 2 3 18 5" xfId="4103"/>
    <cellStyle name="Note 2 3 18 6" xfId="4887"/>
    <cellStyle name="Note 2 3 18 7" xfId="5649"/>
    <cellStyle name="Note 2 3 18 8" xfId="6739"/>
    <cellStyle name="Note 2 3 18 9" xfId="7024"/>
    <cellStyle name="Note 2 3 19" xfId="864"/>
    <cellStyle name="Note 2 3 19 10" xfId="8739"/>
    <cellStyle name="Note 2 3 19 11" xfId="9090"/>
    <cellStyle name="Note 2 3 19 12" xfId="9140"/>
    <cellStyle name="Note 2 3 19 13" xfId="10794"/>
    <cellStyle name="Note 2 3 19 14" xfId="11340"/>
    <cellStyle name="Note 2 3 19 15" xfId="11905"/>
    <cellStyle name="Note 2 3 19 16" xfId="12696"/>
    <cellStyle name="Note 2 3 19 17" xfId="13624"/>
    <cellStyle name="Note 2 3 19 18" xfId="13780"/>
    <cellStyle name="Note 2 3 19 19" xfId="14556"/>
    <cellStyle name="Note 2 3 19 2" xfId="1779"/>
    <cellStyle name="Note 2 3 19 20" xfId="15343"/>
    <cellStyle name="Note 2 3 19 21" xfId="15916"/>
    <cellStyle name="Note 2 3 19 3" xfId="2633"/>
    <cellStyle name="Note 2 3 19 4" xfId="2948"/>
    <cellStyle name="Note 2 3 19 5" xfId="4600"/>
    <cellStyle name="Note 2 3 19 6" xfId="5384"/>
    <cellStyle name="Note 2 3 19 7" xfId="6146"/>
    <cellStyle name="Note 2 3 19 8" xfId="6759"/>
    <cellStyle name="Note 2 3 19 9" xfId="6628"/>
    <cellStyle name="Note 2 3 2" xfId="478"/>
    <cellStyle name="Note 2 3 2 10" xfId="8167"/>
    <cellStyle name="Note 2 3 2 11" xfId="9057"/>
    <cellStyle name="Note 2 3 2 12" xfId="9332"/>
    <cellStyle name="Note 2 3 2 13" xfId="9710"/>
    <cellStyle name="Note 2 3 2 14" xfId="11419"/>
    <cellStyle name="Note 2 3 2 15" xfId="11097"/>
    <cellStyle name="Note 2 3 2 16" xfId="12310"/>
    <cellStyle name="Note 2 3 2 17" xfId="13306"/>
    <cellStyle name="Note 2 3 2 18" xfId="13390"/>
    <cellStyle name="Note 2 3 2 19" xfId="14170"/>
    <cellStyle name="Note 2 3 2 2" xfId="1393"/>
    <cellStyle name="Note 2 3 2 20" xfId="15096"/>
    <cellStyle name="Note 2 3 2 21" xfId="15531"/>
    <cellStyle name="Note 2 3 2 3" xfId="2247"/>
    <cellStyle name="Note 2 3 2 4" xfId="3026"/>
    <cellStyle name="Note 2 3 2 5" xfId="4044"/>
    <cellStyle name="Note 2 3 2 6" xfId="4828"/>
    <cellStyle name="Note 2 3 2 7" xfId="6412"/>
    <cellStyle name="Note 2 3 2 8" xfId="5989"/>
    <cellStyle name="Note 2 3 2 9" xfId="7395"/>
    <cellStyle name="Note 2 3 20" xfId="886"/>
    <cellStyle name="Note 2 3 20 10" xfId="8761"/>
    <cellStyle name="Note 2 3 20 11" xfId="9329"/>
    <cellStyle name="Note 2 3 20 12" xfId="9687"/>
    <cellStyle name="Note 2 3 20 13" xfId="10816"/>
    <cellStyle name="Note 2 3 20 14" xfId="11346"/>
    <cellStyle name="Note 2 3 20 15" xfId="11927"/>
    <cellStyle name="Note 2 3 20 16" xfId="12718"/>
    <cellStyle name="Note 2 3 20 17" xfId="13630"/>
    <cellStyle name="Note 2 3 20 18" xfId="13802"/>
    <cellStyle name="Note 2 3 20 19" xfId="14578"/>
    <cellStyle name="Note 2 3 20 2" xfId="1801"/>
    <cellStyle name="Note 2 3 20 20" xfId="15346"/>
    <cellStyle name="Note 2 3 20 21" xfId="15938"/>
    <cellStyle name="Note 2 3 20 3" xfId="2655"/>
    <cellStyle name="Note 2 3 20 4" xfId="3191"/>
    <cellStyle name="Note 2 3 20 5" xfId="4447"/>
    <cellStyle name="Note 2 3 20 6" xfId="5231"/>
    <cellStyle name="Note 2 3 20 7" xfId="5993"/>
    <cellStyle name="Note 2 3 20 8" xfId="6781"/>
    <cellStyle name="Note 2 3 20 9" xfId="4282"/>
    <cellStyle name="Note 2 3 21" xfId="903"/>
    <cellStyle name="Note 2 3 21 10" xfId="8778"/>
    <cellStyle name="Note 2 3 21 11" xfId="9448"/>
    <cellStyle name="Note 2 3 21 12" xfId="9737"/>
    <cellStyle name="Note 2 3 21 13" xfId="10833"/>
    <cellStyle name="Note 2 3 21 14" xfId="10908"/>
    <cellStyle name="Note 2 3 21 15" xfId="11944"/>
    <cellStyle name="Note 2 3 21 16" xfId="12735"/>
    <cellStyle name="Note 2 3 21 17" xfId="12308"/>
    <cellStyle name="Note 2 3 21 18" xfId="13819"/>
    <cellStyle name="Note 2 3 21 19" xfId="14595"/>
    <cellStyle name="Note 2 3 21 2" xfId="1818"/>
    <cellStyle name="Note 2 3 21 20" xfId="14633"/>
    <cellStyle name="Note 2 3 21 21" xfId="15955"/>
    <cellStyle name="Note 2 3 21 3" xfId="2672"/>
    <cellStyle name="Note 2 3 21 4" xfId="3619"/>
    <cellStyle name="Note 2 3 21 5" xfId="4649"/>
    <cellStyle name="Note 2 3 21 6" xfId="5433"/>
    <cellStyle name="Note 2 3 21 7" xfId="4918"/>
    <cellStyle name="Note 2 3 21 8" xfId="6798"/>
    <cellStyle name="Note 2 3 21 9" xfId="5288"/>
    <cellStyle name="Note 2 3 22" xfId="915"/>
    <cellStyle name="Note 2 3 22 10" xfId="8790"/>
    <cellStyle name="Note 2 3 22 11" xfId="9517"/>
    <cellStyle name="Note 2 3 22 12" xfId="5554"/>
    <cellStyle name="Note 2 3 22 13" xfId="10845"/>
    <cellStyle name="Note 2 3 22 14" xfId="11244"/>
    <cellStyle name="Note 2 3 22 15" xfId="11956"/>
    <cellStyle name="Note 2 3 22 16" xfId="12747"/>
    <cellStyle name="Note 2 3 22 17" xfId="13533"/>
    <cellStyle name="Note 2 3 22 18" xfId="13831"/>
    <cellStyle name="Note 2 3 22 19" xfId="14607"/>
    <cellStyle name="Note 2 3 22 2" xfId="1830"/>
    <cellStyle name="Note 2 3 22 20" xfId="15274"/>
    <cellStyle name="Note 2 3 22 21" xfId="15967"/>
    <cellStyle name="Note 2 3 22 3" xfId="2684"/>
    <cellStyle name="Note 2 3 22 4" xfId="3182"/>
    <cellStyle name="Note 2 3 22 5" xfId="3961"/>
    <cellStyle name="Note 2 3 22 6" xfId="4745"/>
    <cellStyle name="Note 2 3 22 7" xfId="6288"/>
    <cellStyle name="Note 2 3 22 8" xfId="6810"/>
    <cellStyle name="Note 2 3 22 9" xfId="7127"/>
    <cellStyle name="Note 2 3 23" xfId="694"/>
    <cellStyle name="Note 2 3 23 10" xfId="8569"/>
    <cellStyle name="Note 2 3 23 11" xfId="9334"/>
    <cellStyle name="Note 2 3 23 12" xfId="8485"/>
    <cellStyle name="Note 2 3 23 13" xfId="10625"/>
    <cellStyle name="Note 2 3 23 14" xfId="11390"/>
    <cellStyle name="Note 2 3 23 15" xfId="10327"/>
    <cellStyle name="Note 2 3 23 16" xfId="12526"/>
    <cellStyle name="Note 2 3 23 17" xfId="13428"/>
    <cellStyle name="Note 2 3 23 18" xfId="13277"/>
    <cellStyle name="Note 2 3 23 19" xfId="14386"/>
    <cellStyle name="Note 2 3 23 2" xfId="1609"/>
    <cellStyle name="Note 2 3 23 20" xfId="15198"/>
    <cellStyle name="Note 2 3 23 21" xfId="15746"/>
    <cellStyle name="Note 2 3 23 3" xfId="2463"/>
    <cellStyle name="Note 2 3 23 4" xfId="3442"/>
    <cellStyle name="Note 2 3 23 5" xfId="4144"/>
    <cellStyle name="Note 2 3 23 6" xfId="4928"/>
    <cellStyle name="Note 2 3 23 7" xfId="5690"/>
    <cellStyle name="Note 2 3 23 8" xfId="5949"/>
    <cellStyle name="Note 2 3 23 9" xfId="7007"/>
    <cellStyle name="Note 2 3 24" xfId="712"/>
    <cellStyle name="Note 2 3 24 10" xfId="8587"/>
    <cellStyle name="Note 2 3 24 11" xfId="7604"/>
    <cellStyle name="Note 2 3 24 12" xfId="9728"/>
    <cellStyle name="Note 2 3 24 13" xfId="10642"/>
    <cellStyle name="Note 2 3 24 14" xfId="11233"/>
    <cellStyle name="Note 2 3 24 15" xfId="11129"/>
    <cellStyle name="Note 2 3 24 16" xfId="12544"/>
    <cellStyle name="Note 2 3 24 17" xfId="13522"/>
    <cellStyle name="Note 2 3 24 18" xfId="11113"/>
    <cellStyle name="Note 2 3 24 19" xfId="14404"/>
    <cellStyle name="Note 2 3 24 2" xfId="1627"/>
    <cellStyle name="Note 2 3 24 20" xfId="15265"/>
    <cellStyle name="Note 2 3 24 21" xfId="15764"/>
    <cellStyle name="Note 2 3 24 3" xfId="2481"/>
    <cellStyle name="Note 2 3 24 4" xfId="3289"/>
    <cellStyle name="Note 2 3 24 5" xfId="4126"/>
    <cellStyle name="Note 2 3 24 6" xfId="4910"/>
    <cellStyle name="Note 2 3 24 7" xfId="4248"/>
    <cellStyle name="Note 2 3 24 8" xfId="5207"/>
    <cellStyle name="Note 2 3 24 9" xfId="7250"/>
    <cellStyle name="Note 2 3 25" xfId="1132"/>
    <cellStyle name="Note 2 3 26" xfId="3486"/>
    <cellStyle name="Note 2 3 27" xfId="11549"/>
    <cellStyle name="Note 2 3 28" xfId="11561"/>
    <cellStyle name="Note 2 3 29" xfId="13400"/>
    <cellStyle name="Note 2 3 3" xfId="515"/>
    <cellStyle name="Note 2 3 3 10" xfId="6327"/>
    <cellStyle name="Note 2 3 3 11" xfId="9579"/>
    <cellStyle name="Note 2 3 3 12" xfId="8784"/>
    <cellStyle name="Note 2 3 3 13" xfId="9526"/>
    <cellStyle name="Note 2 3 3 14" xfId="10046"/>
    <cellStyle name="Note 2 3 3 15" xfId="9282"/>
    <cellStyle name="Note 2 3 3 16" xfId="12347"/>
    <cellStyle name="Note 2 3 3 17" xfId="13196"/>
    <cellStyle name="Note 2 3 3 18" xfId="13432"/>
    <cellStyle name="Note 2 3 3 19" xfId="14207"/>
    <cellStyle name="Note 2 3 3 2" xfId="1430"/>
    <cellStyle name="Note 2 3 3 20" xfId="15001"/>
    <cellStyle name="Note 2 3 3 21" xfId="15567"/>
    <cellStyle name="Note 2 3 3 3" xfId="2284"/>
    <cellStyle name="Note 2 3 3 4" xfId="3334"/>
    <cellStyle name="Note 2 3 3 5" xfId="4389"/>
    <cellStyle name="Note 2 3 3 6" xfId="5173"/>
    <cellStyle name="Note 2 3 3 7" xfId="5935"/>
    <cellStyle name="Note 2 3 3 8" xfId="5660"/>
    <cellStyle name="Note 2 3 3 9" xfId="7154"/>
    <cellStyle name="Note 2 3 30" xfId="15085"/>
    <cellStyle name="Note 2 3 31" xfId="13280"/>
    <cellStyle name="Note 2 3 4" xfId="544"/>
    <cellStyle name="Note 2 3 4 10" xfId="7544"/>
    <cellStyle name="Note 2 3 4 11" xfId="9543"/>
    <cellStyle name="Note 2 3 4 12" xfId="9576"/>
    <cellStyle name="Note 2 3 4 13" xfId="10132"/>
    <cellStyle name="Note 2 3 4 14" xfId="10068"/>
    <cellStyle name="Note 2 3 4 15" xfId="11650"/>
    <cellStyle name="Note 2 3 4 16" xfId="12376"/>
    <cellStyle name="Note 2 3 4 17" xfId="13308"/>
    <cellStyle name="Note 2 3 4 18" xfId="13096"/>
    <cellStyle name="Note 2 3 4 19" xfId="14236"/>
    <cellStyle name="Note 2 3 4 2" xfId="1459"/>
    <cellStyle name="Note 2 3 4 20" xfId="15098"/>
    <cellStyle name="Note 2 3 4 21" xfId="15596"/>
    <cellStyle name="Note 2 3 4 3" xfId="2313"/>
    <cellStyle name="Note 2 3 4 4" xfId="3092"/>
    <cellStyle name="Note 2 3 4 5" xfId="4060"/>
    <cellStyle name="Note 2 3 4 6" xfId="4844"/>
    <cellStyle name="Note 2 3 4 7" xfId="5606"/>
    <cellStyle name="Note 2 3 4 8" xfId="5523"/>
    <cellStyle name="Note 2 3 4 9" xfId="6994"/>
    <cellStyle name="Note 2 3 5" xfId="408"/>
    <cellStyle name="Note 2 3 5 10" xfId="7975"/>
    <cellStyle name="Note 2 3 5 11" xfId="8523"/>
    <cellStyle name="Note 2 3 5 12" xfId="9627"/>
    <cellStyle name="Note 2 3 5 13" xfId="8396"/>
    <cellStyle name="Note 2 3 5 14" xfId="9976"/>
    <cellStyle name="Note 2 3 5 15" xfId="11665"/>
    <cellStyle name="Note 2 3 5 16" xfId="12241"/>
    <cellStyle name="Note 2 3 5 17" xfId="13123"/>
    <cellStyle name="Note 2 3 5 18" xfId="13049"/>
    <cellStyle name="Note 2 3 5 19" xfId="14104"/>
    <cellStyle name="Note 2 3 5 2" xfId="1323"/>
    <cellStyle name="Note 2 3 5 20" xfId="14936"/>
    <cellStyle name="Note 2 3 5 21" xfId="15465"/>
    <cellStyle name="Note 2 3 5 3" xfId="2177"/>
    <cellStyle name="Note 2 3 5 4" xfId="3320"/>
    <cellStyle name="Note 2 3 5 5" xfId="4129"/>
    <cellStyle name="Note 2 3 5 6" xfId="4913"/>
    <cellStyle name="Note 2 3 5 7" xfId="6518"/>
    <cellStyle name="Note 2 3 5 8" xfId="6240"/>
    <cellStyle name="Note 2 3 5 9" xfId="7203"/>
    <cellStyle name="Note 2 3 6" xfId="582"/>
    <cellStyle name="Note 2 3 6 10" xfId="6296"/>
    <cellStyle name="Note 2 3 6 11" xfId="9301"/>
    <cellStyle name="Note 2 3 6 12" xfId="10014"/>
    <cellStyle name="Note 2 3 6 13" xfId="8220"/>
    <cellStyle name="Note 2 3 6 14" xfId="11557"/>
    <cellStyle name="Note 2 3 6 15" xfId="10084"/>
    <cellStyle name="Note 2 3 6 16" xfId="12414"/>
    <cellStyle name="Note 2 3 6 17" xfId="13127"/>
    <cellStyle name="Note 2 3 6 18" xfId="11641"/>
    <cellStyle name="Note 2 3 6 19" xfId="14274"/>
    <cellStyle name="Note 2 3 6 2" xfId="1497"/>
    <cellStyle name="Note 2 3 6 20" xfId="14938"/>
    <cellStyle name="Note 2 3 6 21" xfId="15634"/>
    <cellStyle name="Note 2 3 6 3" xfId="2351"/>
    <cellStyle name="Note 2 3 6 4" xfId="3683"/>
    <cellStyle name="Note 2 3 6 5" xfId="4479"/>
    <cellStyle name="Note 2 3 6 6" xfId="5263"/>
    <cellStyle name="Note 2 3 6 7" xfId="6419"/>
    <cellStyle name="Note 2 3 6 8" xfId="4940"/>
    <cellStyle name="Note 2 3 6 9" xfId="7408"/>
    <cellStyle name="Note 2 3 7" xfId="609"/>
    <cellStyle name="Note 2 3 7 10" xfId="7315"/>
    <cellStyle name="Note 2 3 7 11" xfId="9699"/>
    <cellStyle name="Note 2 3 7 12" xfId="8755"/>
    <cellStyle name="Note 2 3 7 13" xfId="9483"/>
    <cellStyle name="Note 2 3 7 14" xfId="11336"/>
    <cellStyle name="Note 2 3 7 15" xfId="10826"/>
    <cellStyle name="Note 2 3 7 16" xfId="12441"/>
    <cellStyle name="Note 2 3 7 17" xfId="13620"/>
    <cellStyle name="Note 2 3 7 18" xfId="13245"/>
    <cellStyle name="Note 2 3 7 19" xfId="14301"/>
    <cellStyle name="Note 2 3 7 2" xfId="1524"/>
    <cellStyle name="Note 2 3 7 20" xfId="15340"/>
    <cellStyle name="Note 2 3 7 21" xfId="15661"/>
    <cellStyle name="Note 2 3 7 3" xfId="2378"/>
    <cellStyle name="Note 2 3 7 4" xfId="946"/>
    <cellStyle name="Note 2 3 7 5" xfId="4032"/>
    <cellStyle name="Note 2 3 7 6" xfId="4816"/>
    <cellStyle name="Note 2 3 7 7" xfId="5578"/>
    <cellStyle name="Note 2 3 7 8" xfId="4852"/>
    <cellStyle name="Note 2 3 7 9" xfId="7292"/>
    <cellStyle name="Note 2 3 8" xfId="319"/>
    <cellStyle name="Note 2 3 8 10" xfId="8499"/>
    <cellStyle name="Note 2 3 8 11" xfId="8559"/>
    <cellStyle name="Note 2 3 8 12" xfId="10205"/>
    <cellStyle name="Note 2 3 8 13" xfId="10556"/>
    <cellStyle name="Note 2 3 8 14" xfId="11741"/>
    <cellStyle name="Note 2 3 8 15" xfId="9473"/>
    <cellStyle name="Note 2 3 8 16" xfId="12152"/>
    <cellStyle name="Note 2 3 8 17" xfId="11366"/>
    <cellStyle name="Note 2 3 8 18" xfId="13084"/>
    <cellStyle name="Note 2 3 8 19" xfId="14015"/>
    <cellStyle name="Note 2 3 8 2" xfId="1234"/>
    <cellStyle name="Note 2 3 8 20" xfId="11497"/>
    <cellStyle name="Note 2 3 8 21" xfId="15376"/>
    <cellStyle name="Note 2 3 8 3" xfId="2088"/>
    <cellStyle name="Note 2 3 8 4" xfId="3874"/>
    <cellStyle name="Note 2 3 8 5" xfId="4034"/>
    <cellStyle name="Note 2 3 8 6" xfId="4818"/>
    <cellStyle name="Note 2 3 8 7" xfId="5580"/>
    <cellStyle name="Note 2 3 8 8" xfId="5136"/>
    <cellStyle name="Note 2 3 8 9" xfId="7727"/>
    <cellStyle name="Note 2 3 9" xfId="338"/>
    <cellStyle name="Note 2 3 9 10" xfId="8152"/>
    <cellStyle name="Note 2 3 9 11" xfId="8125"/>
    <cellStyle name="Note 2 3 9 12" xfId="8667"/>
    <cellStyle name="Note 2 3 9 13" xfId="9228"/>
    <cellStyle name="Note 2 3 9 14" xfId="11405"/>
    <cellStyle name="Note 2 3 9 15" xfId="11413"/>
    <cellStyle name="Note 2 3 9 16" xfId="12171"/>
    <cellStyle name="Note 2 3 9 17" xfId="12940"/>
    <cellStyle name="Note 2 3 9 18" xfId="12943"/>
    <cellStyle name="Note 2 3 9 19" xfId="14034"/>
    <cellStyle name="Note 2 3 9 2" xfId="1253"/>
    <cellStyle name="Note 2 3 9 20" xfId="13404"/>
    <cellStyle name="Note 2 3 9 21" xfId="15395"/>
    <cellStyle name="Note 2 3 9 3" xfId="2107"/>
    <cellStyle name="Note 2 3 9 4" xfId="3519"/>
    <cellStyle name="Note 2 3 9 5" xfId="3620"/>
    <cellStyle name="Note 2 3 9 6" xfId="4158"/>
    <cellStyle name="Note 2 3 9 7" xfId="4976"/>
    <cellStyle name="Note 2 3 9 8" xfId="6627"/>
    <cellStyle name="Note 2 3 9 9" xfId="7380"/>
    <cellStyle name="Note 2 4" xfId="403"/>
    <cellStyle name="Note 2 4 10" xfId="8413"/>
    <cellStyle name="Note 2 4 11" xfId="9352"/>
    <cellStyle name="Note 2 4 12" xfId="10119"/>
    <cellStyle name="Note 2 4 13" xfId="10471"/>
    <cellStyle name="Note 2 4 14" xfId="11657"/>
    <cellStyle name="Note 2 4 15" xfId="10024"/>
    <cellStyle name="Note 2 4 16" xfId="12236"/>
    <cellStyle name="Note 2 4 17" xfId="13301"/>
    <cellStyle name="Note 2 4 18" xfId="13344"/>
    <cellStyle name="Note 2 4 19" xfId="14099"/>
    <cellStyle name="Note 2 4 2" xfId="1318"/>
    <cellStyle name="Note 2 4 20" xfId="14886"/>
    <cellStyle name="Note 2 4 21" xfId="15460"/>
    <cellStyle name="Note 2 4 3" xfId="2172"/>
    <cellStyle name="Note 2 4 4" xfId="3788"/>
    <cellStyle name="Note 2 4 5" xfId="4647"/>
    <cellStyle name="Note 2 4 6" xfId="5431"/>
    <cellStyle name="Note 2 4 7" xfId="5850"/>
    <cellStyle name="Note 2 4 8" xfId="6509"/>
    <cellStyle name="Note 2 4 9" xfId="7641"/>
    <cellStyle name="Note 2 5" xfId="460"/>
    <cellStyle name="Note 2 5 10" xfId="8364"/>
    <cellStyle name="Note 2 5 11" xfId="9184"/>
    <cellStyle name="Note 2 5 12" xfId="10070"/>
    <cellStyle name="Note 2 5 13" xfId="10422"/>
    <cellStyle name="Note 2 5 14" xfId="11610"/>
    <cellStyle name="Note 2 5 15" xfId="11491"/>
    <cellStyle name="Note 2 5 16" xfId="12293"/>
    <cellStyle name="Note 2 5 17" xfId="11666"/>
    <cellStyle name="Note 2 5 18" xfId="13424"/>
    <cellStyle name="Note 2 5 19" xfId="14156"/>
    <cellStyle name="Note 2 5 2" xfId="1375"/>
    <cellStyle name="Note 2 5 20" xfId="13151"/>
    <cellStyle name="Note 2 5 21" xfId="15513"/>
    <cellStyle name="Note 2 5 3" xfId="2229"/>
    <cellStyle name="Note 2 5 4" xfId="3739"/>
    <cellStyle name="Note 2 5 5" xfId="4167"/>
    <cellStyle name="Note 2 5 6" xfId="4951"/>
    <cellStyle name="Note 2 5 7" xfId="6406"/>
    <cellStyle name="Note 2 5 8" xfId="6365"/>
    <cellStyle name="Note 2 5 9" xfId="7592"/>
    <cellStyle name="Note 2 6" xfId="443"/>
    <cellStyle name="Note 2 6 10" xfId="3822"/>
    <cellStyle name="Note 2 6 11" xfId="5987"/>
    <cellStyle name="Note 2 6 12" xfId="8173"/>
    <cellStyle name="Note 2 6 13" xfId="10006"/>
    <cellStyle name="Note 2 6 14" xfId="11079"/>
    <cellStyle name="Note 2 6 15" xfId="11458"/>
    <cellStyle name="Note 2 6 16" xfId="12276"/>
    <cellStyle name="Note 2 6 17" xfId="13373"/>
    <cellStyle name="Note 2 6 18" xfId="13361"/>
    <cellStyle name="Note 2 6 19" xfId="14139"/>
    <cellStyle name="Note 2 6 2" xfId="1358"/>
    <cellStyle name="Note 2 6 20" xfId="15156"/>
    <cellStyle name="Note 2 6 21" xfId="15497"/>
    <cellStyle name="Note 2 6 3" xfId="2212"/>
    <cellStyle name="Note 2 6 4" xfId="3241"/>
    <cellStyle name="Note 2 6 5" xfId="4130"/>
    <cellStyle name="Note 2 6 6" xfId="4914"/>
    <cellStyle name="Note 2 6 7" xfId="6251"/>
    <cellStyle name="Note 2 6 8" xfId="5687"/>
    <cellStyle name="Note 2 6 9" xfId="4762"/>
    <cellStyle name="Note 2 7" xfId="453"/>
    <cellStyle name="Note 2 7 10" xfId="8058"/>
    <cellStyle name="Note 2 7 11" xfId="9414"/>
    <cellStyle name="Note 2 7 12" xfId="7585"/>
    <cellStyle name="Note 2 7 13" xfId="8245"/>
    <cellStyle name="Note 2 7 14" xfId="10425"/>
    <cellStyle name="Note 2 7 15" xfId="10909"/>
    <cellStyle name="Note 2 7 16" xfId="12286"/>
    <cellStyle name="Note 2 7 17" xfId="12928"/>
    <cellStyle name="Note 2 7 18" xfId="12799"/>
    <cellStyle name="Note 2 7 19" xfId="14149"/>
    <cellStyle name="Note 2 7 2" xfId="1368"/>
    <cellStyle name="Note 2 7 20" xfId="13230"/>
    <cellStyle name="Note 2 7 21" xfId="15506"/>
    <cellStyle name="Note 2 7 3" xfId="2222"/>
    <cellStyle name="Note 2 7 4" xfId="956"/>
    <cellStyle name="Note 2 7 5" xfId="3520"/>
    <cellStyle name="Note 2 7 6" xfId="4100"/>
    <cellStyle name="Note 2 7 7" xfId="6597"/>
    <cellStyle name="Note 2 7 8" xfId="6634"/>
    <cellStyle name="Note 2 7 9" xfId="7286"/>
    <cellStyle name="Note 2 8" xfId="391"/>
    <cellStyle name="Note 2 8 10" xfId="8126"/>
    <cellStyle name="Note 2 8 11" xfId="9602"/>
    <cellStyle name="Note 2 8 12" xfId="8661"/>
    <cellStyle name="Note 2 8 13" xfId="6621"/>
    <cellStyle name="Note 2 8 14" xfId="11380"/>
    <cellStyle name="Note 2 8 15" xfId="10452"/>
    <cellStyle name="Note 2 8 16" xfId="12224"/>
    <cellStyle name="Note 2 8 17" xfId="13235"/>
    <cellStyle name="Note 2 8 18" xfId="12986"/>
    <cellStyle name="Note 2 8 19" xfId="14087"/>
    <cellStyle name="Note 2 8 2" xfId="1306"/>
    <cellStyle name="Note 2 8 20" xfId="15034"/>
    <cellStyle name="Note 2 8 21" xfId="15448"/>
    <cellStyle name="Note 2 8 3" xfId="2160"/>
    <cellStyle name="Note 2 8 4" xfId="2869"/>
    <cellStyle name="Note 2 8 5" xfId="3933"/>
    <cellStyle name="Note 2 8 6" xfId="4717"/>
    <cellStyle name="Note 2 8 7" xfId="5504"/>
    <cellStyle name="Note 2 8 8" xfId="6308"/>
    <cellStyle name="Note 2 8 9" xfId="7354"/>
    <cellStyle name="Note 2 9" xfId="405"/>
    <cellStyle name="Note 2 9 10" xfId="8474"/>
    <cellStyle name="Note 2 9 11" xfId="9216"/>
    <cellStyle name="Note 2 9 12" xfId="10180"/>
    <cellStyle name="Note 2 9 13" xfId="10531"/>
    <cellStyle name="Note 2 9 14" xfId="11716"/>
    <cellStyle name="Note 2 9 15" xfId="11435"/>
    <cellStyle name="Note 2 9 16" xfId="12238"/>
    <cellStyle name="Note 2 9 17" xfId="11211"/>
    <cellStyle name="Note 2 9 18" xfId="13040"/>
    <cellStyle name="Note 2 9 19" xfId="14101"/>
    <cellStyle name="Note 2 9 2" xfId="1320"/>
    <cellStyle name="Note 2 9 20" xfId="13032"/>
    <cellStyle name="Note 2 9 21" xfId="15462"/>
    <cellStyle name="Note 2 9 3" xfId="2174"/>
    <cellStyle name="Note 2 9 4" xfId="3849"/>
    <cellStyle name="Note 2 9 5" xfId="3857"/>
    <cellStyle name="Note 2 9 6" xfId="4614"/>
    <cellStyle name="Note 2 9 7" xfId="5353"/>
    <cellStyle name="Note 2 9 8" xfId="6244"/>
    <cellStyle name="Note 2 9 9" xfId="7702"/>
    <cellStyle name="Output 2" xfId="100"/>
    <cellStyle name="Output 2 10" xfId="368"/>
    <cellStyle name="Output 2 10 10" xfId="5243"/>
    <cellStyle name="Output 2 10 11" xfId="7753"/>
    <cellStyle name="Output 2 10 12" xfId="8525"/>
    <cellStyle name="Output 2 10 13" xfId="9395"/>
    <cellStyle name="Output 2 10 14" xfId="8469"/>
    <cellStyle name="Output 2 10 15" xfId="10231"/>
    <cellStyle name="Output 2 10 16" xfId="10582"/>
    <cellStyle name="Output 2 10 17" xfId="11765"/>
    <cellStyle name="Output 2 10 18" xfId="8296"/>
    <cellStyle name="Output 2 10 19" xfId="12201"/>
    <cellStyle name="Output 2 10 2" xfId="1869"/>
    <cellStyle name="Output 2 10 2 10" xfId="8829"/>
    <cellStyle name="Output 2 10 2 11" xfId="9175"/>
    <cellStyle name="Output 2 10 2 12" xfId="9759"/>
    <cellStyle name="Output 2 10 2 13" xfId="9453"/>
    <cellStyle name="Output 2 10 2 14" xfId="10884"/>
    <cellStyle name="Output 2 10 2 15" xfId="11278"/>
    <cellStyle name="Output 2 10 2 16" xfId="11995"/>
    <cellStyle name="Output 2 10 2 17" xfId="12786"/>
    <cellStyle name="Output 2 10 2 18" xfId="13585"/>
    <cellStyle name="Output 2 10 2 19" xfId="13869"/>
    <cellStyle name="Output 2 10 2 2" xfId="2723"/>
    <cellStyle name="Output 2 10 2 20" xfId="14645"/>
    <cellStyle name="Output 2 10 2 21" xfId="15301"/>
    <cellStyle name="Output 2 10 2 22" xfId="16001"/>
    <cellStyle name="Output 2 10 2 3" xfId="2930"/>
    <cellStyle name="Output 2 10 2 4" xfId="3232"/>
    <cellStyle name="Output 2 10 2 5" xfId="4020"/>
    <cellStyle name="Output 2 10 2 6" xfId="4804"/>
    <cellStyle name="Output 2 10 2 7" xfId="6347"/>
    <cellStyle name="Output 2 10 2 8" xfId="6849"/>
    <cellStyle name="Output 2 10 2 9" xfId="7486"/>
    <cellStyle name="Output 2 10 20" xfId="11438"/>
    <cellStyle name="Output 2 10 21" xfId="13262"/>
    <cellStyle name="Output 2 10 22" xfId="14064"/>
    <cellStyle name="Output 2 10 23" xfId="13349"/>
    <cellStyle name="Output 2 10 24" xfId="15425"/>
    <cellStyle name="Output 2 10 3" xfId="1283"/>
    <cellStyle name="Output 2 10 4" xfId="2137"/>
    <cellStyle name="Output 2 10 5" xfId="3416"/>
    <cellStyle name="Output 2 10 6" xfId="3900"/>
    <cellStyle name="Output 2 10 7" xfId="4228"/>
    <cellStyle name="Output 2 10 8" xfId="5012"/>
    <cellStyle name="Output 2 10 9" xfId="5774"/>
    <cellStyle name="Output 2 11" xfId="433"/>
    <cellStyle name="Output 2 11 10" xfId="5066"/>
    <cellStyle name="Output 2 11 11" xfId="7542"/>
    <cellStyle name="Output 2 11 12" xfId="8314"/>
    <cellStyle name="Output 2 11 13" xfId="9363"/>
    <cellStyle name="Output 2 11 14" xfId="9544"/>
    <cellStyle name="Output 2 11 15" xfId="10020"/>
    <cellStyle name="Output 2 11 16" xfId="10372"/>
    <cellStyle name="Output 2 11 17" xfId="11562"/>
    <cellStyle name="Output 2 11 18" xfId="10578"/>
    <cellStyle name="Output 2 11 19" xfId="12266"/>
    <cellStyle name="Output 2 11 2" xfId="1881"/>
    <cellStyle name="Output 2 11 2 10" xfId="8841"/>
    <cellStyle name="Output 2 11 2 11" xfId="9224"/>
    <cellStyle name="Output 2 11 2 12" xfId="9771"/>
    <cellStyle name="Output 2 11 2 13" xfId="9528"/>
    <cellStyle name="Output 2 11 2 14" xfId="10896"/>
    <cellStyle name="Output 2 11 2 15" xfId="11508"/>
    <cellStyle name="Output 2 11 2 16" xfId="12007"/>
    <cellStyle name="Output 2 11 2 17" xfId="12798"/>
    <cellStyle name="Output 2 11 2 18" xfId="13193"/>
    <cellStyle name="Output 2 11 2 19" xfId="13881"/>
    <cellStyle name="Output 2 11 2 2" xfId="2735"/>
    <cellStyle name="Output 2 11 2 20" xfId="14657"/>
    <cellStyle name="Output 2 11 2 21" xfId="15030"/>
    <cellStyle name="Output 2 11 2 22" xfId="16013"/>
    <cellStyle name="Output 2 11 2 3" xfId="3337"/>
    <cellStyle name="Output 2 11 2 4" xfId="3203"/>
    <cellStyle name="Output 2 11 2 5" xfId="4301"/>
    <cellStyle name="Output 2 11 2 6" xfId="5085"/>
    <cellStyle name="Output 2 11 2 7" xfId="6283"/>
    <cellStyle name="Output 2 11 2 8" xfId="6861"/>
    <cellStyle name="Output 2 11 2 9" xfId="7103"/>
    <cellStyle name="Output 2 11 20" xfId="12949"/>
    <cellStyle name="Output 2 11 21" xfId="13273"/>
    <cellStyle name="Output 2 11 22" xfId="14129"/>
    <cellStyle name="Output 2 11 23" xfId="14790"/>
    <cellStyle name="Output 2 11 24" xfId="15489"/>
    <cellStyle name="Output 2 11 3" xfId="1348"/>
    <cellStyle name="Output 2 11 4" xfId="2202"/>
    <cellStyle name="Output 2 11 5" xfId="3373"/>
    <cellStyle name="Output 2 11 6" xfId="3689"/>
    <cellStyle name="Output 2 11 7" xfId="3405"/>
    <cellStyle name="Output 2 11 8" xfId="2949"/>
    <cellStyle name="Output 2 11 9" xfId="6600"/>
    <cellStyle name="Output 2 12" xfId="525"/>
    <cellStyle name="Output 2 12 10" xfId="5124"/>
    <cellStyle name="Output 2 12 11" xfId="7257"/>
    <cellStyle name="Output 2 12 12" xfId="6999"/>
    <cellStyle name="Output 2 12 13" xfId="7611"/>
    <cellStyle name="Output 2 12 14" xfId="9688"/>
    <cellStyle name="Output 2 12 15" xfId="9703"/>
    <cellStyle name="Output 2 12 16" xfId="6123"/>
    <cellStyle name="Output 2 12 17" xfId="8681"/>
    <cellStyle name="Output 2 12 18" xfId="11382"/>
    <cellStyle name="Output 2 12 19" xfId="12357"/>
    <cellStyle name="Output 2 12 2" xfId="1905"/>
    <cellStyle name="Output 2 12 2 10" xfId="8865"/>
    <cellStyle name="Output 2 12 2 11" xfId="9430"/>
    <cellStyle name="Output 2 12 2 12" xfId="9795"/>
    <cellStyle name="Output 2 12 2 13" xfId="9904"/>
    <cellStyle name="Output 2 12 2 14" xfId="10920"/>
    <cellStyle name="Output 2 12 2 15" xfId="10503"/>
    <cellStyle name="Output 2 12 2 16" xfId="12031"/>
    <cellStyle name="Output 2 12 2 17" xfId="12822"/>
    <cellStyle name="Output 2 12 2 18" xfId="13018"/>
    <cellStyle name="Output 2 12 2 19" xfId="13905"/>
    <cellStyle name="Output 2 12 2 2" xfId="2758"/>
    <cellStyle name="Output 2 12 2 20" xfId="14681"/>
    <cellStyle name="Output 2 12 2 21" xfId="14859"/>
    <cellStyle name="Output 2 12 2 22" xfId="16036"/>
    <cellStyle name="Output 2 12 2 3" xfId="3186"/>
    <cellStyle name="Output 2 12 2 4" xfId="1072"/>
    <cellStyle name="Output 2 12 2 5" xfId="4382"/>
    <cellStyle name="Output 2 12 2 6" xfId="5166"/>
    <cellStyle name="Output 2 12 2 7" xfId="6252"/>
    <cellStyle name="Output 2 12 2 8" xfId="6885"/>
    <cellStyle name="Output 2 12 2 9" xfId="7319"/>
    <cellStyle name="Output 2 12 20" xfId="13545"/>
    <cellStyle name="Output 2 12 21" xfId="13041"/>
    <cellStyle name="Output 2 12 22" xfId="14217"/>
    <cellStyle name="Output 2 12 23" xfId="15288"/>
    <cellStyle name="Output 2 12 24" xfId="15577"/>
    <cellStyle name="Output 2 12 3" xfId="1440"/>
    <cellStyle name="Output 2 12 4" xfId="2294"/>
    <cellStyle name="Output 2 12 5" xfId="3108"/>
    <cellStyle name="Output 2 12 6" xfId="3024"/>
    <cellStyle name="Output 2 12 7" xfId="4505"/>
    <cellStyle name="Output 2 12 8" xfId="5289"/>
    <cellStyle name="Output 2 12 9" xfId="4426"/>
    <cellStyle name="Output 2 13" xfId="673"/>
    <cellStyle name="Output 2 13 10" xfId="5716"/>
    <cellStyle name="Output 2 13 11" xfId="7184"/>
    <cellStyle name="Output 2 13 12" xfId="8548"/>
    <cellStyle name="Output 2 13 13" xfId="9405"/>
    <cellStyle name="Output 2 13 14" xfId="7000"/>
    <cellStyle name="Output 2 13 15" xfId="9929"/>
    <cellStyle name="Output 2 13 16" xfId="10604"/>
    <cellStyle name="Output 2 13 17" xfId="11474"/>
    <cellStyle name="Output 2 13 18" xfId="9026"/>
    <cellStyle name="Output 2 13 19" xfId="12505"/>
    <cellStyle name="Output 2 13 2" xfId="1939"/>
    <cellStyle name="Output 2 13 2 10" xfId="8899"/>
    <cellStyle name="Output 2 13 2 11" xfId="9663"/>
    <cellStyle name="Output 2 13 2 12" xfId="9829"/>
    <cellStyle name="Output 2 13 2 13" xfId="8394"/>
    <cellStyle name="Output 2 13 2 14" xfId="10954"/>
    <cellStyle name="Output 2 13 2 15" xfId="10167"/>
    <cellStyle name="Output 2 13 2 16" xfId="12065"/>
    <cellStyle name="Output 2 13 2 17" xfId="12856"/>
    <cellStyle name="Output 2 13 2 18" xfId="13201"/>
    <cellStyle name="Output 2 13 2 19" xfId="13939"/>
    <cellStyle name="Output 2 13 2 2" xfId="2792"/>
    <cellStyle name="Output 2 13 2 20" xfId="14715"/>
    <cellStyle name="Output 2 13 2 21" xfId="13017"/>
    <cellStyle name="Output 2 13 2 22" xfId="16070"/>
    <cellStyle name="Output 2 13 2 3" xfId="998"/>
    <cellStyle name="Output 2 13 2 4" xfId="963"/>
    <cellStyle name="Output 2 13 2 5" xfId="4215"/>
    <cellStyle name="Output 2 13 2 6" xfId="4999"/>
    <cellStyle name="Output 2 13 2 7" xfId="5828"/>
    <cellStyle name="Output 2 13 2 8" xfId="6919"/>
    <cellStyle name="Output 2 13 2 9" xfId="5819"/>
    <cellStyle name="Output 2 13 20" xfId="13413"/>
    <cellStyle name="Output 2 13 21" xfId="13114"/>
    <cellStyle name="Output 2 13 22" xfId="14365"/>
    <cellStyle name="Output 2 13 23" xfId="15187"/>
    <cellStyle name="Output 2 13 24" xfId="15725"/>
    <cellStyle name="Output 2 13 3" xfId="1588"/>
    <cellStyle name="Output 2 13 4" xfId="2442"/>
    <cellStyle name="Output 2 13 5" xfId="3314"/>
    <cellStyle name="Output 2 13 6" xfId="2022"/>
    <cellStyle name="Output 2 13 7" xfId="3952"/>
    <cellStyle name="Output 2 13 8" xfId="4736"/>
    <cellStyle name="Output 2 13 9" xfId="6350"/>
    <cellStyle name="Output 2 14" xfId="428"/>
    <cellStyle name="Output 2 14 10" xfId="6304"/>
    <cellStyle name="Output 2 14 11" xfId="7372"/>
    <cellStyle name="Output 2 14 12" xfId="8144"/>
    <cellStyle name="Output 2 14 13" xfId="8853"/>
    <cellStyle name="Output 2 14 14" xfId="9531"/>
    <cellStyle name="Output 2 14 15" xfId="8593"/>
    <cellStyle name="Output 2 14 16" xfId="9155"/>
    <cellStyle name="Output 2 14 17" xfId="11398"/>
    <cellStyle name="Output 2 14 18" xfId="10621"/>
    <cellStyle name="Output 2 14 19" xfId="12261"/>
    <cellStyle name="Output 2 14 2" xfId="1878"/>
    <cellStyle name="Output 2 14 2 10" xfId="8838"/>
    <cellStyle name="Output 2 14 2 11" xfId="7858"/>
    <cellStyle name="Output 2 14 2 12" xfId="9768"/>
    <cellStyle name="Output 2 14 2 13" xfId="8600"/>
    <cellStyle name="Output 2 14 2 14" xfId="10893"/>
    <cellStyle name="Output 2 14 2 15" xfId="11423"/>
    <cellStyle name="Output 2 14 2 16" xfId="12004"/>
    <cellStyle name="Output 2 14 2 17" xfId="12795"/>
    <cellStyle name="Output 2 14 2 18" xfId="13459"/>
    <cellStyle name="Output 2 14 2 19" xfId="13878"/>
    <cellStyle name="Output 2 14 2 2" xfId="2732"/>
    <cellStyle name="Output 2 14 2 20" xfId="14654"/>
    <cellStyle name="Output 2 14 2 21" xfId="14918"/>
    <cellStyle name="Output 2 14 2 22" xfId="16010"/>
    <cellStyle name="Output 2 14 2 3" xfId="3250"/>
    <cellStyle name="Output 2 14 2 4" xfId="3209"/>
    <cellStyle name="Output 2 14 2 5" xfId="4208"/>
    <cellStyle name="Output 2 14 2 6" xfId="4992"/>
    <cellStyle name="Output 2 14 2 7" xfId="5003"/>
    <cellStyle name="Output 2 14 2 8" xfId="6858"/>
    <cellStyle name="Output 2 14 2 9" xfId="7480"/>
    <cellStyle name="Output 2 14 20" xfId="13270"/>
    <cellStyle name="Output 2 14 21" xfId="13118"/>
    <cellStyle name="Output 2 14 22" xfId="14124"/>
    <cellStyle name="Output 2 14 23" xfId="15066"/>
    <cellStyle name="Output 2 14 24" xfId="15485"/>
    <cellStyle name="Output 2 14 3" xfId="1343"/>
    <cellStyle name="Output 2 14 4" xfId="2197"/>
    <cellStyle name="Output 2 14 5" xfId="3444"/>
    <cellStyle name="Output 2 14 6" xfId="2042"/>
    <cellStyle name="Output 2 14 7" xfId="4262"/>
    <cellStyle name="Output 2 14 8" xfId="5046"/>
    <cellStyle name="Output 2 14 9" xfId="6394"/>
    <cellStyle name="Output 2 15" xfId="557"/>
    <cellStyle name="Output 2 15 10" xfId="973"/>
    <cellStyle name="Output 2 15 11" xfId="7556"/>
    <cellStyle name="Output 2 15 12" xfId="5767"/>
    <cellStyle name="Output 2 15 13" xfId="7859"/>
    <cellStyle name="Output 2 15 14" xfId="7044"/>
    <cellStyle name="Output 2 15 15" xfId="9274"/>
    <cellStyle name="Output 2 15 16" xfId="7881"/>
    <cellStyle name="Output 2 15 17" xfId="9648"/>
    <cellStyle name="Output 2 15 18" xfId="11679"/>
    <cellStyle name="Output 2 15 19" xfId="12389"/>
    <cellStyle name="Output 2 15 2" xfId="1913"/>
    <cellStyle name="Output 2 15 2 10" xfId="8873"/>
    <cellStyle name="Output 2 15 2 11" xfId="8497"/>
    <cellStyle name="Output 2 15 2 12" xfId="9803"/>
    <cellStyle name="Output 2 15 2 13" xfId="9963"/>
    <cellStyle name="Output 2 15 2 14" xfId="10928"/>
    <cellStyle name="Output 2 15 2 15" xfId="11478"/>
    <cellStyle name="Output 2 15 2 16" xfId="12039"/>
    <cellStyle name="Output 2 15 2 17" xfId="12830"/>
    <cellStyle name="Output 2 15 2 18" xfId="13156"/>
    <cellStyle name="Output 2 15 2 19" xfId="13913"/>
    <cellStyle name="Output 2 15 2 2" xfId="2766"/>
    <cellStyle name="Output 2 15 2 20" xfId="14689"/>
    <cellStyle name="Output 2 15 2 21" xfId="15163"/>
    <cellStyle name="Output 2 15 2 22" xfId="16044"/>
    <cellStyle name="Output 2 15 2 3" xfId="3306"/>
    <cellStyle name="Output 2 15 2 4" xfId="3632"/>
    <cellStyle name="Output 2 15 2 5" xfId="3610"/>
    <cellStyle name="Output 2 15 2 6" xfId="4149"/>
    <cellStyle name="Output 2 15 2 7" xfId="5747"/>
    <cellStyle name="Output 2 15 2 8" xfId="6893"/>
    <cellStyle name="Output 2 15 2 9" xfId="7307"/>
    <cellStyle name="Output 2 15 20" xfId="12146"/>
    <cellStyle name="Output 2 15 21" xfId="13125"/>
    <cellStyle name="Output 2 15 22" xfId="14249"/>
    <cellStyle name="Output 2 15 23" xfId="11268"/>
    <cellStyle name="Output 2 15 24" xfId="15609"/>
    <cellStyle name="Output 2 15 3" xfId="1472"/>
    <cellStyle name="Output 2 15 4" xfId="2326"/>
    <cellStyle name="Output 2 15 5" xfId="1098"/>
    <cellStyle name="Output 2 15 6" xfId="3082"/>
    <cellStyle name="Output 2 15 7" xfId="4444"/>
    <cellStyle name="Output 2 15 8" xfId="5228"/>
    <cellStyle name="Output 2 15 9" xfId="4119"/>
    <cellStyle name="Output 2 16" xfId="701"/>
    <cellStyle name="Output 2 16 10" xfId="5370"/>
    <cellStyle name="Output 2 16 11" xfId="3459"/>
    <cellStyle name="Output 2 16 12" xfId="8576"/>
    <cellStyle name="Output 2 16 13" xfId="7638"/>
    <cellStyle name="Output 2 16 14" xfId="9152"/>
    <cellStyle name="Output 2 16 15" xfId="9506"/>
    <cellStyle name="Output 2 16 16" xfId="10631"/>
    <cellStyle name="Output 2 16 17" xfId="11437"/>
    <cellStyle name="Output 2 16 18" xfId="11686"/>
    <cellStyle name="Output 2 16 19" xfId="12533"/>
    <cellStyle name="Output 2 16 2" xfId="1950"/>
    <cellStyle name="Output 2 16 2 10" xfId="8910"/>
    <cellStyle name="Output 2 16 2 11" xfId="8514"/>
    <cellStyle name="Output 2 16 2 12" xfId="9840"/>
    <cellStyle name="Output 2 16 2 13" xfId="7772"/>
    <cellStyle name="Output 2 16 2 14" xfId="10965"/>
    <cellStyle name="Output 2 16 2 15" xfId="10324"/>
    <cellStyle name="Output 2 16 2 16" xfId="12076"/>
    <cellStyle name="Output 2 16 2 17" xfId="12867"/>
    <cellStyle name="Output 2 16 2 18" xfId="13527"/>
    <cellStyle name="Output 2 16 2 19" xfId="13950"/>
    <cellStyle name="Output 2 16 2 2" xfId="2803"/>
    <cellStyle name="Output 2 16 2 20" xfId="14726"/>
    <cellStyle name="Output 2 16 2 21" xfId="14839"/>
    <cellStyle name="Output 2 16 2 22" xfId="16081"/>
    <cellStyle name="Output 2 16 2 3" xfId="1087"/>
    <cellStyle name="Output 2 16 2 4" xfId="3111"/>
    <cellStyle name="Output 2 16 2 5" xfId="4580"/>
    <cellStyle name="Output 2 16 2 6" xfId="5364"/>
    <cellStyle name="Output 2 16 2 7" xfId="6195"/>
    <cellStyle name="Output 2 16 2 8" xfId="6930"/>
    <cellStyle name="Output 2 16 2 9" xfId="5889"/>
    <cellStyle name="Output 2 16 20" xfId="13101"/>
    <cellStyle name="Output 2 16 21" xfId="13387"/>
    <cellStyle name="Output 2 16 22" xfId="14393"/>
    <cellStyle name="Output 2 16 23" xfId="14917"/>
    <cellStyle name="Output 2 16 24" xfId="15753"/>
    <cellStyle name="Output 2 16 3" xfId="1616"/>
    <cellStyle name="Output 2 16 4" xfId="2470"/>
    <cellStyle name="Output 2 16 5" xfId="1120"/>
    <cellStyle name="Output 2 16 6" xfId="1061"/>
    <cellStyle name="Output 2 16 7" xfId="3531"/>
    <cellStyle name="Output 2 16 8" xfId="4067"/>
    <cellStyle name="Output 2 16 9" xfId="4860"/>
    <cellStyle name="Output 2 17" xfId="729"/>
    <cellStyle name="Output 2 17 10" xfId="6301"/>
    <cellStyle name="Output 2 17 11" xfId="7376"/>
    <cellStyle name="Output 2 17 12" xfId="8604"/>
    <cellStyle name="Output 2 17 13" xfId="8411"/>
    <cellStyle name="Output 2 17 14" xfId="8065"/>
    <cellStyle name="Output 2 17 15" xfId="9939"/>
    <cellStyle name="Output 2 17 16" xfId="10659"/>
    <cellStyle name="Output 2 17 17" xfId="11484"/>
    <cellStyle name="Output 2 17 18" xfId="11267"/>
    <cellStyle name="Output 2 17 19" xfId="12561"/>
    <cellStyle name="Output 2 17 2" xfId="1958"/>
    <cellStyle name="Output 2 17 2 10" xfId="8918"/>
    <cellStyle name="Output 2 17 2 11" xfId="8545"/>
    <cellStyle name="Output 2 17 2 12" xfId="9848"/>
    <cellStyle name="Output 2 17 2 13" xfId="9267"/>
    <cellStyle name="Output 2 17 2 14" xfId="10973"/>
    <cellStyle name="Output 2 17 2 15" xfId="10640"/>
    <cellStyle name="Output 2 17 2 16" xfId="12084"/>
    <cellStyle name="Output 2 17 2 17" xfId="12875"/>
    <cellStyle name="Output 2 17 2 18" xfId="13515"/>
    <cellStyle name="Output 2 17 2 19" xfId="13958"/>
    <cellStyle name="Output 2 17 2 2" xfId="2811"/>
    <cellStyle name="Output 2 17 2 20" xfId="14734"/>
    <cellStyle name="Output 2 17 2 21" xfId="13257"/>
    <cellStyle name="Output 2 17 2 22" xfId="16089"/>
    <cellStyle name="Output 2 17 2 3" xfId="1085"/>
    <cellStyle name="Output 2 17 2 4" xfId="3441"/>
    <cellStyle name="Output 2 17 2 5" xfId="4564"/>
    <cellStyle name="Output 2 17 2 6" xfId="5348"/>
    <cellStyle name="Output 2 17 2 7" xfId="4707"/>
    <cellStyle name="Output 2 17 2 8" xfId="6938"/>
    <cellStyle name="Output 2 17 2 9" xfId="4750"/>
    <cellStyle name="Output 2 17 20" xfId="13163"/>
    <cellStyle name="Output 2 17 21" xfId="13563"/>
    <cellStyle name="Output 2 17 22" xfId="14421"/>
    <cellStyle name="Output 2 17 23" xfId="14971"/>
    <cellStyle name="Output 2 17 24" xfId="15781"/>
    <cellStyle name="Output 2 17 3" xfId="1644"/>
    <cellStyle name="Output 2 17 4" xfId="2498"/>
    <cellStyle name="Output 2 17 5" xfId="3285"/>
    <cellStyle name="Output 2 17 6" xfId="2065"/>
    <cellStyle name="Output 2 17 7" xfId="3967"/>
    <cellStyle name="Output 2 17 8" xfId="4751"/>
    <cellStyle name="Output 2 17 9" xfId="6289"/>
    <cellStyle name="Output 2 18" xfId="733"/>
    <cellStyle name="Output 2 18 10" xfId="6430"/>
    <cellStyle name="Output 2 18 11" xfId="7325"/>
    <cellStyle name="Output 2 18 12" xfId="8608"/>
    <cellStyle name="Output 2 18 13" xfId="9262"/>
    <cellStyle name="Output 2 18 14" xfId="8712"/>
    <cellStyle name="Output 2 18 15" xfId="8465"/>
    <cellStyle name="Output 2 18 16" xfId="10663"/>
    <cellStyle name="Output 2 18 17" xfId="10454"/>
    <cellStyle name="Output 2 18 18" xfId="11291"/>
    <cellStyle name="Output 2 18 19" xfId="12565"/>
    <cellStyle name="Output 2 18 2" xfId="1959"/>
    <cellStyle name="Output 2 18 2 10" xfId="8919"/>
    <cellStyle name="Output 2 18 2 11" xfId="8558"/>
    <cellStyle name="Output 2 18 2 12" xfId="9849"/>
    <cellStyle name="Output 2 18 2 13" xfId="9393"/>
    <cellStyle name="Output 2 18 2 14" xfId="10974"/>
    <cellStyle name="Output 2 18 2 15" xfId="10788"/>
    <cellStyle name="Output 2 18 2 16" xfId="12085"/>
    <cellStyle name="Output 2 18 2 17" xfId="12876"/>
    <cellStyle name="Output 2 18 2 18" xfId="12932"/>
    <cellStyle name="Output 2 18 2 19" xfId="13959"/>
    <cellStyle name="Output 2 18 2 2" xfId="2812"/>
    <cellStyle name="Output 2 18 2 20" xfId="14735"/>
    <cellStyle name="Output 2 18 2 21" xfId="13092"/>
    <cellStyle name="Output 2 18 2 22" xfId="16090"/>
    <cellStyle name="Output 2 18 2 3" xfId="1077"/>
    <cellStyle name="Output 2 18 2 4" xfId="3299"/>
    <cellStyle name="Output 2 18 2 5" xfId="4145"/>
    <cellStyle name="Output 2 18 2 6" xfId="4929"/>
    <cellStyle name="Output 2 18 2 7" xfId="6233"/>
    <cellStyle name="Output 2 18 2 8" xfId="6939"/>
    <cellStyle name="Output 2 18 2 9" xfId="5986"/>
    <cellStyle name="Output 2 18 20" xfId="13287"/>
    <cellStyle name="Output 2 18 21" xfId="13580"/>
    <cellStyle name="Output 2 18 22" xfId="14425"/>
    <cellStyle name="Output 2 18 23" xfId="15079"/>
    <cellStyle name="Output 2 18 24" xfId="15785"/>
    <cellStyle name="Output 2 18 3" xfId="1648"/>
    <cellStyle name="Output 2 18 4" xfId="2502"/>
    <cellStyle name="Output 2 18 5" xfId="3100"/>
    <cellStyle name="Output 2 18 6" xfId="3316"/>
    <cellStyle name="Output 2 18 7" xfId="4275"/>
    <cellStyle name="Output 2 18 8" xfId="5059"/>
    <cellStyle name="Output 2 18 9" xfId="5316"/>
    <cellStyle name="Output 2 19" xfId="741"/>
    <cellStyle name="Output 2 19 10" xfId="6480"/>
    <cellStyle name="Output 2 19 11" xfId="7029"/>
    <cellStyle name="Output 2 19 12" xfId="8616"/>
    <cellStyle name="Output 2 19 13" xfId="8357"/>
    <cellStyle name="Output 2 19 14" xfId="9515"/>
    <cellStyle name="Output 2 19 15" xfId="10008"/>
    <cellStyle name="Output 2 19 16" xfId="10671"/>
    <cellStyle name="Output 2 19 17" xfId="11551"/>
    <cellStyle name="Output 2 19 18" xfId="11321"/>
    <cellStyle name="Output 2 19 19" xfId="12573"/>
    <cellStyle name="Output 2 19 2" xfId="1962"/>
    <cellStyle name="Output 2 19 2 10" xfId="8922"/>
    <cellStyle name="Output 2 19 2 11" xfId="8684"/>
    <cellStyle name="Output 2 19 2 12" xfId="9852"/>
    <cellStyle name="Output 2 19 2 13" xfId="9132"/>
    <cellStyle name="Output 2 19 2 14" xfId="10977"/>
    <cellStyle name="Output 2 19 2 15" xfId="11231"/>
    <cellStyle name="Output 2 19 2 16" xfId="12088"/>
    <cellStyle name="Output 2 19 2 17" xfId="12879"/>
    <cellStyle name="Output 2 19 2 18" xfId="11614"/>
    <cellStyle name="Output 2 19 2 19" xfId="13962"/>
    <cellStyle name="Output 2 19 2 2" xfId="2815"/>
    <cellStyle name="Output 2 19 2 20" xfId="14738"/>
    <cellStyle name="Output 2 19 2 21" xfId="15263"/>
    <cellStyle name="Output 2 19 2 22" xfId="16093"/>
    <cellStyle name="Output 2 19 2 3" xfId="2049"/>
    <cellStyle name="Output 2 19 2 4" xfId="3237"/>
    <cellStyle name="Output 2 19 2 5" xfId="3944"/>
    <cellStyle name="Output 2 19 2 6" xfId="4728"/>
    <cellStyle name="Output 2 19 2 7" xfId="6623"/>
    <cellStyle name="Output 2 19 2 8" xfId="6942"/>
    <cellStyle name="Output 2 19 2 9" xfId="5967"/>
    <cellStyle name="Output 2 19 20" xfId="13380"/>
    <cellStyle name="Output 2 19 21" xfId="13609"/>
    <cellStyle name="Output 2 19 22" xfId="14433"/>
    <cellStyle name="Output 2 19 23" xfId="15162"/>
    <cellStyle name="Output 2 19 24" xfId="15793"/>
    <cellStyle name="Output 2 19 3" xfId="1656"/>
    <cellStyle name="Output 2 19 4" xfId="2510"/>
    <cellStyle name="Output 2 19 5" xfId="1172"/>
    <cellStyle name="Output 2 19 6" xfId="3677"/>
    <cellStyle name="Output 2 19 7" xfId="4211"/>
    <cellStyle name="Output 2 19 8" xfId="4995"/>
    <cellStyle name="Output 2 19 9" xfId="5757"/>
    <cellStyle name="Output 2 2" xfId="216"/>
    <cellStyle name="Output 2 2 10" xfId="676"/>
    <cellStyle name="Output 2 2 10 10" xfId="5637"/>
    <cellStyle name="Output 2 2 10 11" xfId="7266"/>
    <cellStyle name="Output 2 2 10 12" xfId="8551"/>
    <cellStyle name="Output 2 2 10 13" xfId="9325"/>
    <cellStyle name="Output 2 2 10 14" xfId="7741"/>
    <cellStyle name="Output 2 2 10 15" xfId="8117"/>
    <cellStyle name="Output 2 2 10 16" xfId="10607"/>
    <cellStyle name="Output 2 2 10 17" xfId="10426"/>
    <cellStyle name="Output 2 2 10 18" xfId="11705"/>
    <cellStyle name="Output 2 2 10 19" xfId="12508"/>
    <cellStyle name="Output 2 2 10 2" xfId="1940"/>
    <cellStyle name="Output 2 2 10 2 10" xfId="8900"/>
    <cellStyle name="Output 2 2 10 2 11" xfId="8530"/>
    <cellStyle name="Output 2 2 10 2 12" xfId="9830"/>
    <cellStyle name="Output 2 2 10 2 13" xfId="8639"/>
    <cellStyle name="Output 2 2 10 2 14" xfId="10955"/>
    <cellStyle name="Output 2 2 10 2 15" xfId="10168"/>
    <cellStyle name="Output 2 2 10 2 16" xfId="12066"/>
    <cellStyle name="Output 2 2 10 2 17" xfId="12857"/>
    <cellStyle name="Output 2 2 10 2 18" xfId="11351"/>
    <cellStyle name="Output 2 2 10 2 19" xfId="13940"/>
    <cellStyle name="Output 2 2 10 2 2" xfId="2793"/>
    <cellStyle name="Output 2 2 10 2 20" xfId="14716"/>
    <cellStyle name="Output 2 2 10 2 21" xfId="13087"/>
    <cellStyle name="Output 2 2 10 2 22" xfId="16071"/>
    <cellStyle name="Output 2 2 10 2 3" xfId="999"/>
    <cellStyle name="Output 2 2 10 2 4" xfId="3047"/>
    <cellStyle name="Output 2 2 10 2 5" xfId="3847"/>
    <cellStyle name="Output 2 2 10 2 6" xfId="4546"/>
    <cellStyle name="Output 2 2 10 2 7" xfId="4533"/>
    <cellStyle name="Output 2 2 10 2 8" xfId="6920"/>
    <cellStyle name="Output 2 2 10 2 9" xfId="5823"/>
    <cellStyle name="Output 2 2 10 20" xfId="13149"/>
    <cellStyle name="Output 2 2 10 21" xfId="13449"/>
    <cellStyle name="Output 2 2 10 22" xfId="14368"/>
    <cellStyle name="Output 2 2 10 23" xfId="14958"/>
    <cellStyle name="Output 2 2 10 24" xfId="15728"/>
    <cellStyle name="Output 2 2 10 3" xfId="1591"/>
    <cellStyle name="Output 2 2 10 4" xfId="2445"/>
    <cellStyle name="Output 2 2 10 5" xfId="3088"/>
    <cellStyle name="Output 2 2 10 6" xfId="1043"/>
    <cellStyle name="Output 2 2 10 7" xfId="4220"/>
    <cellStyle name="Output 2 2 10 8" xfId="5004"/>
    <cellStyle name="Output 2 2 10 9" xfId="5805"/>
    <cellStyle name="Output 2 2 11" xfId="705"/>
    <cellStyle name="Output 2 2 11 10" xfId="5746"/>
    <cellStyle name="Output 2 2 11 11" xfId="7058"/>
    <cellStyle name="Output 2 2 11 12" xfId="8580"/>
    <cellStyle name="Output 2 2 11 13" xfId="9655"/>
    <cellStyle name="Output 2 2 11 14" xfId="9339"/>
    <cellStyle name="Output 2 2 11 15" xfId="6287"/>
    <cellStyle name="Output 2 2 11 16" xfId="10635"/>
    <cellStyle name="Output 2 2 11 17" xfId="10572"/>
    <cellStyle name="Output 2 2 11 18" xfId="11640"/>
    <cellStyle name="Output 2 2 11 19" xfId="12537"/>
    <cellStyle name="Output 2 2 11 2" xfId="1952"/>
    <cellStyle name="Output 2 2 11 2 10" xfId="8912"/>
    <cellStyle name="Output 2 2 11 2 11" xfId="9206"/>
    <cellStyle name="Output 2 2 11 2 12" xfId="9842"/>
    <cellStyle name="Output 2 2 11 2 13" xfId="8848"/>
    <cellStyle name="Output 2 2 11 2 14" xfId="10967"/>
    <cellStyle name="Output 2 2 11 2 15" xfId="10302"/>
    <cellStyle name="Output 2 2 11 2 16" xfId="12078"/>
    <cellStyle name="Output 2 2 11 2 17" xfId="12869"/>
    <cellStyle name="Output 2 2 11 2 18" xfId="11387"/>
    <cellStyle name="Output 2 2 11 2 19" xfId="13952"/>
    <cellStyle name="Output 2 2 11 2 2" xfId="2805"/>
    <cellStyle name="Output 2 2 11 2 20" xfId="14728"/>
    <cellStyle name="Output 2 2 11 2 21" xfId="13237"/>
    <cellStyle name="Output 2 2 11 2 22" xfId="16083"/>
    <cellStyle name="Output 2 2 11 2 3" xfId="1005"/>
    <cellStyle name="Output 2 2 11 2 4" xfId="3196"/>
    <cellStyle name="Output 2 2 11 2 5" xfId="3898"/>
    <cellStyle name="Output 2 2 11 2 6" xfId="4653"/>
    <cellStyle name="Output 2 2 11 2 7" xfId="5938"/>
    <cellStyle name="Output 2 2 11 2 8" xfId="6932"/>
    <cellStyle name="Output 2 2 11 2 9" xfId="5979"/>
    <cellStyle name="Output 2 2 11 20" xfId="12264"/>
    <cellStyle name="Output 2 2 11 21" xfId="13597"/>
    <cellStyle name="Output 2 2 11 22" xfId="14397"/>
    <cellStyle name="Output 2 2 11 23" xfId="13655"/>
    <cellStyle name="Output 2 2 11 24" xfId="15757"/>
    <cellStyle name="Output 2 2 11 3" xfId="1620"/>
    <cellStyle name="Output 2 2 11 4" xfId="2474"/>
    <cellStyle name="Output 2 2 11 5" xfId="3093"/>
    <cellStyle name="Output 2 2 11 6" xfId="3069"/>
    <cellStyle name="Output 2 2 11 7" xfId="4337"/>
    <cellStyle name="Output 2 2 11 8" xfId="5121"/>
    <cellStyle name="Output 2 2 11 9" xfId="6280"/>
    <cellStyle name="Output 2 2 12" xfId="655"/>
    <cellStyle name="Output 2 2 12 10" xfId="5495"/>
    <cellStyle name="Output 2 2 12 11" xfId="7148"/>
    <cellStyle name="Output 2 2 12 12" xfId="7665"/>
    <cellStyle name="Output 2 2 12 13" xfId="9362"/>
    <cellStyle name="Output 2 2 12 14" xfId="9157"/>
    <cellStyle name="Output 2 2 12 15" xfId="8749"/>
    <cellStyle name="Output 2 2 12 16" xfId="10138"/>
    <cellStyle name="Output 2 2 12 17" xfId="10757"/>
    <cellStyle name="Output 2 2 12 18" xfId="10656"/>
    <cellStyle name="Output 2 2 12 19" xfId="12487"/>
    <cellStyle name="Output 2 2 12 2" xfId="1932"/>
    <cellStyle name="Output 2 2 12 2 10" xfId="8892"/>
    <cellStyle name="Output 2 2 12 2 11" xfId="7666"/>
    <cellStyle name="Output 2 2 12 2 12" xfId="9822"/>
    <cellStyle name="Output 2 2 12 2 13" xfId="8528"/>
    <cellStyle name="Output 2 2 12 2 14" xfId="10947"/>
    <cellStyle name="Output 2 2 12 2 15" xfId="10807"/>
    <cellStyle name="Output 2 2 12 2 16" xfId="12058"/>
    <cellStyle name="Output 2 2 12 2 17" xfId="12849"/>
    <cellStyle name="Output 2 2 12 2 18" xfId="11347"/>
    <cellStyle name="Output 2 2 12 2 19" xfId="13932"/>
    <cellStyle name="Output 2 2 12 2 2" xfId="2785"/>
    <cellStyle name="Output 2 2 12 2 20" xfId="14708"/>
    <cellStyle name="Output 2 2 12 2 21" xfId="13504"/>
    <cellStyle name="Output 2 2 12 2 22" xfId="16063"/>
    <cellStyle name="Output 2 2 12 2 3" xfId="2055"/>
    <cellStyle name="Output 2 2 12 2 4" xfId="2200"/>
    <cellStyle name="Output 2 2 12 2 5" xfId="3790"/>
    <cellStyle name="Output 2 2 12 2 6" xfId="4466"/>
    <cellStyle name="Output 2 2 12 2 7" xfId="6290"/>
    <cellStyle name="Output 2 2 12 2 8" xfId="6912"/>
    <cellStyle name="Output 2 2 12 2 9" xfId="5730"/>
    <cellStyle name="Output 2 2 12 20" xfId="12930"/>
    <cellStyle name="Output 2 2 12 21" xfId="13192"/>
    <cellStyle name="Output 2 2 12 22" xfId="14347"/>
    <cellStyle name="Output 2 2 12 23" xfId="13233"/>
    <cellStyle name="Output 2 2 12 24" xfId="15707"/>
    <cellStyle name="Output 2 2 12 3" xfId="1570"/>
    <cellStyle name="Output 2 2 12 4" xfId="2424"/>
    <cellStyle name="Output 2 2 12 5" xfId="3096"/>
    <cellStyle name="Output 2 2 12 6" xfId="3084"/>
    <cellStyle name="Output 2 2 12 7" xfId="3475"/>
    <cellStyle name="Output 2 2 12 8" xfId="4088"/>
    <cellStyle name="Output 2 2 12 9" xfId="6593"/>
    <cellStyle name="Output 2 2 13" xfId="524"/>
    <cellStyle name="Output 2 2 13 10" xfId="4858"/>
    <cellStyle name="Output 2 2 13 11" xfId="7206"/>
    <cellStyle name="Output 2 2 13 12" xfId="7917"/>
    <cellStyle name="Output 2 2 13 13" xfId="9131"/>
    <cellStyle name="Output 2 2 13 14" xfId="9588"/>
    <cellStyle name="Output 2 2 13 15" xfId="9413"/>
    <cellStyle name="Output 2 2 13 16" xfId="9496"/>
    <cellStyle name="Output 2 2 13 17" xfId="10247"/>
    <cellStyle name="Output 2 2 13 18" xfId="11384"/>
    <cellStyle name="Output 2 2 13 19" xfId="12356"/>
    <cellStyle name="Output 2 2 13 2" xfId="1904"/>
    <cellStyle name="Output 2 2 13 2 10" xfId="8864"/>
    <cellStyle name="Output 2 2 13 2 11" xfId="9182"/>
    <cellStyle name="Output 2 2 13 2 12" xfId="9794"/>
    <cellStyle name="Output 2 2 13 2 13" xfId="10066"/>
    <cellStyle name="Output 2 2 13 2 14" xfId="10919"/>
    <cellStyle name="Output 2 2 13 2 15" xfId="11448"/>
    <cellStyle name="Output 2 2 13 2 16" xfId="12030"/>
    <cellStyle name="Output 2 2 13 2 17" xfId="12821"/>
    <cellStyle name="Output 2 2 13 2 18" xfId="10173"/>
    <cellStyle name="Output 2 2 13 2 19" xfId="13904"/>
    <cellStyle name="Output 2 2 13 2 2" xfId="2757"/>
    <cellStyle name="Output 2 2 13 2 20" xfId="14680"/>
    <cellStyle name="Output 2 2 13 2 21" xfId="14851"/>
    <cellStyle name="Output 2 2 13 2 22" xfId="16035"/>
    <cellStyle name="Output 2 2 13 2 3" xfId="3276"/>
    <cellStyle name="Output 2 2 13 2 4" xfId="3735"/>
    <cellStyle name="Output 2 2 13 2 5" xfId="3048"/>
    <cellStyle name="Output 2 2 13 2 6" xfId="4003"/>
    <cellStyle name="Output 2 2 13 2 7" xfId="5928"/>
    <cellStyle name="Output 2 2 13 2 8" xfId="6884"/>
    <cellStyle name="Output 2 2 13 2 9" xfId="7037"/>
    <cellStyle name="Output 2 2 13 20" xfId="13340"/>
    <cellStyle name="Output 2 2 13 21" xfId="13103"/>
    <cellStyle name="Output 2 2 13 22" xfId="14216"/>
    <cellStyle name="Output 2 2 13 23" xfId="15124"/>
    <cellStyle name="Output 2 2 13 24" xfId="15576"/>
    <cellStyle name="Output 2 2 13 3" xfId="1439"/>
    <cellStyle name="Output 2 2 13 4" xfId="2293"/>
    <cellStyle name="Output 2 2 13 5" xfId="3057"/>
    <cellStyle name="Output 2 2 13 6" xfId="3375"/>
    <cellStyle name="Output 2 2 13 7" xfId="3539"/>
    <cellStyle name="Output 2 2 13 8" xfId="4070"/>
    <cellStyle name="Output 2 2 13 9" xfId="4868"/>
    <cellStyle name="Output 2 2 14" xfId="768"/>
    <cellStyle name="Output 2 2 14 10" xfId="6663"/>
    <cellStyle name="Output 2 2 14 11" xfId="7432"/>
    <cellStyle name="Output 2 2 14 12" xfId="8643"/>
    <cellStyle name="Output 2 2 14 13" xfId="9641"/>
    <cellStyle name="Output 2 2 14 14" xfId="9285"/>
    <cellStyle name="Output 2 2 14 15" xfId="10026"/>
    <cellStyle name="Output 2 2 14 16" xfId="10698"/>
    <cellStyle name="Output 2 2 14 17" xfId="11567"/>
    <cellStyle name="Output 2 2 14 18" xfId="11809"/>
    <cellStyle name="Output 2 2 14 19" xfId="12600"/>
    <cellStyle name="Output 2 2 14 2" xfId="1963"/>
    <cellStyle name="Output 2 2 14 2 10" xfId="8923"/>
    <cellStyle name="Output 2 2 14 2 11" xfId="8773"/>
    <cellStyle name="Output 2 2 14 2 12" xfId="9853"/>
    <cellStyle name="Output 2 2 14 2 13" xfId="9145"/>
    <cellStyle name="Output 2 2 14 2 14" xfId="10978"/>
    <cellStyle name="Output 2 2 14 2 15" xfId="10714"/>
    <cellStyle name="Output 2 2 14 2 16" xfId="12089"/>
    <cellStyle name="Output 2 2 14 2 17" xfId="12880"/>
    <cellStyle name="Output 2 2 14 2 18" xfId="13520"/>
    <cellStyle name="Output 2 2 14 2 19" xfId="13963"/>
    <cellStyle name="Output 2 2 14 2 2" xfId="2816"/>
    <cellStyle name="Output 2 2 14 2 20" xfId="14739"/>
    <cellStyle name="Output 2 2 14 2 21" xfId="14811"/>
    <cellStyle name="Output 2 2 14 2 22" xfId="16094"/>
    <cellStyle name="Output 2 2 14 2 3" xfId="2050"/>
    <cellStyle name="Output 2 2 14 2 4" xfId="2943"/>
    <cellStyle name="Output 2 2 14 2 5" xfId="3134"/>
    <cellStyle name="Output 2 2 14 2 6" xfId="4473"/>
    <cellStyle name="Output 2 2 14 2 7" xfId="6263"/>
    <cellStyle name="Output 2 2 14 2 8" xfId="6943"/>
    <cellStyle name="Output 2 2 14 2 9" xfId="5595"/>
    <cellStyle name="Output 2 2 14 20" xfId="13358"/>
    <cellStyle name="Output 2 2 14 21" xfId="13684"/>
    <cellStyle name="Output 2 2 14 22" xfId="14460"/>
    <cellStyle name="Output 2 2 14 23" xfId="15140"/>
    <cellStyle name="Output 2 2 14 24" xfId="15820"/>
    <cellStyle name="Output 2 2 14 3" xfId="1683"/>
    <cellStyle name="Output 2 2 14 4" xfId="2537"/>
    <cellStyle name="Output 2 2 14 5" xfId="3380"/>
    <cellStyle name="Output 2 2 14 6" xfId="3695"/>
    <cellStyle name="Output 2 2 14 7" xfId="4107"/>
    <cellStyle name="Output 2 2 14 8" xfId="4891"/>
    <cellStyle name="Output 2 2 14 9" xfId="6294"/>
    <cellStyle name="Output 2 2 15" xfId="795"/>
    <cellStyle name="Output 2 2 15 10" xfId="6690"/>
    <cellStyle name="Output 2 2 15 11" xfId="7240"/>
    <cellStyle name="Output 2 2 15 12" xfId="8670"/>
    <cellStyle name="Output 2 2 15 13" xfId="8109"/>
    <cellStyle name="Output 2 2 15 14" xfId="7755"/>
    <cellStyle name="Output 2 2 15 15" xfId="9486"/>
    <cellStyle name="Output 2 2 15 16" xfId="10725"/>
    <cellStyle name="Output 2 2 15 17" xfId="11436"/>
    <cellStyle name="Output 2 2 15 18" xfId="11836"/>
    <cellStyle name="Output 2 2 15 19" xfId="12627"/>
    <cellStyle name="Output 2 2 15 2" xfId="1967"/>
    <cellStyle name="Output 2 2 15 2 10" xfId="8927"/>
    <cellStyle name="Output 2 2 15 2 11" xfId="9024"/>
    <cellStyle name="Output 2 2 15 2 12" xfId="9857"/>
    <cellStyle name="Output 2 2 15 2 13" xfId="8244"/>
    <cellStyle name="Output 2 2 15 2 14" xfId="10982"/>
    <cellStyle name="Output 2 2 15 2 15" xfId="10193"/>
    <cellStyle name="Output 2 2 15 2 16" xfId="12093"/>
    <cellStyle name="Output 2 2 15 2 17" xfId="12884"/>
    <cellStyle name="Output 2 2 15 2 18" xfId="13560"/>
    <cellStyle name="Output 2 2 15 2 19" xfId="13967"/>
    <cellStyle name="Output 2 2 15 2 2" xfId="2820"/>
    <cellStyle name="Output 2 2 15 2 20" xfId="14743"/>
    <cellStyle name="Output 2 2 15 2 21" xfId="14945"/>
    <cellStyle name="Output 2 2 15 2 22" xfId="16098"/>
    <cellStyle name="Output 2 2 15 2 3" xfId="1083"/>
    <cellStyle name="Output 2 2 15 2 4" xfId="3248"/>
    <cellStyle name="Output 2 2 15 2 5" xfId="4269"/>
    <cellStyle name="Output 2 2 15 2 6" xfId="5053"/>
    <cellStyle name="Output 2 2 15 2 7" xfId="6311"/>
    <cellStyle name="Output 2 2 15 2 8" xfId="6947"/>
    <cellStyle name="Output 2 2 15 2 9" xfId="5939"/>
    <cellStyle name="Output 2 2 15 20" xfId="13165"/>
    <cellStyle name="Output 2 2 15 21" xfId="13711"/>
    <cellStyle name="Output 2 2 15 22" xfId="14487"/>
    <cellStyle name="Output 2 2 15 23" xfId="14973"/>
    <cellStyle name="Output 2 2 15 24" xfId="15847"/>
    <cellStyle name="Output 2 2 15 3" xfId="1710"/>
    <cellStyle name="Output 2 2 15 4" xfId="2564"/>
    <cellStyle name="Output 2 2 15 5" xfId="3256"/>
    <cellStyle name="Output 2 2 15 6" xfId="1060"/>
    <cellStyle name="Output 2 2 15 7" xfId="4374"/>
    <cellStyle name="Output 2 2 15 8" xfId="5158"/>
    <cellStyle name="Output 2 2 15 9" xfId="6302"/>
    <cellStyle name="Output 2 2 16" xfId="816"/>
    <cellStyle name="Output 2 2 16 10" xfId="6711"/>
    <cellStyle name="Output 2 2 16 11" xfId="7179"/>
    <cellStyle name="Output 2 2 16 12" xfId="8691"/>
    <cellStyle name="Output 2 2 16 13" xfId="6625"/>
    <cellStyle name="Output 2 2 16 14" xfId="9378"/>
    <cellStyle name="Output 2 2 16 15" xfId="7968"/>
    <cellStyle name="Output 2 2 16 16" xfId="10746"/>
    <cellStyle name="Output 2 2 16 17" xfId="9538"/>
    <cellStyle name="Output 2 2 16 18" xfId="11857"/>
    <cellStyle name="Output 2 2 16 19" xfId="12648"/>
    <cellStyle name="Output 2 2 16 2" xfId="1971"/>
    <cellStyle name="Output 2 2 16 2 10" xfId="8931"/>
    <cellStyle name="Output 2 2 16 2 11" xfId="9052"/>
    <cellStyle name="Output 2 2 16 2 12" xfId="9861"/>
    <cellStyle name="Output 2 2 16 2 13" xfId="8488"/>
    <cellStyle name="Output 2 2 16 2 14" xfId="10986"/>
    <cellStyle name="Output 2 2 16 2 15" xfId="9708"/>
    <cellStyle name="Output 2 2 16 2 16" xfId="12097"/>
    <cellStyle name="Output 2 2 16 2 17" xfId="12888"/>
    <cellStyle name="Output 2 2 16 2 18" xfId="13516"/>
    <cellStyle name="Output 2 2 16 2 19" xfId="13971"/>
    <cellStyle name="Output 2 2 16 2 2" xfId="2824"/>
    <cellStyle name="Output 2 2 16 2 20" xfId="14747"/>
    <cellStyle name="Output 2 2 16 2 21" xfId="13293"/>
    <cellStyle name="Output 2 2 16 2 22" xfId="16102"/>
    <cellStyle name="Output 2 2 16 2 3" xfId="2052"/>
    <cellStyle name="Output 2 2 16 2 4" xfId="2036"/>
    <cellStyle name="Output 2 2 16 2 5" xfId="4476"/>
    <cellStyle name="Output 2 2 16 2 6" xfId="5260"/>
    <cellStyle name="Output 2 2 16 2 7" xfId="6358"/>
    <cellStyle name="Output 2 2 16 2 8" xfId="6951"/>
    <cellStyle name="Output 2 2 16 2 9" xfId="5211"/>
    <cellStyle name="Output 2 2 16 20" xfId="13316"/>
    <cellStyle name="Output 2 2 16 21" xfId="13732"/>
    <cellStyle name="Output 2 2 16 22" xfId="14508"/>
    <cellStyle name="Output 2 2 16 23" xfId="15105"/>
    <cellStyle name="Output 2 2 16 24" xfId="15868"/>
    <cellStyle name="Output 2 2 16 3" xfId="1731"/>
    <cellStyle name="Output 2 2 16 4" xfId="2585"/>
    <cellStyle name="Output 2 2 16 5" xfId="2883"/>
    <cellStyle name="Output 2 2 16 6" xfId="2956"/>
    <cellStyle name="Output 2 2 16 7" xfId="4041"/>
    <cellStyle name="Output 2 2 16 8" xfId="4825"/>
    <cellStyle name="Output 2 2 16 9" xfId="6510"/>
    <cellStyle name="Output 2 2 17" xfId="831"/>
    <cellStyle name="Output 2 2 17 10" xfId="6726"/>
    <cellStyle name="Output 2 2 17 11" xfId="7231"/>
    <cellStyle name="Output 2 2 17 12" xfId="8706"/>
    <cellStyle name="Output 2 2 17 13" xfId="8480"/>
    <cellStyle name="Output 2 2 17 14" xfId="7692"/>
    <cellStyle name="Output 2 2 17 15" xfId="10065"/>
    <cellStyle name="Output 2 2 17 16" xfId="10761"/>
    <cellStyle name="Output 2 2 17 17" xfId="11605"/>
    <cellStyle name="Output 2 2 17 18" xfId="11872"/>
    <cellStyle name="Output 2 2 17 19" xfId="12663"/>
    <cellStyle name="Output 2 2 17 2" xfId="1977"/>
    <cellStyle name="Output 2 2 17 2 10" xfId="8937"/>
    <cellStyle name="Output 2 2 17 2 11" xfId="9072"/>
    <cellStyle name="Output 2 2 17 2 12" xfId="9867"/>
    <cellStyle name="Output 2 2 17 2 13" xfId="9236"/>
    <cellStyle name="Output 2 2 17 2 14" xfId="10992"/>
    <cellStyle name="Output 2 2 17 2 15" xfId="10475"/>
    <cellStyle name="Output 2 2 17 2 16" xfId="12103"/>
    <cellStyle name="Output 2 2 17 2 17" xfId="12894"/>
    <cellStyle name="Output 2 2 17 2 18" xfId="11655"/>
    <cellStyle name="Output 2 2 17 2 19" xfId="13977"/>
    <cellStyle name="Output 2 2 17 2 2" xfId="2830"/>
    <cellStyle name="Output 2 2 17 2 20" xfId="14753"/>
    <cellStyle name="Output 2 2 17 2 21" xfId="13384"/>
    <cellStyle name="Output 2 2 17 2 22" xfId="16108"/>
    <cellStyle name="Output 2 2 17 2 3" xfId="1066"/>
    <cellStyle name="Output 2 2 17 2 4" xfId="3376"/>
    <cellStyle name="Output 2 2 17 2 5" xfId="4040"/>
    <cellStyle name="Output 2 2 17 2 6" xfId="4824"/>
    <cellStyle name="Output 2 2 17 2 7" xfId="5412"/>
    <cellStyle name="Output 2 2 17 2 8" xfId="6957"/>
    <cellStyle name="Output 2 2 17 2 9" xfId="6226"/>
    <cellStyle name="Output 2 2 17 20" xfId="10016"/>
    <cellStyle name="Output 2 2 17 21" xfId="13747"/>
    <cellStyle name="Output 2 2 17 22" xfId="14523"/>
    <cellStyle name="Output 2 2 17 23" xfId="13191"/>
    <cellStyle name="Output 2 2 17 24" xfId="15883"/>
    <cellStyle name="Output 2 2 17 3" xfId="1746"/>
    <cellStyle name="Output 2 2 17 4" xfId="2600"/>
    <cellStyle name="Output 2 2 17 5" xfId="3427"/>
    <cellStyle name="Output 2 2 17 6" xfId="3734"/>
    <cellStyle name="Output 2 2 17 7" xfId="2028"/>
    <cellStyle name="Output 2 2 17 8" xfId="3590"/>
    <cellStyle name="Output 2 2 17 9" xfId="3978"/>
    <cellStyle name="Output 2 2 18" xfId="845"/>
    <cellStyle name="Output 2 2 18 10" xfId="6740"/>
    <cellStyle name="Output 2 2 18 11" xfId="7122"/>
    <cellStyle name="Output 2 2 18 12" xfId="8720"/>
    <cellStyle name="Output 2 2 18 13" xfId="9212"/>
    <cellStyle name="Output 2 2 18 14" xfId="9644"/>
    <cellStyle name="Output 2 2 18 15" xfId="9782"/>
    <cellStyle name="Output 2 2 18 16" xfId="10775"/>
    <cellStyle name="Output 2 2 18 17" xfId="11319"/>
    <cellStyle name="Output 2 2 18 18" xfId="11886"/>
    <cellStyle name="Output 2 2 18 19" xfId="12677"/>
    <cellStyle name="Output 2 2 18 2" xfId="1981"/>
    <cellStyle name="Output 2 2 18 2 10" xfId="8941"/>
    <cellStyle name="Output 2 2 18 2 11" xfId="8758"/>
    <cellStyle name="Output 2 2 18 2 12" xfId="9871"/>
    <cellStyle name="Output 2 2 18 2 13" xfId="9256"/>
    <cellStyle name="Output 2 2 18 2 14" xfId="10996"/>
    <cellStyle name="Output 2 2 18 2 15" xfId="10513"/>
    <cellStyle name="Output 2 2 18 2 16" xfId="12107"/>
    <cellStyle name="Output 2 2 18 2 17" xfId="12898"/>
    <cellStyle name="Output 2 2 18 2 18" xfId="11680"/>
    <cellStyle name="Output 2 2 18 2 19" xfId="13981"/>
    <cellStyle name="Output 2 2 18 2 2" xfId="2834"/>
    <cellStyle name="Output 2 2 18 2 20" xfId="14757"/>
    <cellStyle name="Output 2 2 18 2 21" xfId="13411"/>
    <cellStyle name="Output 2 2 18 2 22" xfId="16112"/>
    <cellStyle name="Output 2 2 18 2 3" xfId="1157"/>
    <cellStyle name="Output 2 2 18 2 4" xfId="3396"/>
    <cellStyle name="Output 2 2 18 2 5" xfId="4063"/>
    <cellStyle name="Output 2 2 18 2 6" xfId="4847"/>
    <cellStyle name="Output 2 2 18 2 7" xfId="4809"/>
    <cellStyle name="Output 2 2 18 2 8" xfId="6961"/>
    <cellStyle name="Output 2 2 18 2 9" xfId="6262"/>
    <cellStyle name="Output 2 2 18 20" xfId="13603"/>
    <cellStyle name="Output 2 2 18 21" xfId="13761"/>
    <cellStyle name="Output 2 2 18 22" xfId="14537"/>
    <cellStyle name="Output 2 2 18 23" xfId="15328"/>
    <cellStyle name="Output 2 2 18 24" xfId="15897"/>
    <cellStyle name="Output 2 2 18 3" xfId="1760"/>
    <cellStyle name="Output 2 2 18 4" xfId="2614"/>
    <cellStyle name="Output 2 2 18 5" xfId="3253"/>
    <cellStyle name="Output 2 2 18 6" xfId="3395"/>
    <cellStyle name="Output 2 2 18 7" xfId="3986"/>
    <cellStyle name="Output 2 2 18 8" xfId="4770"/>
    <cellStyle name="Output 2 2 18 9" xfId="5532"/>
    <cellStyle name="Output 2 2 19" xfId="865"/>
    <cellStyle name="Output 2 2 19 10" xfId="6760"/>
    <cellStyle name="Output 2 2 19 11" xfId="7452"/>
    <cellStyle name="Output 2 2 19 12" xfId="8740"/>
    <cellStyle name="Output 2 2 19 13" xfId="9355"/>
    <cellStyle name="Output 2 2 19 14" xfId="9180"/>
    <cellStyle name="Output 2 2 19 15" xfId="9381"/>
    <cellStyle name="Output 2 2 19 16" xfId="10795"/>
    <cellStyle name="Output 2 2 19 17" xfId="10233"/>
    <cellStyle name="Output 2 2 19 18" xfId="11906"/>
    <cellStyle name="Output 2 2 19 19" xfId="12697"/>
    <cellStyle name="Output 2 2 19 2" xfId="1986"/>
    <cellStyle name="Output 2 2 19 2 10" xfId="8946"/>
    <cellStyle name="Output 2 2 19 2 11" xfId="9158"/>
    <cellStyle name="Output 2 2 19 2 12" xfId="9876"/>
    <cellStyle name="Output 2 2 19 2 13" xfId="9305"/>
    <cellStyle name="Output 2 2 19 2 14" xfId="11001"/>
    <cellStyle name="Output 2 2 19 2 15" xfId="10526"/>
    <cellStyle name="Output 2 2 19 2 16" xfId="12112"/>
    <cellStyle name="Output 2 2 19 2 17" xfId="12903"/>
    <cellStyle name="Output 2 2 19 2 18" xfId="11702"/>
    <cellStyle name="Output 2 2 19 2 19" xfId="13986"/>
    <cellStyle name="Output 2 2 19 2 2" xfId="2839"/>
    <cellStyle name="Output 2 2 19 2 20" xfId="14762"/>
    <cellStyle name="Output 2 2 19 2 21" xfId="13422"/>
    <cellStyle name="Output 2 2 19 2 22" xfId="16117"/>
    <cellStyle name="Output 2 2 19 2 3" xfId="1189"/>
    <cellStyle name="Output 2 2 19 2 4" xfId="3447"/>
    <cellStyle name="Output 2 2 19 2 5" xfId="4097"/>
    <cellStyle name="Output 2 2 19 2 6" xfId="4881"/>
    <cellStyle name="Output 2 2 19 2 7" xfId="6467"/>
    <cellStyle name="Output 2 2 19 2 8" xfId="6966"/>
    <cellStyle name="Output 2 2 19 2 9" xfId="6330"/>
    <cellStyle name="Output 2 2 19 20" xfId="13075"/>
    <cellStyle name="Output 2 2 19 21" xfId="13781"/>
    <cellStyle name="Output 2 2 19 22" xfId="14557"/>
    <cellStyle name="Output 2 2 19 23" xfId="14898"/>
    <cellStyle name="Output 2 2 19 24" xfId="15917"/>
    <cellStyle name="Output 2 2 19 3" xfId="1780"/>
    <cellStyle name="Output 2 2 19 4" xfId="2634"/>
    <cellStyle name="Output 2 2 19 5" xfId="2952"/>
    <cellStyle name="Output 2 2 19 6" xfId="3581"/>
    <cellStyle name="Output 2 2 19 7" xfId="3578"/>
    <cellStyle name="Output 2 2 19 8" xfId="3621"/>
    <cellStyle name="Output 2 2 19 9" xfId="5724"/>
    <cellStyle name="Output 2 2 2" xfId="479"/>
    <cellStyle name="Output 2 2 2 10" xfId="5970"/>
    <cellStyle name="Output 2 2 2 11" xfId="7201"/>
    <cellStyle name="Output 2 2 2 12" xfId="7973"/>
    <cellStyle name="Output 2 2 2 13" xfId="7923"/>
    <cellStyle name="Output 2 2 2 14" xfId="9281"/>
    <cellStyle name="Output 2 2 2 15" xfId="9178"/>
    <cellStyle name="Output 2 2 2 16" xfId="9133"/>
    <cellStyle name="Output 2 2 2 17" xfId="10133"/>
    <cellStyle name="Output 2 2 2 18" xfId="11332"/>
    <cellStyle name="Output 2 2 2 19" xfId="12311"/>
    <cellStyle name="Output 2 2 2 2" xfId="1895"/>
    <cellStyle name="Output 2 2 2 2 10" xfId="8855"/>
    <cellStyle name="Output 2 2 2 2 11" xfId="9580"/>
    <cellStyle name="Output 2 2 2 2 12" xfId="9785"/>
    <cellStyle name="Output 2 2 2 2 13" xfId="9902"/>
    <cellStyle name="Output 2 2 2 2 14" xfId="10910"/>
    <cellStyle name="Output 2 2 2 2 15" xfId="11528"/>
    <cellStyle name="Output 2 2 2 2 16" xfId="12021"/>
    <cellStyle name="Output 2 2 2 2 17" xfId="12812"/>
    <cellStyle name="Output 2 2 2 2 18" xfId="13132"/>
    <cellStyle name="Output 2 2 2 2 19" xfId="13895"/>
    <cellStyle name="Output 2 2 2 2 2" xfId="2748"/>
    <cellStyle name="Output 2 2 2 2 20" xfId="14671"/>
    <cellStyle name="Output 2 2 2 2 21" xfId="14914"/>
    <cellStyle name="Output 2 2 2 2 22" xfId="16026"/>
    <cellStyle name="Output 2 2 2 2 3" xfId="3357"/>
    <cellStyle name="Output 2 2 2 2 4" xfId="3487"/>
    <cellStyle name="Output 2 2 2 2 5" xfId="4015"/>
    <cellStyle name="Output 2 2 2 2 6" xfId="4799"/>
    <cellStyle name="Output 2 2 2 2 7" xfId="6208"/>
    <cellStyle name="Output 2 2 2 2 8" xfId="6875"/>
    <cellStyle name="Output 2 2 2 2 9" xfId="7517"/>
    <cellStyle name="Output 2 2 2 20" xfId="13190"/>
    <cellStyle name="Output 2 2 2 21" xfId="13616"/>
    <cellStyle name="Output 2 2 2 22" xfId="14171"/>
    <cellStyle name="Output 2 2 2 23" xfId="14998"/>
    <cellStyle name="Output 2 2 2 24" xfId="15532"/>
    <cellStyle name="Output 2 2 2 3" xfId="1394"/>
    <cellStyle name="Output 2 2 2 4" xfId="2248"/>
    <cellStyle name="Output 2 2 2 5" xfId="2955"/>
    <cellStyle name="Output 2 2 2 6" xfId="3523"/>
    <cellStyle name="Output 2 2 2 7" xfId="4511"/>
    <cellStyle name="Output 2 2 2 8" xfId="5295"/>
    <cellStyle name="Output 2 2 2 9" xfId="5300"/>
    <cellStyle name="Output 2 2 20" xfId="887"/>
    <cellStyle name="Output 2 2 20 10" xfId="6782"/>
    <cellStyle name="Output 2 2 20 11" xfId="4463"/>
    <cellStyle name="Output 2 2 20 12" xfId="8762"/>
    <cellStyle name="Output 2 2 20 13" xfId="5598"/>
    <cellStyle name="Output 2 2 20 14" xfId="9223"/>
    <cellStyle name="Output 2 2 20 15" xfId="9059"/>
    <cellStyle name="Output 2 2 20 16" xfId="10817"/>
    <cellStyle name="Output 2 2 20 17" xfId="10465"/>
    <cellStyle name="Output 2 2 20 18" xfId="11928"/>
    <cellStyle name="Output 2 2 20 19" xfId="12719"/>
    <cellStyle name="Output 2 2 20 2" xfId="1990"/>
    <cellStyle name="Output 2 2 20 2 10" xfId="8950"/>
    <cellStyle name="Output 2 2 20 2 11" xfId="9187"/>
    <cellStyle name="Output 2 2 20 2 12" xfId="9880"/>
    <cellStyle name="Output 2 2 20 2 13" xfId="9388"/>
    <cellStyle name="Output 2 2 20 2 14" xfId="11005"/>
    <cellStyle name="Output 2 2 20 2 15" xfId="10563"/>
    <cellStyle name="Output 2 2 20 2 16" xfId="12116"/>
    <cellStyle name="Output 2 2 20 2 17" xfId="12907"/>
    <cellStyle name="Output 2 2 20 2 18" xfId="11727"/>
    <cellStyle name="Output 2 2 20 2 19" xfId="13990"/>
    <cellStyle name="Output 2 2 20 2 2" xfId="2843"/>
    <cellStyle name="Output 2 2 20 2 20" xfId="14766"/>
    <cellStyle name="Output 2 2 20 2 21" xfId="13463"/>
    <cellStyle name="Output 2 2 20 2 22" xfId="16121"/>
    <cellStyle name="Output 2 2 20 2 3" xfId="1193"/>
    <cellStyle name="Output 2 2 20 2 4" xfId="3468"/>
    <cellStyle name="Output 2 2 20 2 5" xfId="4199"/>
    <cellStyle name="Output 2 2 20 2 6" xfId="4983"/>
    <cellStyle name="Output 2 2 20 2 7" xfId="6488"/>
    <cellStyle name="Output 2 2 20 2 8" xfId="6970"/>
    <cellStyle name="Output 2 2 20 2 9" xfId="6404"/>
    <cellStyle name="Output 2 2 20 20" xfId="12142"/>
    <cellStyle name="Output 2 2 20 21" xfId="13803"/>
    <cellStyle name="Output 2 2 20 22" xfId="14579"/>
    <cellStyle name="Output 2 2 20 23" xfId="11364"/>
    <cellStyle name="Output 2 2 20 24" xfId="15939"/>
    <cellStyle name="Output 2 2 20 3" xfId="1802"/>
    <cellStyle name="Output 2 2 20 4" xfId="2656"/>
    <cellStyle name="Output 2 2 20 5" xfId="940"/>
    <cellStyle name="Output 2 2 20 6" xfId="3363"/>
    <cellStyle name="Output 2 2 20 7" xfId="3592"/>
    <cellStyle name="Output 2 2 20 8" xfId="4160"/>
    <cellStyle name="Output 2 2 20 9" xfId="4074"/>
    <cellStyle name="Output 2 2 21" xfId="904"/>
    <cellStyle name="Output 2 2 21 10" xfId="6799"/>
    <cellStyle name="Output 2 2 21 11" xfId="5100"/>
    <cellStyle name="Output 2 2 21 12" xfId="8779"/>
    <cellStyle name="Output 2 2 21 13" xfId="9709"/>
    <cellStyle name="Output 2 2 21 14" xfId="9075"/>
    <cellStyle name="Output 2 2 21 15" xfId="9649"/>
    <cellStyle name="Output 2 2 21 16" xfId="10834"/>
    <cellStyle name="Output 2 2 21 17" xfId="8459"/>
    <cellStyle name="Output 2 2 21 18" xfId="11945"/>
    <cellStyle name="Output 2 2 21 19" xfId="12736"/>
    <cellStyle name="Output 2 2 21 2" xfId="1994"/>
    <cellStyle name="Output 2 2 21 2 10" xfId="8954"/>
    <cellStyle name="Output 2 2 21 2 11" xfId="9226"/>
    <cellStyle name="Output 2 2 21 2 12" xfId="9884"/>
    <cellStyle name="Output 2 2 21 2 13" xfId="9456"/>
    <cellStyle name="Output 2 2 21 2 14" xfId="11009"/>
    <cellStyle name="Output 2 2 21 2 15" xfId="10620"/>
    <cellStyle name="Output 2 2 21 2 16" xfId="12120"/>
    <cellStyle name="Output 2 2 21 2 17" xfId="12911"/>
    <cellStyle name="Output 2 2 21 2 18" xfId="11735"/>
    <cellStyle name="Output 2 2 21 2 19" xfId="13994"/>
    <cellStyle name="Output 2 2 21 2 2" xfId="2847"/>
    <cellStyle name="Output 2 2 21 2 20" xfId="14770"/>
    <cellStyle name="Output 2 2 21 2 21" xfId="13490"/>
    <cellStyle name="Output 2 2 21 2 22" xfId="16125"/>
    <cellStyle name="Output 2 2 21 2 3" xfId="1197"/>
    <cellStyle name="Output 2 2 21 2 4" xfId="3516"/>
    <cellStyle name="Output 2 2 21 2 5" xfId="4255"/>
    <cellStyle name="Output 2 2 21 2 6" xfId="5039"/>
    <cellStyle name="Output 2 2 21 2 7" xfId="6536"/>
    <cellStyle name="Output 2 2 21 2 8" xfId="6974"/>
    <cellStyle name="Output 2 2 21 2 9" xfId="6453"/>
    <cellStyle name="Output 2 2 21 20" xfId="13276"/>
    <cellStyle name="Output 2 2 21 21" xfId="13820"/>
    <cellStyle name="Output 2 2 21 22" xfId="14596"/>
    <cellStyle name="Output 2 2 21 23" xfId="15070"/>
    <cellStyle name="Output 2 2 21 24" xfId="15956"/>
    <cellStyle name="Output 2 2 21 3" xfId="1819"/>
    <cellStyle name="Output 2 2 21 4" xfId="2673"/>
    <cellStyle name="Output 2 2 21 5" xfId="948"/>
    <cellStyle name="Output 2 2 21 6" xfId="3360"/>
    <cellStyle name="Output 2 2 21 7" xfId="3922"/>
    <cellStyle name="Output 2 2 21 8" xfId="4706"/>
    <cellStyle name="Output 2 2 21 9" xfId="4801"/>
    <cellStyle name="Output 2 2 22" xfId="916"/>
    <cellStyle name="Output 2 2 22 10" xfId="6811"/>
    <cellStyle name="Output 2 2 22 11" xfId="5613"/>
    <cellStyle name="Output 2 2 22 12" xfId="8791"/>
    <cellStyle name="Output 2 2 22 13" xfId="8636"/>
    <cellStyle name="Output 2 2 22 14" xfId="9539"/>
    <cellStyle name="Output 2 2 22 15" xfId="9159"/>
    <cellStyle name="Output 2 2 22 16" xfId="10846"/>
    <cellStyle name="Output 2 2 22 17" xfId="10152"/>
    <cellStyle name="Output 2 2 22 18" xfId="11957"/>
    <cellStyle name="Output 2 2 22 19" xfId="12748"/>
    <cellStyle name="Output 2 2 22 2" xfId="1998"/>
    <cellStyle name="Output 2 2 22 2 10" xfId="8958"/>
    <cellStyle name="Output 2 2 22 2 11" xfId="9247"/>
    <cellStyle name="Output 2 2 22 2 12" xfId="9888"/>
    <cellStyle name="Output 2 2 22 2 13" xfId="9511"/>
    <cellStyle name="Output 2 2 22 2 14" xfId="11013"/>
    <cellStyle name="Output 2 2 22 2 15" xfId="10661"/>
    <cellStyle name="Output 2 2 22 2 16" xfId="12124"/>
    <cellStyle name="Output 2 2 22 2 17" xfId="12915"/>
    <cellStyle name="Output 2 2 22 2 18" xfId="11749"/>
    <cellStyle name="Output 2 2 22 2 19" xfId="13998"/>
    <cellStyle name="Output 2 2 22 2 2" xfId="2851"/>
    <cellStyle name="Output 2 2 22 2 20" xfId="14774"/>
    <cellStyle name="Output 2 2 22 2 21" xfId="13633"/>
    <cellStyle name="Output 2 2 22 2 22" xfId="16129"/>
    <cellStyle name="Output 2 2 22 2 3" xfId="1201"/>
    <cellStyle name="Output 2 2 22 2 4" xfId="3540"/>
    <cellStyle name="Output 2 2 22 2 5" xfId="4290"/>
    <cellStyle name="Output 2 2 22 2 6" xfId="5074"/>
    <cellStyle name="Output 2 2 22 2 7" xfId="6554"/>
    <cellStyle name="Output 2 2 22 2 8" xfId="6978"/>
    <cellStyle name="Output 2 2 22 2 9" xfId="7774"/>
    <cellStyle name="Output 2 2 22 20" xfId="13229"/>
    <cellStyle name="Output 2 2 22 21" xfId="13832"/>
    <cellStyle name="Output 2 2 22 22" xfId="14608"/>
    <cellStyle name="Output 2 2 22 23" xfId="15027"/>
    <cellStyle name="Output 2 2 22 24" xfId="15968"/>
    <cellStyle name="Output 2 2 22 3" xfId="1831"/>
    <cellStyle name="Output 2 2 22 4" xfId="2685"/>
    <cellStyle name="Output 2 2 22 5" xfId="2034"/>
    <cellStyle name="Output 2 2 22 6" xfId="2242"/>
    <cellStyle name="Output 2 2 22 7" xfId="4507"/>
    <cellStyle name="Output 2 2 22 8" xfId="5291"/>
    <cellStyle name="Output 2 2 22 9" xfId="5607"/>
    <cellStyle name="Output 2 2 23" xfId="925"/>
    <cellStyle name="Output 2 2 23 10" xfId="6820"/>
    <cellStyle name="Output 2 2 23 11" xfId="5437"/>
    <cellStyle name="Output 2 2 23 12" xfId="8800"/>
    <cellStyle name="Output 2 2 23 13" xfId="8508"/>
    <cellStyle name="Output 2 2 23 14" xfId="9632"/>
    <cellStyle name="Output 2 2 23 15" xfId="9251"/>
    <cellStyle name="Output 2 2 23 16" xfId="10855"/>
    <cellStyle name="Output 2 2 23 17" xfId="11343"/>
    <cellStyle name="Output 2 2 23 18" xfId="11966"/>
    <cellStyle name="Output 2 2 23 19" xfId="12757"/>
    <cellStyle name="Output 2 2 23 2" xfId="2003"/>
    <cellStyle name="Output 2 2 23 2 10" xfId="8963"/>
    <cellStyle name="Output 2 2 23 2 11" xfId="9265"/>
    <cellStyle name="Output 2 2 23 2 12" xfId="9893"/>
    <cellStyle name="Output 2 2 23 2 13" xfId="9601"/>
    <cellStyle name="Output 2 2 23 2 14" xfId="11018"/>
    <cellStyle name="Output 2 2 23 2 15" xfId="10721"/>
    <cellStyle name="Output 2 2 23 2 16" xfId="12129"/>
    <cellStyle name="Output 2 2 23 2 17" xfId="12920"/>
    <cellStyle name="Output 2 2 23 2 18" xfId="12138"/>
    <cellStyle name="Output 2 2 23 2 19" xfId="14003"/>
    <cellStyle name="Output 2 2 23 2 2" xfId="2856"/>
    <cellStyle name="Output 2 2 23 2 20" xfId="14779"/>
    <cellStyle name="Output 2 2 23 2 21" xfId="14130"/>
    <cellStyle name="Output 2 2 23 2 22" xfId="16134"/>
    <cellStyle name="Output 2 2 23 2 3" xfId="2012"/>
    <cellStyle name="Output 2 2 23 2 4" xfId="3559"/>
    <cellStyle name="Output 2 2 23 2 5" xfId="4399"/>
    <cellStyle name="Output 2 2 23 2 6" xfId="5183"/>
    <cellStyle name="Output 2 2 23 2 7" xfId="6572"/>
    <cellStyle name="Output 2 2 23 2 8" xfId="6983"/>
    <cellStyle name="Output 2 2 23 2 9" xfId="7779"/>
    <cellStyle name="Output 2 2 23 20" xfId="13627"/>
    <cellStyle name="Output 2 2 23 21" xfId="13841"/>
    <cellStyle name="Output 2 2 23 22" xfId="14617"/>
    <cellStyle name="Output 2 2 23 23" xfId="15345"/>
    <cellStyle name="Output 2 2 23 24" xfId="15977"/>
    <cellStyle name="Output 2 2 23 3" xfId="1840"/>
    <cellStyle name="Output 2 2 23 4" xfId="2694"/>
    <cellStyle name="Output 2 2 23 5" xfId="2039"/>
    <cellStyle name="Output 2 2 23 6" xfId="3117"/>
    <cellStyle name="Output 2 2 23 7" xfId="4432"/>
    <cellStyle name="Output 2 2 23 8" xfId="5216"/>
    <cellStyle name="Output 2 2 23 9" xfId="6424"/>
    <cellStyle name="Output 2 2 24" xfId="930"/>
    <cellStyle name="Output 2 2 24 10" xfId="6825"/>
    <cellStyle name="Output 2 2 24 11" xfId="5502"/>
    <cellStyle name="Output 2 2 24 12" xfId="8805"/>
    <cellStyle name="Output 2 2 24 13" xfId="7732"/>
    <cellStyle name="Output 2 2 24 14" xfId="9661"/>
    <cellStyle name="Output 2 2 24 15" xfId="7756"/>
    <cellStyle name="Output 2 2 24 16" xfId="10860"/>
    <cellStyle name="Output 2 2 24 17" xfId="9424"/>
    <cellStyle name="Output 2 2 24 18" xfId="11971"/>
    <cellStyle name="Output 2 2 24 19" xfId="12762"/>
    <cellStyle name="Output 2 2 24 2" xfId="2007"/>
    <cellStyle name="Output 2 2 24 2 10" xfId="8967"/>
    <cellStyle name="Output 2 2 24 2 11" xfId="9283"/>
    <cellStyle name="Output 2 2 24 2 12" xfId="9897"/>
    <cellStyle name="Output 2 2 24 2 13" xfId="9634"/>
    <cellStyle name="Output 2 2 24 2 14" xfId="11022"/>
    <cellStyle name="Output 2 2 24 2 15" xfId="10742"/>
    <cellStyle name="Output 2 2 24 2 16" xfId="12133"/>
    <cellStyle name="Output 2 2 24 2 17" xfId="12924"/>
    <cellStyle name="Output 2 2 24 2 18" xfId="12267"/>
    <cellStyle name="Output 2 2 24 2 19" xfId="14007"/>
    <cellStyle name="Output 2 2 24 2 2" xfId="2860"/>
    <cellStyle name="Output 2 2 24 2 20" xfId="14783"/>
    <cellStyle name="Output 2 2 24 2 21" xfId="14163"/>
    <cellStyle name="Output 2 2 24 2 22" xfId="16138"/>
    <cellStyle name="Output 2 2 24 2 3" xfId="2016"/>
    <cellStyle name="Output 2 2 24 2 4" xfId="3574"/>
    <cellStyle name="Output 2 2 24 2 5" xfId="4453"/>
    <cellStyle name="Output 2 2 24 2 6" xfId="5237"/>
    <cellStyle name="Output 2 2 24 2 7" xfId="6591"/>
    <cellStyle name="Output 2 2 24 2 8" xfId="6987"/>
    <cellStyle name="Output 2 2 24 2 9" xfId="7783"/>
    <cellStyle name="Output 2 2 24 20" xfId="9908"/>
    <cellStyle name="Output 2 2 24 21" xfId="13846"/>
    <cellStyle name="Output 2 2 24 22" xfId="14622"/>
    <cellStyle name="Output 2 2 24 23" xfId="11485"/>
    <cellStyle name="Output 2 2 24 24" xfId="15982"/>
    <cellStyle name="Output 2 2 24 3" xfId="1845"/>
    <cellStyle name="Output 2 2 24 4" xfId="2699"/>
    <cellStyle name="Output 2 2 24 5" xfId="980"/>
    <cellStyle name="Output 2 2 24 6" xfId="1031"/>
    <cellStyle name="Output 2 2 24 7" xfId="3053"/>
    <cellStyle name="Output 2 2 24 8" xfId="3979"/>
    <cellStyle name="Output 2 2 24 9" xfId="5224"/>
    <cellStyle name="Output 2 2 25" xfId="1852"/>
    <cellStyle name="Output 2 2 25 10" xfId="8812"/>
    <cellStyle name="Output 2 2 25 11" xfId="8052"/>
    <cellStyle name="Output 2 2 25 12" xfId="9690"/>
    <cellStyle name="Output 2 2 25 13" xfId="8162"/>
    <cellStyle name="Output 2 2 25 14" xfId="10867"/>
    <cellStyle name="Output 2 2 25 15" xfId="9631"/>
    <cellStyle name="Output 2 2 25 16" xfId="11978"/>
    <cellStyle name="Output 2 2 25 17" xfId="12769"/>
    <cellStyle name="Output 2 2 25 18" xfId="11188"/>
    <cellStyle name="Output 2 2 25 19" xfId="13852"/>
    <cellStyle name="Output 2 2 25 2" xfId="2706"/>
    <cellStyle name="Output 2 2 25 20" xfId="14629"/>
    <cellStyle name="Output 2 2 25 21" xfId="11616"/>
    <cellStyle name="Output 2 2 25 22" xfId="15988"/>
    <cellStyle name="Output 2 2 25 3" xfId="987"/>
    <cellStyle name="Output 2 2 25 4" xfId="1069"/>
    <cellStyle name="Output 2 2 25 5" xfId="3378"/>
    <cellStyle name="Output 2 2 25 6" xfId="4101"/>
    <cellStyle name="Output 2 2 25 7" xfId="5476"/>
    <cellStyle name="Output 2 2 25 8" xfId="6832"/>
    <cellStyle name="Output 2 2 25 9" xfId="7049"/>
    <cellStyle name="Output 2 2 26" xfId="1150"/>
    <cellStyle name="Output 2 2 27" xfId="4305"/>
    <cellStyle name="Output 2 2 28" xfId="7903"/>
    <cellStyle name="Output 2 2 29" xfId="10469"/>
    <cellStyle name="Output 2 2 3" xfId="516"/>
    <cellStyle name="Output 2 2 3 10" xfId="6002"/>
    <cellStyle name="Output 2 2 3 11" xfId="7562"/>
    <cellStyle name="Output 2 2 3 12" xfId="7920"/>
    <cellStyle name="Output 2 2 3 13" xfId="9142"/>
    <cellStyle name="Output 2 2 3 14" xfId="8451"/>
    <cellStyle name="Output 2 2 3 15" xfId="9143"/>
    <cellStyle name="Output 2 2 3 16" xfId="10203"/>
    <cellStyle name="Output 2 2 3 17" xfId="11261"/>
    <cellStyle name="Output 2 2 3 18" xfId="11408"/>
    <cellStyle name="Output 2 2 3 19" xfId="12348"/>
    <cellStyle name="Output 2 2 3 2" xfId="1900"/>
    <cellStyle name="Output 2 2 3 2 10" xfId="8860"/>
    <cellStyle name="Output 2 2 3 2 11" xfId="8561"/>
    <cellStyle name="Output 2 2 3 2 12" xfId="9790"/>
    <cellStyle name="Output 2 2 3 2 13" xfId="7617"/>
    <cellStyle name="Output 2 2 3 2 14" xfId="10915"/>
    <cellStyle name="Output 2 2 3 2 15" xfId="10338"/>
    <cellStyle name="Output 2 2 3 2 16" xfId="12026"/>
    <cellStyle name="Output 2 2 3 2 17" xfId="12817"/>
    <cellStyle name="Output 2 2 3 2 18" xfId="13174"/>
    <cellStyle name="Output 2 2 3 2 19" xfId="13900"/>
    <cellStyle name="Output 2 2 3 2 2" xfId="2753"/>
    <cellStyle name="Output 2 2 3 2 20" xfId="14676"/>
    <cellStyle name="Output 2 2 3 2 21" xfId="14127"/>
    <cellStyle name="Output 2 2 3 2 22" xfId="16031"/>
    <cellStyle name="Output 2 2 3 2 3" xfId="3017"/>
    <cellStyle name="Output 2 2 3 2 4" xfId="3384"/>
    <cellStyle name="Output 2 2 3 2 5" xfId="4388"/>
    <cellStyle name="Output 2 2 3 2 6" xfId="5172"/>
    <cellStyle name="Output 2 2 3 2 7" xfId="5152"/>
    <cellStyle name="Output 2 2 3 2 8" xfId="6880"/>
    <cellStyle name="Output 2 2 3 2 9" xfId="7485"/>
    <cellStyle name="Output 2 2 3 20" xfId="13548"/>
    <cellStyle name="Output 2 2 3 21" xfId="13129"/>
    <cellStyle name="Output 2 2 3 22" xfId="14208"/>
    <cellStyle name="Output 2 2 3 23" xfId="15290"/>
    <cellStyle name="Output 2 2 3 24" xfId="15568"/>
    <cellStyle name="Output 2 2 3 3" xfId="1431"/>
    <cellStyle name="Output 2 2 3 4" xfId="2285"/>
    <cellStyle name="Output 2 2 3 5" xfId="3413"/>
    <cellStyle name="Output 2 2 3 6" xfId="2915"/>
    <cellStyle name="Output 2 2 3 7" xfId="3902"/>
    <cellStyle name="Output 2 2 3 8" xfId="4643"/>
    <cellStyle name="Output 2 2 3 9" xfId="6368"/>
    <cellStyle name="Output 2 2 30" xfId="10904"/>
    <cellStyle name="Output 2 2 31" xfId="13339"/>
    <cellStyle name="Output 2 2 32" xfId="14912"/>
    <cellStyle name="Output 2 2 33" xfId="14845"/>
    <cellStyle name="Output 2 2 4" xfId="545"/>
    <cellStyle name="Output 2 2 4 10" xfId="6332"/>
    <cellStyle name="Output 2 2 4 11" xfId="7053"/>
    <cellStyle name="Output 2 2 4 12" xfId="4774"/>
    <cellStyle name="Output 2 2 4 13" xfId="9495"/>
    <cellStyle name="Output 2 2 4 14" xfId="9706"/>
    <cellStyle name="Output 2 2 4 15" xfId="7860"/>
    <cellStyle name="Output 2 2 4 16" xfId="7423"/>
    <cellStyle name="Output 2 2 4 17" xfId="11299"/>
    <cellStyle name="Output 2 2 4 18" xfId="10516"/>
    <cellStyle name="Output 2 2 4 19" xfId="12377"/>
    <cellStyle name="Output 2 2 4 2" xfId="1909"/>
    <cellStyle name="Output 2 2 4 2 10" xfId="8869"/>
    <cellStyle name="Output 2 2 4 2 11" xfId="9323"/>
    <cellStyle name="Output 2 2 4 2 12" xfId="9799"/>
    <cellStyle name="Output 2 2 4 2 13" xfId="9341"/>
    <cellStyle name="Output 2 2 4 2 14" xfId="10924"/>
    <cellStyle name="Output 2 2 4 2 15" xfId="11422"/>
    <cellStyle name="Output 2 2 4 2 16" xfId="12035"/>
    <cellStyle name="Output 2 2 4 2 17" xfId="12826"/>
    <cellStyle name="Output 2 2 4 2 18" xfId="13475"/>
    <cellStyle name="Output 2 2 4 2 19" xfId="13909"/>
    <cellStyle name="Output 2 2 4 2 2" xfId="2762"/>
    <cellStyle name="Output 2 2 4 2 20" xfId="14685"/>
    <cellStyle name="Output 2 2 4 2 21" xfId="14974"/>
    <cellStyle name="Output 2 2 4 2 22" xfId="16040"/>
    <cellStyle name="Output 2 2 4 2 3" xfId="3249"/>
    <cellStyle name="Output 2 2 4 2 4" xfId="2984"/>
    <cellStyle name="Output 2 2 4 2 5" xfId="3326"/>
    <cellStyle name="Output 2 2 4 2 6" xfId="3780"/>
    <cellStyle name="Output 2 2 4 2 7" xfId="5975"/>
    <cellStyle name="Output 2 2 4 2 8" xfId="6889"/>
    <cellStyle name="Output 2 2 4 2 9" xfId="7234"/>
    <cellStyle name="Output 2 2 4 20" xfId="13584"/>
    <cellStyle name="Output 2 2 4 21" xfId="13104"/>
    <cellStyle name="Output 2 2 4 22" xfId="14237"/>
    <cellStyle name="Output 2 2 4 23" xfId="15315"/>
    <cellStyle name="Output 2 2 4 24" xfId="15597"/>
    <cellStyle name="Output 2 2 4 3" xfId="1460"/>
    <cellStyle name="Output 2 2 4 4" xfId="2314"/>
    <cellStyle name="Output 2 2 4 5" xfId="1107"/>
    <cellStyle name="Output 2 2 4 6" xfId="3303"/>
    <cellStyle name="Output 2 2 4 7" xfId="4335"/>
    <cellStyle name="Output 2 2 4 8" xfId="5119"/>
    <cellStyle name="Output 2 2 4 9" xfId="5881"/>
    <cellStyle name="Output 2 2 5" xfId="409"/>
    <cellStyle name="Output 2 2 5 10" xfId="6495"/>
    <cellStyle name="Output 2 2 5 11" xfId="7644"/>
    <cellStyle name="Output 2 2 5 12" xfId="8416"/>
    <cellStyle name="Output 2 2 5 13" xfId="9245"/>
    <cellStyle name="Output 2 2 5 14" xfId="4851"/>
    <cellStyle name="Output 2 2 5 15" xfId="10122"/>
    <cellStyle name="Output 2 2 5 16" xfId="10474"/>
    <cellStyle name="Output 2 2 5 17" xfId="11660"/>
    <cellStyle name="Output 2 2 5 18" xfId="11730"/>
    <cellStyle name="Output 2 2 5 19" xfId="12242"/>
    <cellStyle name="Output 2 2 5 2" xfId="1874"/>
    <cellStyle name="Output 2 2 5 2 10" xfId="8834"/>
    <cellStyle name="Output 2 2 5 2 11" xfId="9403"/>
    <cellStyle name="Output 2 2 5 2 12" xfId="9764"/>
    <cellStyle name="Output 2 2 5 2 13" xfId="10048"/>
    <cellStyle name="Output 2 2 5 2 14" xfId="10889"/>
    <cellStyle name="Output 2 2 5 2 15" xfId="10371"/>
    <cellStyle name="Output 2 2 5 2 16" xfId="12000"/>
    <cellStyle name="Output 2 2 5 2 17" xfId="12791"/>
    <cellStyle name="Output 2 2 5 2 18" xfId="11761"/>
    <cellStyle name="Output 2 2 5 2 19" xfId="13874"/>
    <cellStyle name="Output 2 2 5 2 2" xfId="2728"/>
    <cellStyle name="Output 2 2 5 2 20" xfId="14650"/>
    <cellStyle name="Output 2 2 5 2 21" xfId="14856"/>
    <cellStyle name="Output 2 2 5 2 22" xfId="16006"/>
    <cellStyle name="Output 2 2 5 2 3" xfId="3094"/>
    <cellStyle name="Output 2 2 5 2 4" xfId="3717"/>
    <cellStyle name="Output 2 2 5 2 5" xfId="4595"/>
    <cellStyle name="Output 2 2 5 2 6" xfId="5379"/>
    <cellStyle name="Output 2 2 5 2 7" xfId="3774"/>
    <cellStyle name="Output 2 2 5 2 8" xfId="6854"/>
    <cellStyle name="Output 2 2 5 2 9" xfId="7232"/>
    <cellStyle name="Output 2 2 5 20" xfId="13383"/>
    <cellStyle name="Output 2 2 5 21" xfId="11476"/>
    <cellStyle name="Output 2 2 5 22" xfId="14105"/>
    <cellStyle name="Output 2 2 5 23" xfId="13467"/>
    <cellStyle name="Output 2 2 5 24" xfId="15466"/>
    <cellStyle name="Output 2 2 5 3" xfId="1324"/>
    <cellStyle name="Output 2 2 5 4" xfId="2178"/>
    <cellStyle name="Output 2 2 5 5" xfId="2962"/>
    <cellStyle name="Output 2 2 5 6" xfId="3791"/>
    <cellStyle name="Output 2 2 5 7" xfId="4232"/>
    <cellStyle name="Output 2 2 5 8" xfId="5016"/>
    <cellStyle name="Output 2 2 5 9" xfId="4836"/>
    <cellStyle name="Output 2 2 6" xfId="583"/>
    <cellStyle name="Output 2 2 6 10" xfId="4993"/>
    <cellStyle name="Output 2 2 6 11" xfId="7414"/>
    <cellStyle name="Output 2 2 6 12" xfId="6312"/>
    <cellStyle name="Output 2 2 6 13" xfId="9445"/>
    <cellStyle name="Output 2 2 6 14" xfId="9685"/>
    <cellStyle name="Output 2 2 6 15" xfId="9654"/>
    <cellStyle name="Output 2 2 6 16" xfId="8295"/>
    <cellStyle name="Output 2 2 6 17" xfId="11283"/>
    <cellStyle name="Output 2 2 6 18" xfId="10125"/>
    <cellStyle name="Output 2 2 6 19" xfId="12415"/>
    <cellStyle name="Output 2 2 6 2" xfId="1914"/>
    <cellStyle name="Output 2 2 6 2 10" xfId="8874"/>
    <cellStyle name="Output 2 2 6 2 11" xfId="9587"/>
    <cellStyle name="Output 2 2 6 2 12" xfId="9804"/>
    <cellStyle name="Output 2 2 6 2 13" xfId="9933"/>
    <cellStyle name="Output 2 2 6 2 14" xfId="10929"/>
    <cellStyle name="Output 2 2 6 2 15" xfId="11451"/>
    <cellStyle name="Output 2 2 6 2 16" xfId="12040"/>
    <cellStyle name="Output 2 2 6 2 17" xfId="12831"/>
    <cellStyle name="Output 2 2 6 2 18" xfId="13381"/>
    <cellStyle name="Output 2 2 6 2 19" xfId="13914"/>
    <cellStyle name="Output 2 2 6 2 2" xfId="2767"/>
    <cellStyle name="Output 2 2 6 2 20" xfId="14690"/>
    <cellStyle name="Output 2 2 6 2 21" xfId="15008"/>
    <cellStyle name="Output 2 2 6 2 22" xfId="16045"/>
    <cellStyle name="Output 2 2 6 2 3" xfId="3279"/>
    <cellStyle name="Output 2 2 6 2 4" xfId="1185"/>
    <cellStyle name="Output 2 2 6 2 5" xfId="4201"/>
    <cellStyle name="Output 2 2 6 2 6" xfId="4985"/>
    <cellStyle name="Output 2 2 6 2 7" xfId="6207"/>
    <cellStyle name="Output 2 2 6 2 8" xfId="6894"/>
    <cellStyle name="Output 2 2 6 2 9" xfId="7001"/>
    <cellStyle name="Output 2 2 6 20" xfId="13570"/>
    <cellStyle name="Output 2 2 6 21" xfId="11681"/>
    <cellStyle name="Output 2 2 6 22" xfId="14275"/>
    <cellStyle name="Output 2 2 6 23" xfId="15304"/>
    <cellStyle name="Output 2 2 6 24" xfId="15635"/>
    <cellStyle name="Output 2 2 6 3" xfId="1498"/>
    <cellStyle name="Output 2 2 6 4" xfId="2352"/>
    <cellStyle name="Output 2 2 6 5" xfId="2964"/>
    <cellStyle name="Output 2 2 6 6" xfId="2705"/>
    <cellStyle name="Output 2 2 6 7" xfId="3894"/>
    <cellStyle name="Output 2 2 6 8" xfId="4611"/>
    <cellStyle name="Output 2 2 6 9" xfId="4815"/>
    <cellStyle name="Output 2 2 7" xfId="610"/>
    <cellStyle name="Output 2 2 7 10" xfId="6045"/>
    <cellStyle name="Output 2 2 7 11" xfId="7050"/>
    <cellStyle name="Output 2 2 7 12" xfId="7633"/>
    <cellStyle name="Output 2 2 7 13" xfId="7972"/>
    <cellStyle name="Output 2 2 7 14" xfId="9070"/>
    <cellStyle name="Output 2 2 7 15" xfId="9509"/>
    <cellStyle name="Output 2 2 7 16" xfId="9487"/>
    <cellStyle name="Output 2 2 7 17" xfId="11323"/>
    <cellStyle name="Output 2 2 7 18" xfId="9491"/>
    <cellStyle name="Output 2 2 7 19" xfId="12442"/>
    <cellStyle name="Output 2 2 7 2" xfId="1922"/>
    <cellStyle name="Output 2 2 7 2 10" xfId="8882"/>
    <cellStyle name="Output 2 2 7 2 11" xfId="8992"/>
    <cellStyle name="Output 2 2 7 2 12" xfId="9812"/>
    <cellStyle name="Output 2 2 7 2 13" xfId="8390"/>
    <cellStyle name="Output 2 2 7 2 14" xfId="10937"/>
    <cellStyle name="Output 2 2 7 2 15" xfId="11443"/>
    <cellStyle name="Output 2 2 7 2 16" xfId="12048"/>
    <cellStyle name="Output 2 2 7 2 17" xfId="12839"/>
    <cellStyle name="Output 2 2 7 2 18" xfId="13544"/>
    <cellStyle name="Output 2 2 7 2 19" xfId="13922"/>
    <cellStyle name="Output 2 2 7 2 2" xfId="2775"/>
    <cellStyle name="Output 2 2 7 2 20" xfId="14698"/>
    <cellStyle name="Output 2 2 7 2 21" xfId="11126"/>
    <cellStyle name="Output 2 2 7 2 22" xfId="16053"/>
    <cellStyle name="Output 2 2 7 2 3" xfId="3271"/>
    <cellStyle name="Output 2 2 7 2 4" xfId="1105"/>
    <cellStyle name="Output 2 2 7 2 5" xfId="1108"/>
    <cellStyle name="Output 2 2 7 2 6" xfId="2021"/>
    <cellStyle name="Output 2 2 7 2 7" xfId="5899"/>
    <cellStyle name="Output 2 2 7 2 8" xfId="6902"/>
    <cellStyle name="Output 2 2 7 2 9" xfId="6139"/>
    <cellStyle name="Output 2 2 7 20" xfId="13607"/>
    <cellStyle name="Output 2 2 7 21" xfId="13145"/>
    <cellStyle name="Output 2 2 7 22" xfId="14302"/>
    <cellStyle name="Output 2 2 7 23" xfId="15329"/>
    <cellStyle name="Output 2 2 7 24" xfId="15662"/>
    <cellStyle name="Output 2 2 7 3" xfId="1525"/>
    <cellStyle name="Output 2 2 7 4" xfId="2379"/>
    <cellStyle name="Output 2 2 7 5" xfId="3317"/>
    <cellStyle name="Output 2 2 7 6" xfId="3269"/>
    <cellStyle name="Output 2 2 7 7" xfId="4042"/>
    <cellStyle name="Output 2 2 7 8" xfId="4826"/>
    <cellStyle name="Output 2 2 7 9" xfId="5588"/>
    <cellStyle name="Output 2 2 8" xfId="635"/>
    <cellStyle name="Output 2 2 8 10" xfId="3633"/>
    <cellStyle name="Output 2 2 8 11" xfId="7387"/>
    <cellStyle name="Output 2 2 8 12" xfId="7691"/>
    <cellStyle name="Output 2 2 8 13" xfId="7015"/>
    <cellStyle name="Output 2 2 8 14" xfId="7107"/>
    <cellStyle name="Output 2 2 8 15" xfId="9179"/>
    <cellStyle name="Output 2 2 8 16" xfId="9982"/>
    <cellStyle name="Output 2 2 8 17" xfId="10612"/>
    <cellStyle name="Output 2 2 8 18" xfId="10354"/>
    <cellStyle name="Output 2 2 8 19" xfId="12467"/>
    <cellStyle name="Output 2 2 8 2" xfId="1927"/>
    <cellStyle name="Output 2 2 8 2 10" xfId="8887"/>
    <cellStyle name="Output 2 2 8 2 11" xfId="9193"/>
    <cellStyle name="Output 2 2 8 2 12" xfId="9817"/>
    <cellStyle name="Output 2 2 8 2 13" xfId="9116"/>
    <cellStyle name="Output 2 2 8 2 14" xfId="10942"/>
    <cellStyle name="Output 2 2 8 2 15" xfId="10128"/>
    <cellStyle name="Output 2 2 8 2 16" xfId="12053"/>
    <cellStyle name="Output 2 2 8 2 17" xfId="12844"/>
    <cellStyle name="Output 2 2 8 2 18" xfId="13551"/>
    <cellStyle name="Output 2 2 8 2 19" xfId="13927"/>
    <cellStyle name="Output 2 2 8 2 2" xfId="2780"/>
    <cellStyle name="Output 2 2 8 2 20" xfId="14703"/>
    <cellStyle name="Output 2 2 8 2 21" xfId="14803"/>
    <cellStyle name="Output 2 2 8 2 22" xfId="16058"/>
    <cellStyle name="Output 2 2 8 2 3" xfId="3132"/>
    <cellStyle name="Output 2 2 8 2 4" xfId="3345"/>
    <cellStyle name="Output 2 2 8 2 5" xfId="4217"/>
    <cellStyle name="Output 2 2 8 2 6" xfId="5001"/>
    <cellStyle name="Output 2 2 8 2 7" xfId="6499"/>
    <cellStyle name="Output 2 2 8 2 8" xfId="6907"/>
    <cellStyle name="Output 2 2 8 2 9" xfId="5658"/>
    <cellStyle name="Output 2 2 8 20" xfId="13009"/>
    <cellStyle name="Output 2 2 8 21" xfId="13461"/>
    <cellStyle name="Output 2 2 8 22" xfId="14327"/>
    <cellStyle name="Output 2 2 8 23" xfId="14842"/>
    <cellStyle name="Output 2 2 8 24" xfId="15687"/>
    <cellStyle name="Output 2 2 8 3" xfId="1550"/>
    <cellStyle name="Output 2 2 8 4" xfId="2404"/>
    <cellStyle name="Output 2 2 8 5" xfId="3404"/>
    <cellStyle name="Output 2 2 8 6" xfId="3262"/>
    <cellStyle name="Output 2 2 8 7" xfId="4563"/>
    <cellStyle name="Output 2 2 8 8" xfId="5347"/>
    <cellStyle name="Output 2 2 8 9" xfId="5897"/>
    <cellStyle name="Output 2 2 9" xfId="665"/>
    <cellStyle name="Output 2 2 9 10" xfId="5617"/>
    <cellStyle name="Output 2 2 9 11" xfId="7301"/>
    <cellStyle name="Output 2 2 9 12" xfId="7710"/>
    <cellStyle name="Output 2 2 9 13" xfId="8842"/>
    <cellStyle name="Output 2 2 9 14" xfId="9619"/>
    <cellStyle name="Output 2 2 9 15" xfId="10011"/>
    <cellStyle name="Output 2 2 9 16" xfId="10186"/>
    <cellStyle name="Output 2 2 9 17" xfId="11554"/>
    <cellStyle name="Output 2 2 9 18" xfId="10496"/>
    <cellStyle name="Output 2 2 9 19" xfId="12497"/>
    <cellStyle name="Output 2 2 9 2" xfId="1935"/>
    <cellStyle name="Output 2 2 9 2 10" xfId="8895"/>
    <cellStyle name="Output 2 2 9 2 11" xfId="9658"/>
    <cellStyle name="Output 2 2 9 2 12" xfId="9825"/>
    <cellStyle name="Output 2 2 9 2 13" xfId="9582"/>
    <cellStyle name="Output 2 2 9 2 14" xfId="10950"/>
    <cellStyle name="Output 2 2 9 2 15" xfId="10025"/>
    <cellStyle name="Output 2 2 9 2 16" xfId="12061"/>
    <cellStyle name="Output 2 2 9 2 17" xfId="12852"/>
    <cellStyle name="Output 2 2 9 2 18" xfId="13177"/>
    <cellStyle name="Output 2 2 9 2 19" xfId="13935"/>
    <cellStyle name="Output 2 2 9 2 2" xfId="2788"/>
    <cellStyle name="Output 2 2 9 2 20" xfId="14711"/>
    <cellStyle name="Output 2 2 9 2 21" xfId="12936"/>
    <cellStyle name="Output 2 2 9 2 22" xfId="16066"/>
    <cellStyle name="Output 2 2 9 2 3" xfId="996"/>
    <cellStyle name="Output 2 2 9 2 4" xfId="3138"/>
    <cellStyle name="Output 2 2 9 2 5" xfId="4298"/>
    <cellStyle name="Output 2 2 9 2 6" xfId="5082"/>
    <cellStyle name="Output 2 2 9 2 7" xfId="5813"/>
    <cellStyle name="Output 2 2 9 2 8" xfId="6915"/>
    <cellStyle name="Output 2 2 9 2 9" xfId="5731"/>
    <cellStyle name="Output 2 2 9 20" xfId="13188"/>
    <cellStyle name="Output 2 2 9 21" xfId="12938"/>
    <cellStyle name="Output 2 2 9 22" xfId="14357"/>
    <cellStyle name="Output 2 2 9 23" xfId="14996"/>
    <cellStyle name="Output 2 2 9 24" xfId="15717"/>
    <cellStyle name="Output 2 2 9 3" xfId="1580"/>
    <cellStyle name="Output 2 2 9 4" xfId="2434"/>
    <cellStyle name="Output 2 2 9 5" xfId="1129"/>
    <cellStyle name="Output 2 2 9 6" xfId="3680"/>
    <cellStyle name="Output 2 2 9 7" xfId="4035"/>
    <cellStyle name="Output 2 2 9 8" xfId="4819"/>
    <cellStyle name="Output 2 2 9 9" xfId="5427"/>
    <cellStyle name="Output 2 20" xfId="728"/>
    <cellStyle name="Output 2 20 10" xfId="6286"/>
    <cellStyle name="Output 2 20 11" xfId="7145"/>
    <cellStyle name="Output 2 20 12" xfId="8603"/>
    <cellStyle name="Output 2 20 13" xfId="7630"/>
    <cellStyle name="Output 2 20 14" xfId="7997"/>
    <cellStyle name="Output 2 20 15" xfId="5562"/>
    <cellStyle name="Output 2 20 16" xfId="10658"/>
    <cellStyle name="Output 2 20 17" xfId="10424"/>
    <cellStyle name="Output 2 20 18" xfId="11262"/>
    <cellStyle name="Output 2 20 19" xfId="12560"/>
    <cellStyle name="Output 2 20 2" xfId="1957"/>
    <cellStyle name="Output 2 20 2 10" xfId="8917"/>
    <cellStyle name="Output 2 20 2 11" xfId="8269"/>
    <cellStyle name="Output 2 20 2 12" xfId="9847"/>
    <cellStyle name="Output 2 20 2 13" xfId="9045"/>
    <cellStyle name="Output 2 20 2 14" xfId="10972"/>
    <cellStyle name="Output 2 20 2 15" xfId="11225"/>
    <cellStyle name="Output 2 20 2 16" xfId="12083"/>
    <cellStyle name="Output 2 20 2 17" xfId="12874"/>
    <cellStyle name="Output 2 20 2 18" xfId="11545"/>
    <cellStyle name="Output 2 20 2 19" xfId="13957"/>
    <cellStyle name="Output 2 20 2 2" xfId="2810"/>
    <cellStyle name="Output 2 20 2 20" xfId="14733"/>
    <cellStyle name="Output 2 20 2 21" xfId="15259"/>
    <cellStyle name="Output 2 20 2 22" xfId="16088"/>
    <cellStyle name="Output 2 20 2 3" xfId="1084"/>
    <cellStyle name="Output 2 20 2 4" xfId="3217"/>
    <cellStyle name="Output 2 20 2 5" xfId="3930"/>
    <cellStyle name="Output 2 20 2 6" xfId="4714"/>
    <cellStyle name="Output 2 20 2 7" xfId="6309"/>
    <cellStyle name="Output 2 20 2 8" xfId="6937"/>
    <cellStyle name="Output 2 20 2 9" xfId="5997"/>
    <cellStyle name="Output 2 20 20" xfId="13124"/>
    <cellStyle name="Output 2 20 21" xfId="13554"/>
    <cellStyle name="Output 2 20 22" xfId="14420"/>
    <cellStyle name="Output 2 20 23" xfId="14937"/>
    <cellStyle name="Output 2 20 24" xfId="15780"/>
    <cellStyle name="Output 2 20 3" xfId="1643"/>
    <cellStyle name="Output 2 20 4" xfId="2497"/>
    <cellStyle name="Output 2 20 5" xfId="3312"/>
    <cellStyle name="Output 2 20 6" xfId="991"/>
    <cellStyle name="Output 2 20 7" xfId="4000"/>
    <cellStyle name="Output 2 20 8" xfId="4784"/>
    <cellStyle name="Output 2 20 9" xfId="5546"/>
    <cellStyle name="Output 2 21" xfId="367"/>
    <cellStyle name="Output 2 21 10" xfId="6380"/>
    <cellStyle name="Output 2 21 11" xfId="7582"/>
    <cellStyle name="Output 2 21 12" xfId="8354"/>
    <cellStyle name="Output 2 21 13" xfId="8407"/>
    <cellStyle name="Output 2 21 14" xfId="9376"/>
    <cellStyle name="Output 2 21 15" xfId="10060"/>
    <cellStyle name="Output 2 21 16" xfId="10412"/>
    <cellStyle name="Output 2 21 17" xfId="11600"/>
    <cellStyle name="Output 2 21 18" xfId="11242"/>
    <cellStyle name="Output 2 21 19" xfId="12200"/>
    <cellStyle name="Output 2 21 2" xfId="1868"/>
    <cellStyle name="Output 2 21 2 10" xfId="8828"/>
    <cellStyle name="Output 2 21 2 11" xfId="9533"/>
    <cellStyle name="Output 2 21 2 12" xfId="9758"/>
    <cellStyle name="Output 2 21 2 13" xfId="7061"/>
    <cellStyle name="Output 2 21 2 14" xfId="10883"/>
    <cellStyle name="Output 2 21 2 15" xfId="11300"/>
    <cellStyle name="Output 2 21 2 16" xfId="11994"/>
    <cellStyle name="Output 2 21 2 17" xfId="12785"/>
    <cellStyle name="Output 2 21 2 18" xfId="13311"/>
    <cellStyle name="Output 2 21 2 19" xfId="13868"/>
    <cellStyle name="Output 2 21 2 2" xfId="2722"/>
    <cellStyle name="Output 2 21 2 20" xfId="14644"/>
    <cellStyle name="Output 2 21 2 21" xfId="15316"/>
    <cellStyle name="Output 2 21 2 22" xfId="16000"/>
    <cellStyle name="Output 2 21 2 3" xfId="2874"/>
    <cellStyle name="Output 2 21 2 4" xfId="2241"/>
    <cellStyle name="Output 2 21 2 5" xfId="4371"/>
    <cellStyle name="Output 2 21 2 6" xfId="5155"/>
    <cellStyle name="Output 2 21 2 7" xfId="5566"/>
    <cellStyle name="Output 2 21 2 8" xfId="6848"/>
    <cellStyle name="Output 2 21 2 9" xfId="7010"/>
    <cellStyle name="Output 2 21 20" xfId="10091"/>
    <cellStyle name="Output 2 21 21" xfId="13531"/>
    <cellStyle name="Output 2 21 22" xfId="14063"/>
    <cellStyle name="Output 2 21 23" xfId="14132"/>
    <cellStyle name="Output 2 21 24" xfId="15424"/>
    <cellStyle name="Output 2 21 3" xfId="1282"/>
    <cellStyle name="Output 2 21 4" xfId="2136"/>
    <cellStyle name="Output 2 21 5" xfId="3604"/>
    <cellStyle name="Output 2 21 6" xfId="3729"/>
    <cellStyle name="Output 2 21 7" xfId="4055"/>
    <cellStyle name="Output 2 21 8" xfId="4839"/>
    <cellStyle name="Output 2 21 9" xfId="6232"/>
    <cellStyle name="Output 2 22" xfId="822"/>
    <cellStyle name="Output 2 22 10" xfId="6717"/>
    <cellStyle name="Output 2 22 11" xfId="7142"/>
    <cellStyle name="Output 2 22 12" xfId="8697"/>
    <cellStyle name="Output 2 22 13" xfId="9365"/>
    <cellStyle name="Output 2 22 14" xfId="9315"/>
    <cellStyle name="Output 2 22 15" xfId="9349"/>
    <cellStyle name="Output 2 22 16" xfId="10752"/>
    <cellStyle name="Output 2 22 17" xfId="10397"/>
    <cellStyle name="Output 2 22 18" xfId="11863"/>
    <cellStyle name="Output 2 22 19" xfId="12654"/>
    <cellStyle name="Output 2 22 2" xfId="1975"/>
    <cellStyle name="Output 2 22 2 10" xfId="8935"/>
    <cellStyle name="Output 2 22 2 11" xfId="9073"/>
    <cellStyle name="Output 2 22 2 12" xfId="9865"/>
    <cellStyle name="Output 2 22 2 13" xfId="8268"/>
    <cellStyle name="Output 2 22 2 14" xfId="10990"/>
    <cellStyle name="Output 2 22 2 15" xfId="8355"/>
    <cellStyle name="Output 2 22 2 16" xfId="12101"/>
    <cellStyle name="Output 2 22 2 17" xfId="12892"/>
    <cellStyle name="Output 2 22 2 18" xfId="11695"/>
    <cellStyle name="Output 2 22 2 19" xfId="13975"/>
    <cellStyle name="Output 2 22 2 2" xfId="2828"/>
    <cellStyle name="Output 2 22 2 20" xfId="14751"/>
    <cellStyle name="Output 2 22 2 21" xfId="11631"/>
    <cellStyle name="Output 2 22 2 22" xfId="16106"/>
    <cellStyle name="Output 2 22 2 3" xfId="1081"/>
    <cellStyle name="Output 2 22 2 4" xfId="3072"/>
    <cellStyle name="Output 2 22 2 5" xfId="2919"/>
    <cellStyle name="Output 2 22 2 6" xfId="3923"/>
    <cellStyle name="Output 2 22 2 7" xfId="6373"/>
    <cellStyle name="Output 2 22 2 8" xfId="6955"/>
    <cellStyle name="Output 2 22 2 9" xfId="6190"/>
    <cellStyle name="Output 2 22 20" xfId="13298"/>
    <cellStyle name="Output 2 22 21" xfId="13738"/>
    <cellStyle name="Output 2 22 22" xfId="14514"/>
    <cellStyle name="Output 2 22 23" xfId="15092"/>
    <cellStyle name="Output 2 22 24" xfId="15874"/>
    <cellStyle name="Output 2 22 3" xfId="1737"/>
    <cellStyle name="Output 2 22 4" xfId="2591"/>
    <cellStyle name="Output 2 22 5" xfId="3145"/>
    <cellStyle name="Output 2 22 6" xfId="1041"/>
    <cellStyle name="Output 2 22 7" xfId="4547"/>
    <cellStyle name="Output 2 22 8" xfId="5331"/>
    <cellStyle name="Output 2 22 9" xfId="4214"/>
    <cellStyle name="Output 2 23" xfId="702"/>
    <cellStyle name="Output 2 23 10" xfId="6020"/>
    <cellStyle name="Output 2 23 11" xfId="7011"/>
    <cellStyle name="Output 2 23 12" xfId="8577"/>
    <cellStyle name="Output 2 23 13" xfId="9523"/>
    <cellStyle name="Output 2 23 14" xfId="8556"/>
    <cellStyle name="Output 2 23 15" xfId="9470"/>
    <cellStyle name="Output 2 23 16" xfId="10632"/>
    <cellStyle name="Output 2 23 17" xfId="9647"/>
    <cellStyle name="Output 2 23 18" xfId="10577"/>
    <cellStyle name="Output 2 23 19" xfId="12534"/>
    <cellStyle name="Output 2 23 2" xfId="1951"/>
    <cellStyle name="Output 2 23 2 10" xfId="8911"/>
    <cellStyle name="Output 2 23 2 11" xfId="9605"/>
    <cellStyle name="Output 2 23 2 12" xfId="9841"/>
    <cellStyle name="Output 2 23 2 13" xfId="9779"/>
    <cellStyle name="Output 2 23 2 14" xfId="10966"/>
    <cellStyle name="Output 2 23 2 15" xfId="10278"/>
    <cellStyle name="Output 2 23 2 16" xfId="12077"/>
    <cellStyle name="Output 2 23 2 17" xfId="12868"/>
    <cellStyle name="Output 2 23 2 18" xfId="13005"/>
    <cellStyle name="Output 2 23 2 19" xfId="13951"/>
    <cellStyle name="Output 2 23 2 2" xfId="2804"/>
    <cellStyle name="Output 2 23 2 20" xfId="14727"/>
    <cellStyle name="Output 2 23 2 21" xfId="13219"/>
    <cellStyle name="Output 2 23 2 22" xfId="16082"/>
    <cellStyle name="Output 2 23 2 3" xfId="1004"/>
    <cellStyle name="Output 2 23 2 4" xfId="3443"/>
    <cellStyle name="Output 2 23 2 5" xfId="4271"/>
    <cellStyle name="Output 2 23 2 6" xfId="5055"/>
    <cellStyle name="Output 2 23 2 7" xfId="6212"/>
    <cellStyle name="Output 2 23 2 8" xfId="6931"/>
    <cellStyle name="Output 2 23 2 9" xfId="6036"/>
    <cellStyle name="Output 2 23 20" xfId="11220"/>
    <cellStyle name="Output 2 23 21" xfId="13350"/>
    <cellStyle name="Output 2 23 22" xfId="14394"/>
    <cellStyle name="Output 2 23 23" xfId="13483"/>
    <cellStyle name="Output 2 23 24" xfId="15754"/>
    <cellStyle name="Output 2 23 3" xfId="1617"/>
    <cellStyle name="Output 2 23 4" xfId="2471"/>
    <cellStyle name="Output 2 23 5" xfId="2881"/>
    <cellStyle name="Output 2 23 6" xfId="3507"/>
    <cellStyle name="Output 2 23 7" xfId="3481"/>
    <cellStyle name="Output 2 23 8" xfId="4091"/>
    <cellStyle name="Output 2 23 9" xfId="6594"/>
    <cellStyle name="Output 2 24" xfId="663"/>
    <cellStyle name="Output 2 24 10" xfId="6348"/>
    <cellStyle name="Output 2 24 11" xfId="7373"/>
    <cellStyle name="Output 2 24 12" xfId="7707"/>
    <cellStyle name="Output 2 24 13" xfId="7931"/>
    <cellStyle name="Output 2 24 14" xfId="9244"/>
    <cellStyle name="Output 2 24 15" xfId="8339"/>
    <cellStyle name="Output 2 24 16" xfId="10184"/>
    <cellStyle name="Output 2 24 17" xfId="10529"/>
    <cellStyle name="Output 2 24 18" xfId="11500"/>
    <cellStyle name="Output 2 24 19" xfId="12495"/>
    <cellStyle name="Output 2 24 2" xfId="1934"/>
    <cellStyle name="Output 2 24 2 10" xfId="8894"/>
    <cellStyle name="Output 2 24 2 11" xfId="8397"/>
    <cellStyle name="Output 2 24 2 12" xfId="9824"/>
    <cellStyle name="Output 2 24 2 13" xfId="9731"/>
    <cellStyle name="Output 2 24 2 14" xfId="10949"/>
    <cellStyle name="Output 2 24 2 15" xfId="9055"/>
    <cellStyle name="Output 2 24 2 16" xfId="12060"/>
    <cellStyle name="Output 2 24 2 17" xfId="12851"/>
    <cellStyle name="Output 2 24 2 18" xfId="13567"/>
    <cellStyle name="Output 2 24 2 19" xfId="13934"/>
    <cellStyle name="Output 2 24 2 2" xfId="2787"/>
    <cellStyle name="Output 2 24 2 20" xfId="14710"/>
    <cellStyle name="Output 2 24 2 21" xfId="14985"/>
    <cellStyle name="Output 2 24 2 22" xfId="16065"/>
    <cellStyle name="Output 2 24 2 3" xfId="1090"/>
    <cellStyle name="Output 2 24 2 4" xfId="3411"/>
    <cellStyle name="Output 2 24 2 5" xfId="4094"/>
    <cellStyle name="Output 2 24 2 6" xfId="4878"/>
    <cellStyle name="Output 2 24 2 7" xfId="5809"/>
    <cellStyle name="Output 2 24 2 8" xfId="6914"/>
    <cellStyle name="Output 2 24 2 9" xfId="6094"/>
    <cellStyle name="Output 2 24 20" xfId="11619"/>
    <cellStyle name="Output 2 24 21" xfId="13536"/>
    <cellStyle name="Output 2 24 22" xfId="14355"/>
    <cellStyle name="Output 2 24 23" xfId="12995"/>
    <cellStyle name="Output 2 24 24" xfId="15715"/>
    <cellStyle name="Output 2 24 3" xfId="1578"/>
    <cellStyle name="Output 2 24 4" xfId="2432"/>
    <cellStyle name="Output 2 24 5" xfId="3403"/>
    <cellStyle name="Output 2 24 6" xfId="1021"/>
    <cellStyle name="Output 2 24 7" xfId="3787"/>
    <cellStyle name="Output 2 24 8" xfId="4431"/>
    <cellStyle name="Output 2 24 9" xfId="6624"/>
    <cellStyle name="Output 2 25" xfId="923"/>
    <cellStyle name="Output 2 25 10" xfId="6818"/>
    <cellStyle name="Output 2 25 11" xfId="5323"/>
    <cellStyle name="Output 2 25 12" xfId="8798"/>
    <cellStyle name="Output 2 25 13" xfId="9713"/>
    <cellStyle name="Output 2 25 14" xfId="9598"/>
    <cellStyle name="Output 2 25 15" xfId="9498"/>
    <cellStyle name="Output 2 25 16" xfId="10853"/>
    <cellStyle name="Output 2 25 17" xfId="11168"/>
    <cellStyle name="Output 2 25 18" xfId="11964"/>
    <cellStyle name="Output 2 25 19" xfId="12755"/>
    <cellStyle name="Output 2 25 2" xfId="2002"/>
    <cellStyle name="Output 2 25 2 10" xfId="8962"/>
    <cellStyle name="Output 2 25 2 11" xfId="9257"/>
    <cellStyle name="Output 2 25 2 12" xfId="9892"/>
    <cellStyle name="Output 2 25 2 13" xfId="9595"/>
    <cellStyle name="Output 2 25 2 14" xfId="11017"/>
    <cellStyle name="Output 2 25 2 15" xfId="10718"/>
    <cellStyle name="Output 2 25 2 16" xfId="12128"/>
    <cellStyle name="Output 2 25 2 17" xfId="12919"/>
    <cellStyle name="Output 2 25 2 18" xfId="12137"/>
    <cellStyle name="Output 2 25 2 19" xfId="14002"/>
    <cellStyle name="Output 2 25 2 2" xfId="2855"/>
    <cellStyle name="Output 2 25 2 20" xfId="14778"/>
    <cellStyle name="Output 2 25 2 21" xfId="13859"/>
    <cellStyle name="Output 2 25 2 22" xfId="16133"/>
    <cellStyle name="Output 2 25 2 3" xfId="2011"/>
    <cellStyle name="Output 2 25 2 4" xfId="3558"/>
    <cellStyle name="Output 2 25 2 5" xfId="4380"/>
    <cellStyle name="Output 2 25 2 6" xfId="5164"/>
    <cellStyle name="Output 2 25 2 7" xfId="6570"/>
    <cellStyle name="Output 2 25 2 8" xfId="6982"/>
    <cellStyle name="Output 2 25 2 9" xfId="7778"/>
    <cellStyle name="Output 2 25 20" xfId="13460"/>
    <cellStyle name="Output 2 25 21" xfId="13839"/>
    <cellStyle name="Output 2 25 22" xfId="14615"/>
    <cellStyle name="Output 2 25 23" xfId="15221"/>
    <cellStyle name="Output 2 25 24" xfId="15975"/>
    <cellStyle name="Output 2 25 3" xfId="1838"/>
    <cellStyle name="Output 2 25 4" xfId="2692"/>
    <cellStyle name="Output 2 25 5" xfId="3473"/>
    <cellStyle name="Output 2 25 6" xfId="2928"/>
    <cellStyle name="Output 2 25 7" xfId="3687"/>
    <cellStyle name="Output 2 25 8" xfId="4209"/>
    <cellStyle name="Output 2 25 9" xfId="6093"/>
    <cellStyle name="Output 2 26" xfId="602"/>
    <cellStyle name="Output 2 26 10" xfId="5311"/>
    <cellStyle name="Output 2 26 11" xfId="7170"/>
    <cellStyle name="Output 2 26 12" xfId="7623"/>
    <cellStyle name="Output 2 26 13" xfId="9586"/>
    <cellStyle name="Output 2 26 14" xfId="9335"/>
    <cellStyle name="Output 2 26 15" xfId="9494"/>
    <cellStyle name="Output 2 26 16" xfId="9408"/>
    <cellStyle name="Output 2 26 17" xfId="11076"/>
    <cellStyle name="Output 2 26 18" xfId="11433"/>
    <cellStyle name="Output 2 26 19" xfId="12434"/>
    <cellStyle name="Output 2 26 2" xfId="1920"/>
    <cellStyle name="Output 2 26 2 10" xfId="8880"/>
    <cellStyle name="Output 2 26 2 11" xfId="8614"/>
    <cellStyle name="Output 2 26 2 12" xfId="9810"/>
    <cellStyle name="Output 2 26 2 13" xfId="7471"/>
    <cellStyle name="Output 2 26 2 14" xfId="10935"/>
    <cellStyle name="Output 2 26 2 15" xfId="11513"/>
    <cellStyle name="Output 2 26 2 16" xfId="12046"/>
    <cellStyle name="Output 2 26 2 17" xfId="12837"/>
    <cellStyle name="Output 2 26 2 18" xfId="13290"/>
    <cellStyle name="Output 2 26 2 19" xfId="13920"/>
    <cellStyle name="Output 2 26 2 2" xfId="2773"/>
    <cellStyle name="Output 2 26 2 20" xfId="14696"/>
    <cellStyle name="Output 2 26 2 21" xfId="13248"/>
    <cellStyle name="Output 2 26 2 22" xfId="16051"/>
    <cellStyle name="Output 2 26 2 3" xfId="3342"/>
    <cellStyle name="Output 2 26 2 4" xfId="2081"/>
    <cellStyle name="Output 2 26 2 5" xfId="3194"/>
    <cellStyle name="Output 2 26 2 6" xfId="3668"/>
    <cellStyle name="Output 2 26 2 7" xfId="5250"/>
    <cellStyle name="Output 2 26 2 8" xfId="6900"/>
    <cellStyle name="Output 2 26 2 9" xfId="6503"/>
    <cellStyle name="Output 2 26 20" xfId="13370"/>
    <cellStyle name="Output 2 26 21" xfId="11169"/>
    <cellStyle name="Output 2 26 22" xfId="14294"/>
    <cellStyle name="Output 2 26 23" xfId="15153"/>
    <cellStyle name="Output 2 26 24" xfId="15654"/>
    <cellStyle name="Output 2 26 3" xfId="1517"/>
    <cellStyle name="Output 2 26 4" xfId="2371"/>
    <cellStyle name="Output 2 26 5" xfId="2882"/>
    <cellStyle name="Output 2 26 6" xfId="3568"/>
    <cellStyle name="Output 2 26 7" xfId="4367"/>
    <cellStyle name="Output 2 26 8" xfId="5151"/>
    <cellStyle name="Output 2 26 9" xfId="6256"/>
    <cellStyle name="Output 2 27" xfId="1849"/>
    <cellStyle name="Output 2 27 10" xfId="8809"/>
    <cellStyle name="Output 2 27 11" xfId="7969"/>
    <cellStyle name="Output 2 27 12" xfId="9679"/>
    <cellStyle name="Output 2 27 13" xfId="8061"/>
    <cellStyle name="Output 2 27 14" xfId="10864"/>
    <cellStyle name="Output 2 27 15" xfId="9555"/>
    <cellStyle name="Output 2 27 16" xfId="11975"/>
    <cellStyle name="Output 2 27 17" xfId="12766"/>
    <cellStyle name="Output 2 27 18" xfId="11130"/>
    <cellStyle name="Output 2 27 19" xfId="13850"/>
    <cellStyle name="Output 2 27 2" xfId="2703"/>
    <cellStyle name="Output 2 27 20" xfId="14626"/>
    <cellStyle name="Output 2 27 21" xfId="11543"/>
    <cellStyle name="Output 2 27 22" xfId="15986"/>
    <cellStyle name="Output 2 27 3" xfId="984"/>
    <cellStyle name="Output 2 27 4" xfId="1035"/>
    <cellStyle name="Output 2 27 5" xfId="3231"/>
    <cellStyle name="Output 2 27 6" xfId="4039"/>
    <cellStyle name="Output 2 27 7" xfId="5359"/>
    <cellStyle name="Output 2 27 8" xfId="6829"/>
    <cellStyle name="Output 2 27 9" xfId="7004"/>
    <cellStyle name="Output 2 28" xfId="6862"/>
    <cellStyle name="Output 2 29" xfId="11776"/>
    <cellStyle name="Output 2 3" xfId="197"/>
    <cellStyle name="Output 2 3 10" xfId="677"/>
    <cellStyle name="Output 2 3 10 10" xfId="5769"/>
    <cellStyle name="Output 2 3 10 11" xfId="7551"/>
    <cellStyle name="Output 2 3 10 12" xfId="8552"/>
    <cellStyle name="Output 2 3 10 13" xfId="8597"/>
    <cellStyle name="Output 2 3 10 14" xfId="9645"/>
    <cellStyle name="Output 2 3 10 15" xfId="7217"/>
    <cellStyle name="Output 2 3 10 16" xfId="10608"/>
    <cellStyle name="Output 2 3 10 17" xfId="10668"/>
    <cellStyle name="Output 2 3 10 18" xfId="9259"/>
    <cellStyle name="Output 2 3 10 19" xfId="12509"/>
    <cellStyle name="Output 2 3 10 2" xfId="1941"/>
    <cellStyle name="Output 2 3 10 2 10" xfId="8901"/>
    <cellStyle name="Output 2 3 10 2 11" xfId="8447"/>
    <cellStyle name="Output 2 3 10 2 12" xfId="9831"/>
    <cellStyle name="Output 2 3 10 2 13" xfId="8664"/>
    <cellStyle name="Output 2 3 10 2 14" xfId="10956"/>
    <cellStyle name="Output 2 3 10 2 15" xfId="11293"/>
    <cellStyle name="Output 2 3 10 2 16" xfId="12067"/>
    <cellStyle name="Output 2 3 10 2 17" xfId="12858"/>
    <cellStyle name="Output 2 3 10 2 18" xfId="11352"/>
    <cellStyle name="Output 2 3 10 2 19" xfId="13941"/>
    <cellStyle name="Output 2 3 10 2 2" xfId="2794"/>
    <cellStyle name="Output 2 3 10 2 20" xfId="14717"/>
    <cellStyle name="Output 2 3 10 2 21" xfId="15311"/>
    <cellStyle name="Output 2 3 10 2 22" xfId="16072"/>
    <cellStyle name="Output 2 3 10 2 3" xfId="2030"/>
    <cellStyle name="Output 2 3 10 2 4" xfId="3076"/>
    <cellStyle name="Output 2 3 10 2 5" xfId="3852"/>
    <cellStyle name="Output 2 3 10 2 6" xfId="4566"/>
    <cellStyle name="Output 2 3 10 2 7" xfId="6415"/>
    <cellStyle name="Output 2 3 10 2 8" xfId="6921"/>
    <cellStyle name="Output 2 3 10 2 9" xfId="5892"/>
    <cellStyle name="Output 2 3 10 20" xfId="13456"/>
    <cellStyle name="Output 2 3 10 21" xfId="13178"/>
    <cellStyle name="Output 2 3 10 22" xfId="14369"/>
    <cellStyle name="Output 2 3 10 23" xfId="15218"/>
    <cellStyle name="Output 2 3 10 24" xfId="15729"/>
    <cellStyle name="Output 2 3 10 3" xfId="1592"/>
    <cellStyle name="Output 2 3 10 4" xfId="2446"/>
    <cellStyle name="Output 2 3 10 5" xfId="2971"/>
    <cellStyle name="Output 2 3 10 6" xfId="3247"/>
    <cellStyle name="Output 2 3 10 7" xfId="3768"/>
    <cellStyle name="Output 2 3 10 8" xfId="4556"/>
    <cellStyle name="Output 2 3 10 9" xfId="6057"/>
    <cellStyle name="Output 2 3 11" xfId="706"/>
    <cellStyle name="Output 2 3 11 10" xfId="6058"/>
    <cellStyle name="Output 2 3 11 11" xfId="7073"/>
    <cellStyle name="Output 2 3 11 12" xfId="8581"/>
    <cellStyle name="Output 2 3 11 13" xfId="8630"/>
    <cellStyle name="Output 2 3 11 14" xfId="9516"/>
    <cellStyle name="Output 2 3 11 15" xfId="8460"/>
    <cellStyle name="Output 2 3 11 16" xfId="10636"/>
    <cellStyle name="Output 2 3 11 17" xfId="8267"/>
    <cellStyle name="Output 2 3 11 18" xfId="11313"/>
    <cellStyle name="Output 2 3 11 19" xfId="12538"/>
    <cellStyle name="Output 2 3 11 2" xfId="1953"/>
    <cellStyle name="Output 2 3 11 2 10" xfId="8913"/>
    <cellStyle name="Output 2 3 11 2 11" xfId="8531"/>
    <cellStyle name="Output 2 3 11 2 12" xfId="9843"/>
    <cellStyle name="Output 2 3 11 2 13" xfId="8995"/>
    <cellStyle name="Output 2 3 11 2 14" xfId="10968"/>
    <cellStyle name="Output 2 3 11 2 15" xfId="11235"/>
    <cellStyle name="Output 2 3 11 2 16" xfId="12079"/>
    <cellStyle name="Output 2 3 11 2 17" xfId="12870"/>
    <cellStyle name="Output 2 3 11 2 18" xfId="11498"/>
    <cellStyle name="Output 2 3 11 2 19" xfId="13953"/>
    <cellStyle name="Output 2 3 11 2 2" xfId="2806"/>
    <cellStyle name="Output 2 3 11 2 20" xfId="14729"/>
    <cellStyle name="Output 2 3 11 2 21" xfId="15266"/>
    <cellStyle name="Output 2 3 11 2 22" xfId="16084"/>
    <cellStyle name="Output 2 3 11 2 3" xfId="2047"/>
    <cellStyle name="Output 2 3 11 2 4" xfId="3208"/>
    <cellStyle name="Output 2 3 11 2 5" xfId="3903"/>
    <cellStyle name="Output 2 3 11 2 6" xfId="4681"/>
    <cellStyle name="Output 2 3 11 2 7" xfId="6520"/>
    <cellStyle name="Output 2 3 11 2 8" xfId="6933"/>
    <cellStyle name="Output 2 3 11 2 9" xfId="5982"/>
    <cellStyle name="Output 2 3 11 20" xfId="13377"/>
    <cellStyle name="Output 2 3 11 21" xfId="13393"/>
    <cellStyle name="Output 2 3 11 22" xfId="14398"/>
    <cellStyle name="Output 2 3 11 23" xfId="15159"/>
    <cellStyle name="Output 2 3 11 24" xfId="15758"/>
    <cellStyle name="Output 2 3 11 3" xfId="1621"/>
    <cellStyle name="Output 2 3 11 4" xfId="2475"/>
    <cellStyle name="Output 2 3 11 5" xfId="1122"/>
    <cellStyle name="Output 2 3 11 6" xfId="3389"/>
    <cellStyle name="Output 2 3 11 7" xfId="3037"/>
    <cellStyle name="Output 2 3 11 8" xfId="3063"/>
    <cellStyle name="Output 2 3 11 9" xfId="4156"/>
    <cellStyle name="Output 2 3 12" xfId="497"/>
    <cellStyle name="Output 2 3 12 10" xfId="6587"/>
    <cellStyle name="Output 2 3 12 11" xfId="5512"/>
    <cellStyle name="Output 2 3 12 12" xfId="7298"/>
    <cellStyle name="Output 2 3 12 13" xfId="9599"/>
    <cellStyle name="Output 2 3 12 14" xfId="9656"/>
    <cellStyle name="Output 2 3 12 15" xfId="8659"/>
    <cellStyle name="Output 2 3 12 16" xfId="10061"/>
    <cellStyle name="Output 2 3 12 17" xfId="11286"/>
    <cellStyle name="Output 2 3 12 18" xfId="11521"/>
    <cellStyle name="Output 2 3 12 19" xfId="12329"/>
    <cellStyle name="Output 2 3 12 2" xfId="1899"/>
    <cellStyle name="Output 2 3 12 2 10" xfId="8859"/>
    <cellStyle name="Output 2 3 12 2 11" xfId="9114"/>
    <cellStyle name="Output 2 3 12 2 12" xfId="9789"/>
    <cellStyle name="Output 2 3 12 2 13" xfId="7699"/>
    <cellStyle name="Output 2 3 12 2 14" xfId="10914"/>
    <cellStyle name="Output 2 3 12 2 15" xfId="8504"/>
    <cellStyle name="Output 2 3 12 2 16" xfId="12025"/>
    <cellStyle name="Output 2 3 12 2 17" xfId="12816"/>
    <cellStyle name="Output 2 3 12 2 18" xfId="13305"/>
    <cellStyle name="Output 2 3 12 2 19" xfId="13899"/>
    <cellStyle name="Output 2 3 12 2 2" xfId="2752"/>
    <cellStyle name="Output 2 3 12 2 20" xfId="14675"/>
    <cellStyle name="Output 2 3 12 2 21" xfId="14982"/>
    <cellStyle name="Output 2 3 12 2 22" xfId="16030"/>
    <cellStyle name="Output 2 3 12 2 3" xfId="2983"/>
    <cellStyle name="Output 2 3 12 2 4" xfId="942"/>
    <cellStyle name="Output 2 3 12 2 5" xfId="3843"/>
    <cellStyle name="Output 2 3 12 2 6" xfId="1091"/>
    <cellStyle name="Output 2 3 12 2 7" xfId="6417"/>
    <cellStyle name="Output 2 3 12 2 8" xfId="6879"/>
    <cellStyle name="Output 2 3 12 2 9" xfId="7084"/>
    <cellStyle name="Output 2 3 12 20" xfId="13572"/>
    <cellStyle name="Output 2 3 12 21" xfId="12996"/>
    <cellStyle name="Output 2 3 12 22" xfId="14189"/>
    <cellStyle name="Output 2 3 12 23" xfId="15307"/>
    <cellStyle name="Output 2 3 12 24" xfId="15549"/>
    <cellStyle name="Output 2 3 12 3" xfId="1412"/>
    <cellStyle name="Output 2 3 12 4" xfId="2266"/>
    <cellStyle name="Output 2 3 12 5" xfId="1023"/>
    <cellStyle name="Output 2 3 12 6" xfId="2972"/>
    <cellStyle name="Output 2 3 12 7" xfId="3951"/>
    <cellStyle name="Output 2 3 12 8" xfId="4735"/>
    <cellStyle name="Output 2 3 12 9" xfId="6353"/>
    <cellStyle name="Output 2 3 13" xfId="696"/>
    <cellStyle name="Output 2 3 13 10" xfId="6137"/>
    <cellStyle name="Output 2 3 13 11" xfId="7363"/>
    <cellStyle name="Output 2 3 13 12" xfId="8571"/>
    <cellStyle name="Output 2 3 13 13" xfId="9642"/>
    <cellStyle name="Output 2 3 13 14" xfId="9510"/>
    <cellStyle name="Output 2 3 13 15" xfId="8854"/>
    <cellStyle name="Output 2 3 13 16" xfId="10626"/>
    <cellStyle name="Output 2 3 13 17" xfId="11221"/>
    <cellStyle name="Output 2 3 13 18" xfId="10739"/>
    <cellStyle name="Output 2 3 13 19" xfId="12528"/>
    <cellStyle name="Output 2 3 13 2" xfId="1948"/>
    <cellStyle name="Output 2 3 13 2 10" xfId="8908"/>
    <cellStyle name="Output 2 3 13 2 11" xfId="8629"/>
    <cellStyle name="Output 2 3 13 2 12" xfId="9838"/>
    <cellStyle name="Output 2 3 13 2 13" xfId="8811"/>
    <cellStyle name="Output 2 3 13 2 14" xfId="10963"/>
    <cellStyle name="Output 2 3 13 2 15" xfId="10238"/>
    <cellStyle name="Output 2 3 13 2 16" xfId="12074"/>
    <cellStyle name="Output 2 3 13 2 17" xfId="12865"/>
    <cellStyle name="Output 2 3 13 2 18" xfId="11372"/>
    <cellStyle name="Output 2 3 13 2 19" xfId="13948"/>
    <cellStyle name="Output 2 3 13 2 2" xfId="2801"/>
    <cellStyle name="Output 2 3 13 2 20" xfId="14724"/>
    <cellStyle name="Output 2 3 13 2 21" xfId="13179"/>
    <cellStyle name="Output 2 3 13 2 22" xfId="16079"/>
    <cellStyle name="Output 2 3 13 2 3" xfId="1003"/>
    <cellStyle name="Output 2 3 13 2 4" xfId="3144"/>
    <cellStyle name="Output 2 3 13 2 5" xfId="3884"/>
    <cellStyle name="Output 2 3 13 2 6" xfId="4625"/>
    <cellStyle name="Output 2 3 13 2 7" xfId="6451"/>
    <cellStyle name="Output 2 3 13 2 8" xfId="6928"/>
    <cellStyle name="Output 2 3 13 2 9" xfId="5900"/>
    <cellStyle name="Output 2 3 13 20" xfId="13512"/>
    <cellStyle name="Output 2 3 13 21" xfId="12935"/>
    <cellStyle name="Output 2 3 13 22" xfId="14388"/>
    <cellStyle name="Output 2 3 13 23" xfId="15256"/>
    <cellStyle name="Output 2 3 13 24" xfId="15748"/>
    <cellStyle name="Output 2 3 13 3" xfId="1611"/>
    <cellStyle name="Output 2 3 13 4" xfId="2465"/>
    <cellStyle name="Output 2 3 13 5" xfId="3119"/>
    <cellStyle name="Output 2 3 13 6" xfId="2908"/>
    <cellStyle name="Output 2 3 13 7" xfId="3835"/>
    <cellStyle name="Output 2 3 13 8" xfId="4598"/>
    <cellStyle name="Output 2 3 13 9" xfId="5366"/>
    <cellStyle name="Output 2 3 14" xfId="769"/>
    <cellStyle name="Output 2 3 14 10" xfId="6664"/>
    <cellStyle name="Output 2 3 14 11" xfId="7362"/>
    <cellStyle name="Output 2 3 14 12" xfId="8644"/>
    <cellStyle name="Output 2 3 14 13" xfId="9485"/>
    <cellStyle name="Output 2 3 14 14" xfId="9356"/>
    <cellStyle name="Output 2 3 14 15" xfId="10007"/>
    <cellStyle name="Output 2 3 14 16" xfId="10699"/>
    <cellStyle name="Output 2 3 14 17" xfId="11550"/>
    <cellStyle name="Output 2 3 14 18" xfId="11810"/>
    <cellStyle name="Output 2 3 14 19" xfId="12601"/>
    <cellStyle name="Output 2 3 14 2" xfId="1964"/>
    <cellStyle name="Output 2 3 14 2 10" xfId="8924"/>
    <cellStyle name="Output 2 3 14 2 11" xfId="9643"/>
    <cellStyle name="Output 2 3 14 2 12" xfId="9854"/>
    <cellStyle name="Output 2 3 14 2 13" xfId="9246"/>
    <cellStyle name="Output 2 3 14 2 14" xfId="10979"/>
    <cellStyle name="Output 2 3 14 2 15" xfId="10396"/>
    <cellStyle name="Output 2 3 14 2 16" xfId="12090"/>
    <cellStyle name="Output 2 3 14 2 17" xfId="12881"/>
    <cellStyle name="Output 2 3 14 2 18" xfId="12970"/>
    <cellStyle name="Output 2 3 14 2 19" xfId="13964"/>
    <cellStyle name="Output 2 3 14 2 2" xfId="2817"/>
    <cellStyle name="Output 2 3 14 2 20" xfId="14740"/>
    <cellStyle name="Output 2 3 14 2 21" xfId="13314"/>
    <cellStyle name="Output 2 3 14 2 22" xfId="16095"/>
    <cellStyle name="Output 2 3 14 2 3" xfId="1010"/>
    <cellStyle name="Output 2 3 14 2 4" xfId="3301"/>
    <cellStyle name="Output 2 3 14 2 5" xfId="3777"/>
    <cellStyle name="Output 2 3 14 2 6" xfId="4409"/>
    <cellStyle name="Output 2 3 14 2 7" xfId="6277"/>
    <cellStyle name="Output 2 3 14 2 8" xfId="6944"/>
    <cellStyle name="Output 2 3 14 2 9" xfId="6063"/>
    <cellStyle name="Output 2 3 14 20" xfId="13154"/>
    <cellStyle name="Output 2 3 14 21" xfId="13685"/>
    <cellStyle name="Output 2 3 14 22" xfId="14461"/>
    <cellStyle name="Output 2 3 14 23" xfId="14963"/>
    <cellStyle name="Output 2 3 14 24" xfId="15821"/>
    <cellStyle name="Output 2 3 14 3" xfId="1684"/>
    <cellStyle name="Output 2 3 14 4" xfId="2538"/>
    <cellStyle name="Output 2 3 14 5" xfId="957"/>
    <cellStyle name="Output 2 3 14 6" xfId="3676"/>
    <cellStyle name="Output 2 3 14 7" xfId="4218"/>
    <cellStyle name="Output 2 3 14 8" xfId="5002"/>
    <cellStyle name="Output 2 3 14 9" xfId="6418"/>
    <cellStyle name="Output 2 3 15" xfId="796"/>
    <cellStyle name="Output 2 3 15 10" xfId="6691"/>
    <cellStyle name="Output 2 3 15 11" xfId="7320"/>
    <cellStyle name="Output 2 3 15 12" xfId="8671"/>
    <cellStyle name="Output 2 3 15 13" xfId="8688"/>
    <cellStyle name="Output 2 3 15 14" xfId="8623"/>
    <cellStyle name="Output 2 3 15 15" xfId="9289"/>
    <cellStyle name="Output 2 3 15 16" xfId="10726"/>
    <cellStyle name="Output 2 3 15 17" xfId="11429"/>
    <cellStyle name="Output 2 3 15 18" xfId="11837"/>
    <cellStyle name="Output 2 3 15 19" xfId="12628"/>
    <cellStyle name="Output 2 3 15 2" xfId="1968"/>
    <cellStyle name="Output 2 3 15 2 10" xfId="8928"/>
    <cellStyle name="Output 2 3 15 2 11" xfId="9596"/>
    <cellStyle name="Output 2 3 15 2 12" xfId="9858"/>
    <cellStyle name="Output 2 3 15 2 13" xfId="8183"/>
    <cellStyle name="Output 2 3 15 2 14" xfId="10983"/>
    <cellStyle name="Output 2 3 15 2 15" xfId="10444"/>
    <cellStyle name="Output 2 3 15 2 16" xfId="12094"/>
    <cellStyle name="Output 2 3 15 2 17" xfId="12885"/>
    <cellStyle name="Output 2 3 15 2 18" xfId="13134"/>
    <cellStyle name="Output 2 3 15 2 19" xfId="13968"/>
    <cellStyle name="Output 2 3 15 2 2" xfId="2821"/>
    <cellStyle name="Output 2 3 15 2 20" xfId="14744"/>
    <cellStyle name="Output 2 3 15 2 21" xfId="13324"/>
    <cellStyle name="Output 2 3 15 2 22" xfId="16099"/>
    <cellStyle name="Output 2 3 15 2 3" xfId="1012"/>
    <cellStyle name="Output 2 3 15 2 4" xfId="3417"/>
    <cellStyle name="Output 2 3 15 2 5" xfId="4674"/>
    <cellStyle name="Output 2 3 15 2 6" xfId="5461"/>
    <cellStyle name="Output 2 3 15 2 7" xfId="6338"/>
    <cellStyle name="Output 2 3 15 2 8" xfId="6948"/>
    <cellStyle name="Output 2 3 15 2 9" xfId="6083"/>
    <cellStyle name="Output 2 3 15 20" xfId="13427"/>
    <cellStyle name="Output 2 3 15 21" xfId="13712"/>
    <cellStyle name="Output 2 3 15 22" xfId="14488"/>
    <cellStyle name="Output 2 3 15 23" xfId="15197"/>
    <cellStyle name="Output 2 3 15 24" xfId="15848"/>
    <cellStyle name="Output 2 3 15 3" xfId="1711"/>
    <cellStyle name="Output 2 3 15 4" xfId="2565"/>
    <cellStyle name="Output 2 3 15 5" xfId="3240"/>
    <cellStyle name="Output 2 3 15 6" xfId="1057"/>
    <cellStyle name="Output 2 3 15 7" xfId="4236"/>
    <cellStyle name="Output 2 3 15 8" xfId="5020"/>
    <cellStyle name="Output 2 3 15 9" xfId="4843"/>
    <cellStyle name="Output 2 3 16" xfId="817"/>
    <cellStyle name="Output 2 3 16 10" xfId="6712"/>
    <cellStyle name="Output 2 3 16 11" xfId="7591"/>
    <cellStyle name="Output 2 3 16 12" xfId="8692"/>
    <cellStyle name="Output 2 3 16 13" xfId="8996"/>
    <cellStyle name="Output 2 3 16 14" xfId="9551"/>
    <cellStyle name="Output 2 3 16 15" xfId="9667"/>
    <cellStyle name="Output 2 3 16 16" xfId="10747"/>
    <cellStyle name="Output 2 3 16 17" xfId="10545"/>
    <cellStyle name="Output 2 3 16 18" xfId="11858"/>
    <cellStyle name="Output 2 3 16 19" xfId="12649"/>
    <cellStyle name="Output 2 3 16 2" xfId="1972"/>
    <cellStyle name="Output 2 3 16 2 10" xfId="8932"/>
    <cellStyle name="Output 2 3 16 2 11" xfId="9240"/>
    <cellStyle name="Output 2 3 16 2 12" xfId="9862"/>
    <cellStyle name="Output 2 3 16 2 13" xfId="9525"/>
    <cellStyle name="Output 2 3 16 2 14" xfId="10987"/>
    <cellStyle name="Output 2 3 16 2 15" xfId="10467"/>
    <cellStyle name="Output 2 3 16 2 16" xfId="12098"/>
    <cellStyle name="Output 2 3 16 2 17" xfId="12889"/>
    <cellStyle name="Output 2 3 16 2 18" xfId="12933"/>
    <cellStyle name="Output 2 3 16 2 19" xfId="13972"/>
    <cellStyle name="Output 2 3 16 2 2" xfId="2825"/>
    <cellStyle name="Output 2 3 16 2 20" xfId="14748"/>
    <cellStyle name="Output 2 3 16 2 21" xfId="13341"/>
    <cellStyle name="Output 2 3 16 2 22" xfId="16103"/>
    <cellStyle name="Output 2 3 16 2 3" xfId="1014"/>
    <cellStyle name="Output 2 3 16 2 4" xfId="3109"/>
    <cellStyle name="Output 2 3 16 2 5" xfId="3087"/>
    <cellStyle name="Output 2 3 16 2 6" xfId="4005"/>
    <cellStyle name="Output 2 3 16 2 7" xfId="6366"/>
    <cellStyle name="Output 2 3 16 2 8" xfId="6952"/>
    <cellStyle name="Output 2 3 16 2 9" xfId="6134"/>
    <cellStyle name="Output 2 3 16 20" xfId="13010"/>
    <cellStyle name="Output 2 3 16 21" xfId="13733"/>
    <cellStyle name="Output 2 3 16 22" xfId="14509"/>
    <cellStyle name="Output 2 3 16 23" xfId="14843"/>
    <cellStyle name="Output 2 3 16 24" xfId="15869"/>
    <cellStyle name="Output 2 3 16 3" xfId="1732"/>
    <cellStyle name="Output 2 3 16 4" xfId="2586"/>
    <cellStyle name="Output 2 3 16 5" xfId="2961"/>
    <cellStyle name="Output 2 3 16 6" xfId="3422"/>
    <cellStyle name="Output 2 3 16 7" xfId="4227"/>
    <cellStyle name="Output 2 3 16 8" xfId="5011"/>
    <cellStyle name="Output 2 3 16 9" xfId="6506"/>
    <cellStyle name="Output 2 3 17" xfId="832"/>
    <cellStyle name="Output 2 3 17 10" xfId="6727"/>
    <cellStyle name="Output 2 3 17 11" xfId="7068"/>
    <cellStyle name="Output 2 3 17 12" xfId="8707"/>
    <cellStyle name="Output 2 3 17 13" xfId="9513"/>
    <cellStyle name="Output 2 3 17 14" xfId="9422"/>
    <cellStyle name="Output 2 3 17 15" xfId="10054"/>
    <cellStyle name="Output 2 3 17 16" xfId="10762"/>
    <cellStyle name="Output 2 3 17 17" xfId="11594"/>
    <cellStyle name="Output 2 3 17 18" xfId="11873"/>
    <cellStyle name="Output 2 3 17 19" xfId="12664"/>
    <cellStyle name="Output 2 3 17 2" xfId="1978"/>
    <cellStyle name="Output 2 3 17 2 10" xfId="8938"/>
    <cellStyle name="Output 2 3 17 2 11" xfId="9088"/>
    <cellStyle name="Output 2 3 17 2 12" xfId="9868"/>
    <cellStyle name="Output 2 3 17 2 13" xfId="9254"/>
    <cellStyle name="Output 2 3 17 2 14" xfId="10993"/>
    <cellStyle name="Output 2 3 17 2 15" xfId="11223"/>
    <cellStyle name="Output 2 3 17 2 16" xfId="12104"/>
    <cellStyle name="Output 2 3 17 2 17" xfId="12895"/>
    <cellStyle name="Output 2 3 17 2 18" xfId="11675"/>
    <cellStyle name="Output 2 3 17 2 19" xfId="13978"/>
    <cellStyle name="Output 2 3 17 2 2" xfId="2831"/>
    <cellStyle name="Output 2 3 17 2 20" xfId="14754"/>
    <cellStyle name="Output 2 3 17 2 21" xfId="15257"/>
    <cellStyle name="Output 2 3 17 2 22" xfId="16109"/>
    <cellStyle name="Output 2 3 17 2 3" xfId="2053"/>
    <cellStyle name="Output 2 3 17 2 4" xfId="3391"/>
    <cellStyle name="Output 2 3 17 2 5" xfId="4054"/>
    <cellStyle name="Output 2 3 17 2 6" xfId="4838"/>
    <cellStyle name="Output 2 3 17 2 7" xfId="6386"/>
    <cellStyle name="Output 2 3 17 2 8" xfId="6958"/>
    <cellStyle name="Output 2 3 17 2 9" xfId="6243"/>
    <cellStyle name="Output 2 3 17 20" xfId="8788"/>
    <cellStyle name="Output 2 3 17 21" xfId="13748"/>
    <cellStyle name="Output 2 3 17 22" xfId="14524"/>
    <cellStyle name="Output 2 3 17 23" xfId="10159"/>
    <cellStyle name="Output 2 3 17 24" xfId="15884"/>
    <cellStyle name="Output 2 3 17 3" xfId="1747"/>
    <cellStyle name="Output 2 3 17 4" xfId="2601"/>
    <cellStyle name="Output 2 3 17 5" xfId="3275"/>
    <cellStyle name="Output 2 3 17 6" xfId="3723"/>
    <cellStyle name="Output 2 3 17 7" xfId="2218"/>
    <cellStyle name="Output 2 3 17 8" xfId="3579"/>
    <cellStyle name="Output 2 3 17 9" xfId="4115"/>
    <cellStyle name="Output 2 3 18" xfId="846"/>
    <cellStyle name="Output 2 3 18 10" xfId="6741"/>
    <cellStyle name="Output 2 3 18 11" xfId="7210"/>
    <cellStyle name="Output 2 3 18 12" xfId="8721"/>
    <cellStyle name="Output 2 3 18 13" xfId="9471"/>
    <cellStyle name="Output 2 3 18 14" xfId="8686"/>
    <cellStyle name="Output 2 3 18 15" xfId="9271"/>
    <cellStyle name="Output 2 3 18 16" xfId="10776"/>
    <cellStyle name="Output 2 3 18 17" xfId="11426"/>
    <cellStyle name="Output 2 3 18 18" xfId="11887"/>
    <cellStyle name="Output 2 3 18 19" xfId="12678"/>
    <cellStyle name="Output 2 3 18 2" xfId="1982"/>
    <cellStyle name="Output 2 3 18 2 10" xfId="8942"/>
    <cellStyle name="Output 2 3 18 2 11" xfId="9115"/>
    <cellStyle name="Output 2 3 18 2 12" xfId="9872"/>
    <cellStyle name="Output 2 3 18 2 13" xfId="9258"/>
    <cellStyle name="Output 2 3 18 2 14" xfId="10997"/>
    <cellStyle name="Output 2 3 18 2 15" xfId="10212"/>
    <cellStyle name="Output 2 3 18 2 16" xfId="12108"/>
    <cellStyle name="Output 2 3 18 2 17" xfId="12899"/>
    <cellStyle name="Output 2 3 18 2 18" xfId="11689"/>
    <cellStyle name="Output 2 3 18 2 19" xfId="13982"/>
    <cellStyle name="Output 2 3 18 2 2" xfId="2835"/>
    <cellStyle name="Output 2 3 18 2 20" xfId="14758"/>
    <cellStyle name="Output 2 3 18 2 21" xfId="13637"/>
    <cellStyle name="Output 2 3 18 2 22" xfId="16113"/>
    <cellStyle name="Output 2 3 18 2 3" xfId="1078"/>
    <cellStyle name="Output 2 3 18 2 4" xfId="3418"/>
    <cellStyle name="Output 2 3 18 2 5" xfId="4077"/>
    <cellStyle name="Output 2 3 18 2 6" xfId="4861"/>
    <cellStyle name="Output 2 3 18 2 7" xfId="6133"/>
    <cellStyle name="Output 2 3 18 2 8" xfId="6962"/>
    <cellStyle name="Output 2 3 18 2 9" xfId="6292"/>
    <cellStyle name="Output 2 3 18 20" xfId="11608"/>
    <cellStyle name="Output 2 3 18 21" xfId="13762"/>
    <cellStyle name="Output 2 3 18 22" xfId="14538"/>
    <cellStyle name="Output 2 3 18 23" xfId="13109"/>
    <cellStyle name="Output 2 3 18 24" xfId="15898"/>
    <cellStyle name="Output 2 3 18 3" xfId="1761"/>
    <cellStyle name="Output 2 3 18 4" xfId="2615"/>
    <cellStyle name="Output 2 3 18 5" xfId="3437"/>
    <cellStyle name="Output 2 3 18 6" xfId="3113"/>
    <cellStyle name="Output 2 3 18 7" xfId="3825"/>
    <cellStyle name="Output 2 3 18 8" xfId="4516"/>
    <cellStyle name="Output 2 3 18 9" xfId="6629"/>
    <cellStyle name="Output 2 3 19" xfId="866"/>
    <cellStyle name="Output 2 3 19 10" xfId="6761"/>
    <cellStyle name="Output 2 3 19 11" xfId="7477"/>
    <cellStyle name="Output 2 3 19 12" xfId="8741"/>
    <cellStyle name="Output 2 3 19 13" xfId="9417"/>
    <cellStyle name="Output 2 3 19 14" xfId="9214"/>
    <cellStyle name="Output 2 3 19 15" xfId="9465"/>
    <cellStyle name="Output 2 3 19 16" xfId="10796"/>
    <cellStyle name="Output 2 3 19 17" xfId="8507"/>
    <cellStyle name="Output 2 3 19 18" xfId="11907"/>
    <cellStyle name="Output 2 3 19 19" xfId="12698"/>
    <cellStyle name="Output 2 3 19 2" xfId="1987"/>
    <cellStyle name="Output 2 3 19 2 10" xfId="8947"/>
    <cellStyle name="Output 2 3 19 2 11" xfId="9161"/>
    <cellStyle name="Output 2 3 19 2 12" xfId="9877"/>
    <cellStyle name="Output 2 3 19 2 13" xfId="9346"/>
    <cellStyle name="Output 2 3 19 2 14" xfId="11002"/>
    <cellStyle name="Output 2 3 19 2 15" xfId="10542"/>
    <cellStyle name="Output 2 3 19 2 16" xfId="12113"/>
    <cellStyle name="Output 2 3 19 2 17" xfId="12904"/>
    <cellStyle name="Output 2 3 19 2 18" xfId="11707"/>
    <cellStyle name="Output 2 3 19 2 19" xfId="13987"/>
    <cellStyle name="Output 2 3 19 2 2" xfId="2840"/>
    <cellStyle name="Output 2 3 19 2 20" xfId="14763"/>
    <cellStyle name="Output 2 3 19 2 21" xfId="13430"/>
    <cellStyle name="Output 2 3 19 2 22" xfId="16118"/>
    <cellStyle name="Output 2 3 19 2 3" xfId="1190"/>
    <cellStyle name="Output 2 3 19 2 4" xfId="3456"/>
    <cellStyle name="Output 2 3 19 2 5" xfId="4104"/>
    <cellStyle name="Output 2 3 19 2 6" xfId="4888"/>
    <cellStyle name="Output 2 3 19 2 7" xfId="6472"/>
    <cellStyle name="Output 2 3 19 2 8" xfId="6967"/>
    <cellStyle name="Output 2 3 19 2 9" xfId="6362"/>
    <cellStyle name="Output 2 3 19 20" xfId="13175"/>
    <cellStyle name="Output 2 3 19 21" xfId="13782"/>
    <cellStyle name="Output 2 3 19 22" xfId="14558"/>
    <cellStyle name="Output 2 3 19 23" xfId="14983"/>
    <cellStyle name="Output 2 3 19 24" xfId="15918"/>
    <cellStyle name="Output 2 3 19 3" xfId="1781"/>
    <cellStyle name="Output 2 3 19 4" xfId="2635"/>
    <cellStyle name="Output 2 3 19 5" xfId="2918"/>
    <cellStyle name="Output 2 3 19 6" xfId="3324"/>
    <cellStyle name="Output 2 3 19 7" xfId="4464"/>
    <cellStyle name="Output 2 3 19 8" xfId="5248"/>
    <cellStyle name="Output 2 3 19 9" xfId="6398"/>
    <cellStyle name="Output 2 3 2" xfId="480"/>
    <cellStyle name="Output 2 3 2 10" xfId="5019"/>
    <cellStyle name="Output 2 3 2 11" xfId="7104"/>
    <cellStyle name="Output 2 3 2 12" xfId="7876"/>
    <cellStyle name="Output 2 3 2 13" xfId="9391"/>
    <cellStyle name="Output 2 3 2 14" xfId="9452"/>
    <cellStyle name="Output 2 3 2 15" xfId="6342"/>
    <cellStyle name="Output 2 3 2 16" xfId="7823"/>
    <cellStyle name="Output 2 3 2 17" xfId="7733"/>
    <cellStyle name="Output 2 3 2 18" xfId="10615"/>
    <cellStyle name="Output 2 3 2 19" xfId="12312"/>
    <cellStyle name="Output 2 3 2 2" xfId="1896"/>
    <cellStyle name="Output 2 3 2 2 10" xfId="8856"/>
    <cellStyle name="Output 2 3 2 2 11" xfId="9375"/>
    <cellStyle name="Output 2 3 2 2 12" xfId="9786"/>
    <cellStyle name="Output 2 3 2 2 13" xfId="9984"/>
    <cellStyle name="Output 2 3 2 2 14" xfId="10911"/>
    <cellStyle name="Output 2 3 2 2 15" xfId="10375"/>
    <cellStyle name="Output 2 3 2 2 16" xfId="12022"/>
    <cellStyle name="Output 2 3 2 2 17" xfId="12813"/>
    <cellStyle name="Output 2 3 2 2 18" xfId="13098"/>
    <cellStyle name="Output 2 3 2 2 19" xfId="13896"/>
    <cellStyle name="Output 2 3 2 2 2" xfId="2749"/>
    <cellStyle name="Output 2 3 2 2 20" xfId="14672"/>
    <cellStyle name="Output 2 3 2 2 21" xfId="15094"/>
    <cellStyle name="Output 2 3 2 2 22" xfId="16027"/>
    <cellStyle name="Output 2 3 2 2 3" xfId="3172"/>
    <cellStyle name="Output 2 3 2 2 4" xfId="3653"/>
    <cellStyle name="Output 2 3 2 2 5" xfId="4661"/>
    <cellStyle name="Output 2 3 2 2 6" xfId="5446"/>
    <cellStyle name="Output 2 3 2 2 7" xfId="6511"/>
    <cellStyle name="Output 2 3 2 2 8" xfId="6876"/>
    <cellStyle name="Output 2 3 2 2 9" xfId="7139"/>
    <cellStyle name="Output 2 3 2 20" xfId="13111"/>
    <cellStyle name="Output 2 3 2 21" xfId="13030"/>
    <cellStyle name="Output 2 3 2 22" xfId="14172"/>
    <cellStyle name="Output 2 3 2 23" xfId="14926"/>
    <cellStyle name="Output 2 3 2 24" xfId="15533"/>
    <cellStyle name="Output 2 3 2 3" xfId="1395"/>
    <cellStyle name="Output 2 3 2 4" xfId="2249"/>
    <cellStyle name="Output 2 3 2 5" xfId="2879"/>
    <cellStyle name="Output 2 3 2 6" xfId="3284"/>
    <cellStyle name="Output 2 3 2 7" xfId="3899"/>
    <cellStyle name="Output 2 3 2 8" xfId="4251"/>
    <cellStyle name="Output 2 3 2 9" xfId="4998"/>
    <cellStyle name="Output 2 3 20" xfId="888"/>
    <cellStyle name="Output 2 3 20 10" xfId="6783"/>
    <cellStyle name="Output 2 3 20 11" xfId="6615"/>
    <cellStyle name="Output 2 3 20 12" xfId="8763"/>
    <cellStyle name="Output 2 3 20 13" xfId="9298"/>
    <cellStyle name="Output 2 3 20 14" xfId="9630"/>
    <cellStyle name="Output 2 3 20 15" xfId="5656"/>
    <cellStyle name="Output 2 3 20 16" xfId="10818"/>
    <cellStyle name="Output 2 3 20 17" xfId="5365"/>
    <cellStyle name="Output 2 3 20 18" xfId="11929"/>
    <cellStyle name="Output 2 3 20 19" xfId="12720"/>
    <cellStyle name="Output 2 3 20 2" xfId="1991"/>
    <cellStyle name="Output 2 3 20 2 10" xfId="8951"/>
    <cellStyle name="Output 2 3 20 2 11" xfId="9208"/>
    <cellStyle name="Output 2 3 20 2 12" xfId="9881"/>
    <cellStyle name="Output 2 3 20 2 13" xfId="9409"/>
    <cellStyle name="Output 2 3 20 2 14" xfId="11006"/>
    <cellStyle name="Output 2 3 20 2 15" xfId="10564"/>
    <cellStyle name="Output 2 3 20 2 16" xfId="12117"/>
    <cellStyle name="Output 2 3 20 2 17" xfId="12908"/>
    <cellStyle name="Output 2 3 20 2 18" xfId="11729"/>
    <cellStyle name="Output 2 3 20 2 19" xfId="13991"/>
    <cellStyle name="Output 2 3 20 2 2" xfId="2844"/>
    <cellStyle name="Output 2 3 20 2 20" xfId="14767"/>
    <cellStyle name="Output 2 3 20 2 21" xfId="13470"/>
    <cellStyle name="Output 2 3 20 2 22" xfId="16122"/>
    <cellStyle name="Output 2 3 20 2 3" xfId="1194"/>
    <cellStyle name="Output 2 3 20 2 4" xfId="3477"/>
    <cellStyle name="Output 2 3 20 2 5" xfId="4203"/>
    <cellStyle name="Output 2 3 20 2 6" xfId="4987"/>
    <cellStyle name="Output 2 3 20 2 7" xfId="6501"/>
    <cellStyle name="Output 2 3 20 2 8" xfId="6971"/>
    <cellStyle name="Output 2 3 20 2 9" xfId="6425"/>
    <cellStyle name="Output 2 3 20 20" xfId="4876"/>
    <cellStyle name="Output 2 3 20 21" xfId="13804"/>
    <cellStyle name="Output 2 3 20 22" xfId="14580"/>
    <cellStyle name="Output 2 3 20 23" xfId="9617"/>
    <cellStyle name="Output 2 3 20 24" xfId="15940"/>
    <cellStyle name="Output 2 3 20 3" xfId="1803"/>
    <cellStyle name="Output 2 3 20 4" xfId="2657"/>
    <cellStyle name="Output 2 3 20 5" xfId="935"/>
    <cellStyle name="Output 2 3 20 6" xfId="934"/>
    <cellStyle name="Output 2 3 20 7" xfId="950"/>
    <cellStyle name="Output 2 3 20 8" xfId="968"/>
    <cellStyle name="Output 2 3 20 9" xfId="4404"/>
    <cellStyle name="Output 2 3 21" xfId="905"/>
    <cellStyle name="Output 2 3 21 10" xfId="6800"/>
    <cellStyle name="Output 2 3 21 11" xfId="6385"/>
    <cellStyle name="Output 2 3 21 12" xfId="8780"/>
    <cellStyle name="Output 2 3 21 13" xfId="9681"/>
    <cellStyle name="Output 2 3 21 14" xfId="9683"/>
    <cellStyle name="Output 2 3 21 15" xfId="7618"/>
    <cellStyle name="Output 2 3 21 16" xfId="10835"/>
    <cellStyle name="Output 2 3 21 17" xfId="9169"/>
    <cellStyle name="Output 2 3 21 18" xfId="11946"/>
    <cellStyle name="Output 2 3 21 19" xfId="12737"/>
    <cellStyle name="Output 2 3 21 2" xfId="1995"/>
    <cellStyle name="Output 2 3 21 2 10" xfId="8955"/>
    <cellStyle name="Output 2 3 21 2 11" xfId="9234"/>
    <cellStyle name="Output 2 3 21 2 12" xfId="9885"/>
    <cellStyle name="Output 2 3 21 2 13" xfId="9460"/>
    <cellStyle name="Output 2 3 21 2 14" xfId="11010"/>
    <cellStyle name="Output 2 3 21 2 15" xfId="10644"/>
    <cellStyle name="Output 2 3 21 2 16" xfId="12121"/>
    <cellStyle name="Output 2 3 21 2 17" xfId="12912"/>
    <cellStyle name="Output 2 3 21 2 18" xfId="11737"/>
    <cellStyle name="Output 2 3 21 2 19" xfId="13995"/>
    <cellStyle name="Output 2 3 21 2 2" xfId="2848"/>
    <cellStyle name="Output 2 3 21 2 20" xfId="14771"/>
    <cellStyle name="Output 2 3 21 2 21" xfId="13502"/>
    <cellStyle name="Output 2 3 21 2 22" xfId="16126"/>
    <cellStyle name="Output 2 3 21 2 3" xfId="1198"/>
    <cellStyle name="Output 2 3 21 2 4" xfId="3525"/>
    <cellStyle name="Output 2 3 21 2 5" xfId="4258"/>
    <cellStyle name="Output 2 3 21 2 6" xfId="5042"/>
    <cellStyle name="Output 2 3 21 2 7" xfId="6541"/>
    <cellStyle name="Output 2 3 21 2 8" xfId="6975"/>
    <cellStyle name="Output 2 3 21 2 9" xfId="6465"/>
    <cellStyle name="Output 2 3 21 20" xfId="9303"/>
    <cellStyle name="Output 2 3 21 21" xfId="13821"/>
    <cellStyle name="Output 2 3 21 22" xfId="14597"/>
    <cellStyle name="Output 2 3 21 23" xfId="11425"/>
    <cellStyle name="Output 2 3 21 24" xfId="15957"/>
    <cellStyle name="Output 2 3 21 3" xfId="1820"/>
    <cellStyle name="Output 2 3 21 4" xfId="2674"/>
    <cellStyle name="Output 2 3 21 5" xfId="969"/>
    <cellStyle name="Output 2 3 21 6" xfId="1029"/>
    <cellStyle name="Output 2 3 21 7" xfId="3038"/>
    <cellStyle name="Output 2 3 21 8" xfId="3841"/>
    <cellStyle name="Output 2 3 21 9" xfId="5957"/>
    <cellStyle name="Output 2 3 22" xfId="917"/>
    <cellStyle name="Output 2 3 22 10" xfId="6812"/>
    <cellStyle name="Output 2 3 22 11" xfId="6031"/>
    <cellStyle name="Output 2 3 22 12" xfId="8792"/>
    <cellStyle name="Output 2 3 22 13" xfId="7862"/>
    <cellStyle name="Output 2 3 22 14" xfId="9556"/>
    <cellStyle name="Output 2 3 22 15" xfId="9190"/>
    <cellStyle name="Output 2 3 22 16" xfId="10847"/>
    <cellStyle name="Output 2 3 22 17" xfId="10839"/>
    <cellStyle name="Output 2 3 22 18" xfId="11958"/>
    <cellStyle name="Output 2 3 22 19" xfId="12749"/>
    <cellStyle name="Output 2 3 22 2" xfId="1999"/>
    <cellStyle name="Output 2 3 22 2 10" xfId="8959"/>
    <cellStyle name="Output 2 3 22 2 11" xfId="9253"/>
    <cellStyle name="Output 2 3 22 2 12" xfId="9889"/>
    <cellStyle name="Output 2 3 22 2 13" xfId="9518"/>
    <cellStyle name="Output 2 3 22 2 14" xfId="11014"/>
    <cellStyle name="Output 2 3 22 2 15" xfId="10666"/>
    <cellStyle name="Output 2 3 22 2 16" xfId="12125"/>
    <cellStyle name="Output 2 3 22 2 17" xfId="12916"/>
    <cellStyle name="Output 2 3 22 2 18" xfId="11752"/>
    <cellStyle name="Output 2 3 22 2 19" xfId="13999"/>
    <cellStyle name="Output 2 3 22 2 2" xfId="2852"/>
    <cellStyle name="Output 2 3 22 2 20" xfId="14775"/>
    <cellStyle name="Output 2 3 22 2 21" xfId="13635"/>
    <cellStyle name="Output 2 3 22 2 22" xfId="16130"/>
    <cellStyle name="Output 2 3 22 2 3" xfId="1202"/>
    <cellStyle name="Output 2 3 22 2 4" xfId="3543"/>
    <cellStyle name="Output 2 3 22 2 5" xfId="4315"/>
    <cellStyle name="Output 2 3 22 2 6" xfId="5099"/>
    <cellStyle name="Output 2 3 22 2 7" xfId="6562"/>
    <cellStyle name="Output 2 3 22 2 8" xfId="6979"/>
    <cellStyle name="Output 2 3 22 2 9" xfId="7775"/>
    <cellStyle name="Output 2 3 22 20" xfId="13078"/>
    <cellStyle name="Output 2 3 22 21" xfId="13833"/>
    <cellStyle name="Output 2 3 22 22" xfId="14609"/>
    <cellStyle name="Output 2 3 22 23" xfId="14901"/>
    <cellStyle name="Output 2 3 22 24" xfId="15969"/>
    <cellStyle name="Output 2 3 22 3" xfId="1832"/>
    <cellStyle name="Output 2 3 22 4" xfId="2686"/>
    <cellStyle name="Output 2 3 22 5" xfId="3012"/>
    <cellStyle name="Output 2 3 22 6" xfId="2941"/>
    <cellStyle name="Output 2 3 22 7" xfId="4061"/>
    <cellStyle name="Output 2 3 22 8" xfId="4845"/>
    <cellStyle name="Output 2 3 22 9" xfId="5265"/>
    <cellStyle name="Output 2 3 23" xfId="926"/>
    <cellStyle name="Output 2 3 23 10" xfId="6821"/>
    <cellStyle name="Output 2 3 23 11" xfId="5465"/>
    <cellStyle name="Output 2 3 23 12" xfId="8801"/>
    <cellStyle name="Output 2 3 23 13" xfId="8621"/>
    <cellStyle name="Output 2 3 23 14" xfId="9637"/>
    <cellStyle name="Output 2 3 23 15" xfId="9348"/>
    <cellStyle name="Output 2 3 23 16" xfId="10856"/>
    <cellStyle name="Output 2 3 23 17" xfId="10275"/>
    <cellStyle name="Output 2 3 23 18" xfId="11967"/>
    <cellStyle name="Output 2 3 23 19" xfId="12758"/>
    <cellStyle name="Output 2 3 23 2" xfId="2004"/>
    <cellStyle name="Output 2 3 23 2 10" xfId="8964"/>
    <cellStyle name="Output 2 3 23 2 11" xfId="9266"/>
    <cellStyle name="Output 2 3 23 2 12" xfId="9894"/>
    <cellStyle name="Output 2 3 23 2 13" xfId="9608"/>
    <cellStyle name="Output 2 3 23 2 14" xfId="11019"/>
    <cellStyle name="Output 2 3 23 2 15" xfId="10722"/>
    <cellStyle name="Output 2 3 23 2 16" xfId="12130"/>
    <cellStyle name="Output 2 3 23 2 17" xfId="12921"/>
    <cellStyle name="Output 2 3 23 2 18" xfId="12139"/>
    <cellStyle name="Output 2 3 23 2 19" xfId="14004"/>
    <cellStyle name="Output 2 3 23 2 2" xfId="2857"/>
    <cellStyle name="Output 2 3 23 2 20" xfId="14780"/>
    <cellStyle name="Output 2 3 23 2 21" xfId="14145"/>
    <cellStyle name="Output 2 3 23 2 22" xfId="16135"/>
    <cellStyle name="Output 2 3 23 2 3" xfId="2013"/>
    <cellStyle name="Output 2 3 23 2 4" xfId="3561"/>
    <cellStyle name="Output 2 3 23 2 5" xfId="4417"/>
    <cellStyle name="Output 2 3 23 2 6" xfId="5201"/>
    <cellStyle name="Output 2 3 23 2 7" xfId="6580"/>
    <cellStyle name="Output 2 3 23 2 8" xfId="6984"/>
    <cellStyle name="Output 2 3 23 2 9" xfId="7780"/>
    <cellStyle name="Output 2 3 23 20" xfId="13113"/>
    <cellStyle name="Output 2 3 23 21" xfId="13842"/>
    <cellStyle name="Output 2 3 23 22" xfId="14618"/>
    <cellStyle name="Output 2 3 23 23" xfId="14928"/>
    <cellStyle name="Output 2 3 23 24" xfId="15978"/>
    <cellStyle name="Output 2 3 23 3" xfId="1841"/>
    <cellStyle name="Output 2 3 23 4" xfId="2695"/>
    <cellStyle name="Output 2 3 23 5" xfId="2978"/>
    <cellStyle name="Output 2 3 23 6" xfId="3328"/>
    <cellStyle name="Output 2 3 23 7" xfId="4142"/>
    <cellStyle name="Output 2 3 23 8" xfId="4926"/>
    <cellStyle name="Output 2 3 23 9" xfId="6235"/>
    <cellStyle name="Output 2 3 24" xfId="931"/>
    <cellStyle name="Output 2 3 24 10" xfId="6826"/>
    <cellStyle name="Output 2 3 24 11" xfId="5506"/>
    <cellStyle name="Output 2 3 24 12" xfId="8806"/>
    <cellStyle name="Output 2 3 24 13" xfId="7745"/>
    <cellStyle name="Output 2 3 24 14" xfId="9664"/>
    <cellStyle name="Output 2 3 24 15" xfId="7773"/>
    <cellStyle name="Output 2 3 24 16" xfId="10861"/>
    <cellStyle name="Output 2 3 24 17" xfId="9522"/>
    <cellStyle name="Output 2 3 24 18" xfId="11972"/>
    <cellStyle name="Output 2 3 24 19" xfId="12763"/>
    <cellStyle name="Output 2 3 24 2" xfId="2008"/>
    <cellStyle name="Output 2 3 24 2 10" xfId="8968"/>
    <cellStyle name="Output 2 3 24 2 11" xfId="9742"/>
    <cellStyle name="Output 2 3 24 2 12" xfId="9898"/>
    <cellStyle name="Output 2 3 24 2 13" xfId="9636"/>
    <cellStyle name="Output 2 3 24 2 14" xfId="11023"/>
    <cellStyle name="Output 2 3 24 2 15" xfId="10790"/>
    <cellStyle name="Output 2 3 24 2 16" xfId="12134"/>
    <cellStyle name="Output 2 3 24 2 17" xfId="12925"/>
    <cellStyle name="Output 2 3 24 2 18" xfId="12298"/>
    <cellStyle name="Output 2 3 24 2 19" xfId="14008"/>
    <cellStyle name="Output 2 3 24 2 2" xfId="2861"/>
    <cellStyle name="Output 2 3 24 2 20" xfId="14784"/>
    <cellStyle name="Output 2 3 24 2 21" xfId="14164"/>
    <cellStyle name="Output 2 3 24 2 22" xfId="16139"/>
    <cellStyle name="Output 2 3 24 2 3" xfId="2017"/>
    <cellStyle name="Output 2 3 24 2 4" xfId="3580"/>
    <cellStyle name="Output 2 3 24 2 5" xfId="4478"/>
    <cellStyle name="Output 2 3 24 2 6" xfId="5262"/>
    <cellStyle name="Output 2 3 24 2 7" xfId="6598"/>
    <cellStyle name="Output 2 3 24 2 8" xfId="6988"/>
    <cellStyle name="Output 2 3 24 2 9" xfId="7784"/>
    <cellStyle name="Output 2 3 24 20" xfId="10237"/>
    <cellStyle name="Output 2 3 24 21" xfId="13847"/>
    <cellStyle name="Output 2 3 24 22" xfId="14623"/>
    <cellStyle name="Output 2 3 24 23" xfId="11502"/>
    <cellStyle name="Output 2 3 24 24" xfId="15983"/>
    <cellStyle name="Output 2 3 24 3" xfId="1846"/>
    <cellStyle name="Output 2 3 24 4" xfId="2700"/>
    <cellStyle name="Output 2 3 24 5" xfId="981"/>
    <cellStyle name="Output 2 3 24 6" xfId="1032"/>
    <cellStyle name="Output 2 3 24 7" xfId="3128"/>
    <cellStyle name="Output 2 3 24 8" xfId="3988"/>
    <cellStyle name="Output 2 3 24 9" xfId="5285"/>
    <cellStyle name="Output 2 3 25" xfId="1853"/>
    <cellStyle name="Output 2 3 25 10" xfId="8813"/>
    <cellStyle name="Output 2 3 25 11" xfId="8054"/>
    <cellStyle name="Output 2 3 25 12" xfId="9691"/>
    <cellStyle name="Output 2 3 25 13" xfId="8382"/>
    <cellStyle name="Output 2 3 25 14" xfId="10868"/>
    <cellStyle name="Output 2 3 25 15" xfId="9635"/>
    <cellStyle name="Output 2 3 25 16" xfId="11979"/>
    <cellStyle name="Output 2 3 25 17" xfId="12770"/>
    <cellStyle name="Output 2 3 25 18" xfId="11197"/>
    <cellStyle name="Output 2 3 25 19" xfId="13853"/>
    <cellStyle name="Output 2 3 25 2" xfId="2707"/>
    <cellStyle name="Output 2 3 25 20" xfId="14630"/>
    <cellStyle name="Output 2 3 25 21" xfId="11620"/>
    <cellStyle name="Output 2 3 25 22" xfId="15989"/>
    <cellStyle name="Output 2 3 25 3" xfId="988"/>
    <cellStyle name="Output 2 3 25 4" xfId="1118"/>
    <cellStyle name="Output 2 3 25 5" xfId="3469"/>
    <cellStyle name="Output 2 3 25 6" xfId="4106"/>
    <cellStyle name="Output 2 3 25 7" xfId="5490"/>
    <cellStyle name="Output 2 3 25 8" xfId="6833"/>
    <cellStyle name="Output 2 3 25 9" xfId="7322"/>
    <cellStyle name="Output 2 3 26" xfId="1131"/>
    <cellStyle name="Output 2 3 27" xfId="4068"/>
    <cellStyle name="Output 2 3 28" xfId="8338"/>
    <cellStyle name="Output 2 3 29" xfId="11404"/>
    <cellStyle name="Output 2 3 3" xfId="517"/>
    <cellStyle name="Output 2 3 3 10" xfId="6231"/>
    <cellStyle name="Output 2 3 3 11" xfId="7558"/>
    <cellStyle name="Output 2 3 3 12" xfId="5135"/>
    <cellStyle name="Output 2 3 3 13" xfId="7401"/>
    <cellStyle name="Output 2 3 3 14" xfId="7397"/>
    <cellStyle name="Output 2 3 3 15" xfId="10040"/>
    <cellStyle name="Output 2 3 3 16" xfId="9306"/>
    <cellStyle name="Output 2 3 3 17" xfId="11581"/>
    <cellStyle name="Output 2 3 3 18" xfId="11468"/>
    <cellStyle name="Output 2 3 3 19" xfId="12349"/>
    <cellStyle name="Output 2 3 3 2" xfId="1901"/>
    <cellStyle name="Output 2 3 3 2 10" xfId="8861"/>
    <cellStyle name="Output 2 3 3 2 11" xfId="6599"/>
    <cellStyle name="Output 2 3 3 2 12" xfId="9791"/>
    <cellStyle name="Output 2 3 3 2 13" xfId="8610"/>
    <cellStyle name="Output 2 3 3 2 14" xfId="10916"/>
    <cellStyle name="Output 2 3 3 2 15" xfId="10356"/>
    <cellStyle name="Output 2 3 3 2 16" xfId="12027"/>
    <cellStyle name="Output 2 3 3 2 17" xfId="12818"/>
    <cellStyle name="Output 2 3 3 2 18" xfId="10689"/>
    <cellStyle name="Output 2 3 3 2 19" xfId="13901"/>
    <cellStyle name="Output 2 3 3 2 2" xfId="2754"/>
    <cellStyle name="Output 2 3 3 2 20" xfId="14677"/>
    <cellStyle name="Output 2 3 3 2 21" xfId="13143"/>
    <cellStyle name="Output 2 3 3 2 22" xfId="16032"/>
    <cellStyle name="Output 2 3 3 2 3" xfId="3059"/>
    <cellStyle name="Output 2 3 3 2 4" xfId="3164"/>
    <cellStyle name="Output 2 3 3 2 5" xfId="3757"/>
    <cellStyle name="Output 2 3 3 2 6" xfId="4351"/>
    <cellStyle name="Output 2 3 3 2 7" xfId="6428"/>
    <cellStyle name="Output 2 3 3 2 8" xfId="6881"/>
    <cellStyle name="Output 2 3 3 2 9" xfId="7455"/>
    <cellStyle name="Output 2 3 3 20" xfId="13003"/>
    <cellStyle name="Output 2 3 3 21" xfId="13417"/>
    <cellStyle name="Output 2 3 3 22" xfId="14209"/>
    <cellStyle name="Output 2 3 3 23" xfId="14837"/>
    <cellStyle name="Output 2 3 3 24" xfId="15569"/>
    <cellStyle name="Output 2 3 3 3" xfId="1432"/>
    <cellStyle name="Output 2 3 3 4" xfId="2286"/>
    <cellStyle name="Output 2 3 3 5" xfId="3409"/>
    <cellStyle name="Output 2 3 3 6" xfId="3709"/>
    <cellStyle name="Output 2 3 3 7" xfId="2018"/>
    <cellStyle name="Output 2 3 3 8" xfId="4437"/>
    <cellStyle name="Output 2 3 3 9" xfId="5790"/>
    <cellStyle name="Output 2 3 30" xfId="11493"/>
    <cellStyle name="Output 2 3 31" xfId="13315"/>
    <cellStyle name="Output 2 3 32" xfId="13115"/>
    <cellStyle name="Output 2 3 33" xfId="13167"/>
    <cellStyle name="Output 2 3 4" xfId="546"/>
    <cellStyle name="Output 2 3 4 10" xfId="6540"/>
    <cellStyle name="Output 2 3 4 11" xfId="7078"/>
    <cellStyle name="Output 2 3 4 12" xfId="4903"/>
    <cellStyle name="Output 2 3 4 13" xfId="9351"/>
    <cellStyle name="Output 2 3 4 14" xfId="9299"/>
    <cellStyle name="Output 2 3 4 15" xfId="9489"/>
    <cellStyle name="Output 2 3 4 16" xfId="7504"/>
    <cellStyle name="Output 2 3 4 17" xfId="11099"/>
    <cellStyle name="Output 2 3 4 18" xfId="11710"/>
    <cellStyle name="Output 2 3 4 19" xfId="12378"/>
    <cellStyle name="Output 2 3 4 2" xfId="1910"/>
    <cellStyle name="Output 2 3 4 2 10" xfId="8870"/>
    <cellStyle name="Output 2 3 4 2 11" xfId="8637"/>
    <cellStyle name="Output 2 3 4 2 12" xfId="9800"/>
    <cellStyle name="Output 2 3 4 2 13" xfId="9071"/>
    <cellStyle name="Output 2 3 4 2 14" xfId="10925"/>
    <cellStyle name="Output 2 3 4 2 15" xfId="10673"/>
    <cellStyle name="Output 2 3 4 2 16" xfId="12036"/>
    <cellStyle name="Output 2 3 4 2 17" xfId="12827"/>
    <cellStyle name="Output 2 3 4 2 18" xfId="13166"/>
    <cellStyle name="Output 2 3 4 2 19" xfId="13910"/>
    <cellStyle name="Output 2 3 4 2 2" xfId="2763"/>
    <cellStyle name="Output 2 3 4 2 20" xfId="14686"/>
    <cellStyle name="Output 2 3 4 2 21" xfId="13064"/>
    <cellStyle name="Output 2 3 4 2 22" xfId="16041"/>
    <cellStyle name="Output 2 3 4 2 3" xfId="3020"/>
    <cellStyle name="Output 2 3 4 2 4" xfId="3016"/>
    <cellStyle name="Output 2 3 4 2 5" xfId="4429"/>
    <cellStyle name="Output 2 3 4 2 6" xfId="5213"/>
    <cellStyle name="Output 2 3 4 2 7" xfId="5995"/>
    <cellStyle name="Output 2 3 4 2 8" xfId="6890"/>
    <cellStyle name="Output 2 3 4 2 9" xfId="7420"/>
    <cellStyle name="Output 2 3 4 20" xfId="13392"/>
    <cellStyle name="Output 2 3 4 21" xfId="11518"/>
    <cellStyle name="Output 2 3 4 22" xfId="14238"/>
    <cellStyle name="Output 2 3 4 23" xfId="15173"/>
    <cellStyle name="Output 2 3 4 24" xfId="15598"/>
    <cellStyle name="Output 2 3 4 3" xfId="1461"/>
    <cellStyle name="Output 2 3 4 4" xfId="2315"/>
    <cellStyle name="Output 2 3 4 5" xfId="2904"/>
    <cellStyle name="Output 2 3 4 6" xfId="3296"/>
    <cellStyle name="Output 2 3 4 7" xfId="4551"/>
    <cellStyle name="Output 2 3 4 8" xfId="5335"/>
    <cellStyle name="Output 2 3 4 9" xfId="6097"/>
    <cellStyle name="Output 2 3 5" xfId="410"/>
    <cellStyle name="Output 2 3 5 10" xfId="5752"/>
    <cellStyle name="Output 2 3 5 11" xfId="7111"/>
    <cellStyle name="Output 2 3 5 12" xfId="7883"/>
    <cellStyle name="Output 2 3 5 13" xfId="9725"/>
    <cellStyle name="Output 2 3 5 14" xfId="9478"/>
    <cellStyle name="Output 2 3 5 15" xfId="9385"/>
    <cellStyle name="Output 2 3 5 16" xfId="5434"/>
    <cellStyle name="Output 2 3 5 17" xfId="11146"/>
    <cellStyle name="Output 2 3 5 18" xfId="11243"/>
    <cellStyle name="Output 2 3 5 19" xfId="12243"/>
    <cellStyle name="Output 2 3 5 2" xfId="1875"/>
    <cellStyle name="Output 2 3 5 2 10" xfId="8835"/>
    <cellStyle name="Output 2 3 5 2 11" xfId="9535"/>
    <cellStyle name="Output 2 3 5 2 12" xfId="9765"/>
    <cellStyle name="Output 2 3 5 2 13" xfId="9291"/>
    <cellStyle name="Output 2 3 5 2 14" xfId="10890"/>
    <cellStyle name="Output 2 3 5 2 15" xfId="11592"/>
    <cellStyle name="Output 2 3 5 2 16" xfId="12001"/>
    <cellStyle name="Output 2 3 5 2 17" xfId="12792"/>
    <cellStyle name="Output 2 3 5 2 18" xfId="13023"/>
    <cellStyle name="Output 2 3 5 2 19" xfId="13875"/>
    <cellStyle name="Output 2 3 5 2 2" xfId="2729"/>
    <cellStyle name="Output 2 3 5 2 20" xfId="14651"/>
    <cellStyle name="Output 2 3 5 2 21" xfId="11356"/>
    <cellStyle name="Output 2 3 5 2 22" xfId="16007"/>
    <cellStyle name="Output 2 3 5 2 3" xfId="3425"/>
    <cellStyle name="Output 2 3 5 2 4" xfId="2025"/>
    <cellStyle name="Output 2 3 5 2 5" xfId="4641"/>
    <cellStyle name="Output 2 3 5 2 6" xfId="5425"/>
    <cellStyle name="Output 2 3 5 2 7" xfId="5401"/>
    <cellStyle name="Output 2 3 5 2 8" xfId="6855"/>
    <cellStyle name="Output 2 3 5 2 9" xfId="7128"/>
    <cellStyle name="Output 2 3 5 20" xfId="13438"/>
    <cellStyle name="Output 2 3 5 21" xfId="13532"/>
    <cellStyle name="Output 2 3 5 22" xfId="14106"/>
    <cellStyle name="Output 2 3 5 23" xfId="15205"/>
    <cellStyle name="Output 2 3 5 24" xfId="15467"/>
    <cellStyle name="Output 2 3 5 3" xfId="1325"/>
    <cellStyle name="Output 2 3 5 4" xfId="2179"/>
    <cellStyle name="Output 2 3 5 5" xfId="3483"/>
    <cellStyle name="Output 2 3 5 6" xfId="3455"/>
    <cellStyle name="Output 2 3 5 7" xfId="972"/>
    <cellStyle name="Output 2 3 5 8" xfId="3866"/>
    <cellStyle name="Output 2 3 5 9" xfId="4875"/>
    <cellStyle name="Output 2 3 6" xfId="584"/>
    <cellStyle name="Output 2 3 6 10" xfId="5056"/>
    <cellStyle name="Output 2 3 6 11" xfId="7392"/>
    <cellStyle name="Output 2 3 6 12" xfId="6482"/>
    <cellStyle name="Output 2 3 6 13" xfId="9406"/>
    <cellStyle name="Output 2 3 6 14" xfId="9350"/>
    <cellStyle name="Output 2 3 6 15" xfId="9369"/>
    <cellStyle name="Output 2 3 6 16" xfId="8436"/>
    <cellStyle name="Output 2 3 6 17" xfId="11112"/>
    <cellStyle name="Output 2 3 6 18" xfId="10145"/>
    <cellStyle name="Output 2 3 6 19" xfId="12416"/>
    <cellStyle name="Output 2 3 6 2" xfId="1915"/>
    <cellStyle name="Output 2 3 6 2 10" xfId="8875"/>
    <cellStyle name="Output 2 3 6 2 11" xfId="9359"/>
    <cellStyle name="Output 2 3 6 2 12" xfId="9805"/>
    <cellStyle name="Output 2 3 6 2 13" xfId="9907"/>
    <cellStyle name="Output 2 3 6 2 14" xfId="10930"/>
    <cellStyle name="Output 2 3 6 2 15" xfId="9482"/>
    <cellStyle name="Output 2 3 6 2 16" xfId="12041"/>
    <cellStyle name="Output 2 3 6 2 17" xfId="12832"/>
    <cellStyle name="Output 2 3 6 2 18" xfId="13207"/>
    <cellStyle name="Output 2 3 6 2 19" xfId="13915"/>
    <cellStyle name="Output 2 3 6 2 2" xfId="2768"/>
    <cellStyle name="Output 2 3 6 2 20" xfId="14691"/>
    <cellStyle name="Output 2 3 6 2 21" xfId="14927"/>
    <cellStyle name="Output 2 3 6 2 22" xfId="16046"/>
    <cellStyle name="Output 2 3 6 2 3" xfId="2887"/>
    <cellStyle name="Output 2 3 6 2 4" xfId="1159"/>
    <cellStyle name="Output 2 3 6 2 5" xfId="4484"/>
    <cellStyle name="Output 2 3 6 2 6" xfId="5268"/>
    <cellStyle name="Output 2 3 6 2 7" xfId="5959"/>
    <cellStyle name="Output 2 3 6 2 8" xfId="6895"/>
    <cellStyle name="Output 2 3 6 2 9" xfId="7281"/>
    <cellStyle name="Output 2 3 6 20" xfId="13405"/>
    <cellStyle name="Output 2 3 6 21" xfId="11690"/>
    <cellStyle name="Output 2 3 6 22" xfId="14276"/>
    <cellStyle name="Output 2 3 6 23" xfId="15182"/>
    <cellStyle name="Output 2 3 6 24" xfId="15636"/>
    <cellStyle name="Output 2 3 6 3" xfId="1499"/>
    <cellStyle name="Output 2 3 6 4" xfId="2353"/>
    <cellStyle name="Output 2 3 6 5" xfId="2910"/>
    <cellStyle name="Output 2 3 6 6" xfId="3219"/>
    <cellStyle name="Output 2 3 6 7" xfId="4637"/>
    <cellStyle name="Output 2 3 6 8" xfId="5421"/>
    <cellStyle name="Output 2 3 6 9" xfId="6253"/>
    <cellStyle name="Output 2 3 7" xfId="611"/>
    <cellStyle name="Output 2 3 7 10" xfId="5096"/>
    <cellStyle name="Output 2 3 7 11" xfId="7205"/>
    <cellStyle name="Output 2 3 7 12" xfId="7048"/>
    <cellStyle name="Output 2 3 7 13" xfId="9296"/>
    <cellStyle name="Output 2 3 7 14" xfId="9712"/>
    <cellStyle name="Output 2 3 7 15" xfId="9944"/>
    <cellStyle name="Output 2 3 7 16" xfId="9921"/>
    <cellStyle name="Output 2 3 7 17" xfId="11489"/>
    <cellStyle name="Output 2 3 7 18" xfId="11454"/>
    <cellStyle name="Output 2 3 7 19" xfId="12443"/>
    <cellStyle name="Output 2 3 7 2" xfId="1923"/>
    <cellStyle name="Output 2 3 7 2 10" xfId="8883"/>
    <cellStyle name="Output 2 3 7 2 11" xfId="8546"/>
    <cellStyle name="Output 2 3 7 2 12" xfId="9813"/>
    <cellStyle name="Output 2 3 7 2 13" xfId="9578"/>
    <cellStyle name="Output 2 3 7 2 14" xfId="10938"/>
    <cellStyle name="Output 2 3 7 2 15" xfId="7788"/>
    <cellStyle name="Output 2 3 7 2 16" xfId="12049"/>
    <cellStyle name="Output 2 3 7 2 17" xfId="12840"/>
    <cellStyle name="Output 2 3 7 2 18" xfId="12774"/>
    <cellStyle name="Output 2 3 7 2 19" xfId="13923"/>
    <cellStyle name="Output 2 3 7 2 2" xfId="2776"/>
    <cellStyle name="Output 2 3 7 2 20" xfId="14699"/>
    <cellStyle name="Output 2 3 7 2 21" xfId="14807"/>
    <cellStyle name="Output 2 3 7 2 22" xfId="16054"/>
    <cellStyle name="Output 2 3 7 2 3" xfId="3013"/>
    <cellStyle name="Output 2 3 7 2 4" xfId="1064"/>
    <cellStyle name="Output 2 3 7 2 5" xfId="4353"/>
    <cellStyle name="Output 2 3 7 2 6" xfId="5137"/>
    <cellStyle name="Output 2 3 7 2 7" xfId="6525"/>
    <cellStyle name="Output 2 3 7 2 8" xfId="6903"/>
    <cellStyle name="Output 2 3 7 2 9" xfId="5615"/>
    <cellStyle name="Output 2 3 7 20" xfId="13416"/>
    <cellStyle name="Output 2 3 7 21" xfId="13211"/>
    <cellStyle name="Output 2 3 7 22" xfId="14303"/>
    <cellStyle name="Output 2 3 7 23" xfId="15188"/>
    <cellStyle name="Output 2 3 7 24" xfId="15663"/>
    <cellStyle name="Output 2 3 7 3" xfId="1526"/>
    <cellStyle name="Output 2 3 7 4" xfId="2380"/>
    <cellStyle name="Output 2 3 7 5" xfId="3290"/>
    <cellStyle name="Output 2 3 7 6" xfId="2070"/>
    <cellStyle name="Output 2 3 7 7" xfId="4162"/>
    <cellStyle name="Output 2 3 7 8" xfId="4946"/>
    <cellStyle name="Output 2 3 7 9" xfId="6086"/>
    <cellStyle name="Output 2 3 8" xfId="636"/>
    <cellStyle name="Output 2 3 8 10" xfId="6582"/>
    <cellStyle name="Output 2 3 8 11" xfId="7421"/>
    <cellStyle name="Output 2 3 8 12" xfId="7314"/>
    <cellStyle name="Output 2 3 8 13" xfId="5696"/>
    <cellStyle name="Output 2 3 8 14" xfId="8540"/>
    <cellStyle name="Output 2 3 8 15" xfId="10031"/>
    <cellStyle name="Output 2 3 8 16" xfId="8733"/>
    <cellStyle name="Output 2 3 8 17" xfId="11572"/>
    <cellStyle name="Output 2 3 8 18" xfId="11170"/>
    <cellStyle name="Output 2 3 8 19" xfId="12468"/>
    <cellStyle name="Output 2 3 8 2" xfId="1928"/>
    <cellStyle name="Output 2 3 8 2 10" xfId="8888"/>
    <cellStyle name="Output 2 3 8 2 11" xfId="8335"/>
    <cellStyle name="Output 2 3 8 2 12" xfId="9818"/>
    <cellStyle name="Output 2 3 8 2 13" xfId="9474"/>
    <cellStyle name="Output 2 3 8 2 14" xfId="10943"/>
    <cellStyle name="Output 2 3 8 2 15" xfId="11082"/>
    <cellStyle name="Output 2 3 8 2 16" xfId="12054"/>
    <cellStyle name="Output 2 3 8 2 17" xfId="12845"/>
    <cellStyle name="Output 2 3 8 2 18" xfId="12960"/>
    <cellStyle name="Output 2 3 8 2 19" xfId="13928"/>
    <cellStyle name="Output 2 3 8 2 2" xfId="2781"/>
    <cellStyle name="Output 2 3 8 2 20" xfId="14704"/>
    <cellStyle name="Output 2 3 8 2 21" xfId="15158"/>
    <cellStyle name="Output 2 3 8 2 22" xfId="16059"/>
    <cellStyle name="Output 2 3 8 2 3" xfId="2975"/>
    <cellStyle name="Output 2 3 8 2 4" xfId="3188"/>
    <cellStyle name="Output 2 3 8 2 5" xfId="4007"/>
    <cellStyle name="Output 2 3 8 2 6" xfId="4791"/>
    <cellStyle name="Output 2 3 8 2 7" xfId="5793"/>
    <cellStyle name="Output 2 3 8 2 8" xfId="6908"/>
    <cellStyle name="Output 2 3 8 2 9" xfId="5659"/>
    <cellStyle name="Output 2 3 8 20" xfId="13039"/>
    <cellStyle name="Output 2 3 8 21" xfId="12952"/>
    <cellStyle name="Output 2 3 8 22" xfId="14328"/>
    <cellStyle name="Output 2 3 8 23" xfId="14868"/>
    <cellStyle name="Output 2 3 8 24" xfId="15688"/>
    <cellStyle name="Output 2 3 8 3" xfId="1551"/>
    <cellStyle name="Output 2 3 8 4" xfId="2405"/>
    <cellStyle name="Output 2 3 8 5" xfId="3385"/>
    <cellStyle name="Output 2 3 8 6" xfId="3700"/>
    <cellStyle name="Output 2 3 8 7" xfId="3984"/>
    <cellStyle name="Output 2 3 8 8" xfId="4768"/>
    <cellStyle name="Output 2 3 8 9" xfId="5221"/>
    <cellStyle name="Output 2 3 9" xfId="666"/>
    <cellStyle name="Output 2 3 9 10" xfId="6388"/>
    <cellStyle name="Output 2 3 9 11" xfId="7451"/>
    <cellStyle name="Output 2 3 9 12" xfId="7718"/>
    <cellStyle name="Output 2 3 9 13" xfId="8605"/>
    <cellStyle name="Output 2 3 9 14" xfId="9560"/>
    <cellStyle name="Output 2 3 9 15" xfId="9458"/>
    <cellStyle name="Output 2 3 9 16" xfId="10188"/>
    <cellStyle name="Output 2 3 9 17" xfId="11314"/>
    <cellStyle name="Output 2 3 9 18" xfId="10504"/>
    <cellStyle name="Output 2 3 9 19" xfId="12498"/>
    <cellStyle name="Output 2 3 9 2" xfId="1936"/>
    <cellStyle name="Output 2 3 9 2 10" xfId="8896"/>
    <cellStyle name="Output 2 3 9 2 11" xfId="8849"/>
    <cellStyle name="Output 2 3 9 2 12" xfId="9826"/>
    <cellStyle name="Output 2 3 9 2 13" xfId="8590"/>
    <cellStyle name="Output 2 3 9 2 14" xfId="10951"/>
    <cellStyle name="Output 2 3 9 2 15" xfId="10104"/>
    <cellStyle name="Output 2 3 9 2 16" xfId="12062"/>
    <cellStyle name="Output 2 3 9 2 17" xfId="12853"/>
    <cellStyle name="Output 2 3 9 2 18" xfId="11348"/>
    <cellStyle name="Output 2 3 9 2 19" xfId="13936"/>
    <cellStyle name="Output 2 3 9 2 2" xfId="2789"/>
    <cellStyle name="Output 2 3 9 2 20" xfId="14712"/>
    <cellStyle name="Output 2 3 9 2 21" xfId="12968"/>
    <cellStyle name="Output 2 3 9 2 22" xfId="16067"/>
    <cellStyle name="Output 2 3 9 2 3" xfId="997"/>
    <cellStyle name="Output 2 3 9 2 4" xfId="2940"/>
    <cellStyle name="Output 2 3 9 2 5" xfId="3826"/>
    <cellStyle name="Output 2 3 9 2 6" xfId="4513"/>
    <cellStyle name="Output 2 3 9 2 7" xfId="6282"/>
    <cellStyle name="Output 2 3 9 2 8" xfId="6916"/>
    <cellStyle name="Output 2 3 9 2 9" xfId="5779"/>
    <cellStyle name="Output 2 3 9 20" xfId="13598"/>
    <cellStyle name="Output 2 3 9 21" xfId="12773"/>
    <cellStyle name="Output 2 3 9 22" xfId="14358"/>
    <cellStyle name="Output 2 3 9 23" xfId="15323"/>
    <cellStyle name="Output 2 3 9 24" xfId="15718"/>
    <cellStyle name="Output 2 3 9 3" xfId="1581"/>
    <cellStyle name="Output 2 3 9 4" xfId="2435"/>
    <cellStyle name="Output 2 3 9 5" xfId="3429"/>
    <cellStyle name="Output 2 3 9 6" xfId="3201"/>
    <cellStyle name="Output 2 3 9 7" xfId="4222"/>
    <cellStyle name="Output 2 3 9 8" xfId="5006"/>
    <cellStyle name="Output 2 3 9 9" xfId="5768"/>
    <cellStyle name="Output 2 4" xfId="404"/>
    <cellStyle name="Output 2 4 10" xfId="6276"/>
    <cellStyle name="Output 2 4 11" xfId="7106"/>
    <cellStyle name="Output 2 4 12" xfId="7878"/>
    <cellStyle name="Output 2 4 13" xfId="9423"/>
    <cellStyle name="Output 2 4 14" xfId="9629"/>
    <cellStyle name="Output 2 4 15" xfId="8472"/>
    <cellStyle name="Output 2 4 16" xfId="7047"/>
    <cellStyle name="Output 2 4 17" xfId="9741"/>
    <cellStyle name="Output 2 4 18" xfId="11516"/>
    <cellStyle name="Output 2 4 19" xfId="12237"/>
    <cellStyle name="Output 2 4 2" xfId="1873"/>
    <cellStyle name="Output 2 4 2 10" xfId="8833"/>
    <cellStyle name="Output 2 4 2 11" xfId="8557"/>
    <cellStyle name="Output 2 4 2 12" xfId="9763"/>
    <cellStyle name="Output 2 4 2 13" xfId="10067"/>
    <cellStyle name="Output 2 4 2 14" xfId="10888"/>
    <cellStyle name="Output 2 4 2 15" xfId="11588"/>
    <cellStyle name="Output 2 4 2 16" xfId="11999"/>
    <cellStyle name="Output 2 4 2 17" xfId="12790"/>
    <cellStyle name="Output 2 4 2 18" xfId="11540"/>
    <cellStyle name="Output 2 4 2 19" xfId="13873"/>
    <cellStyle name="Output 2 4 2 2" xfId="2727"/>
    <cellStyle name="Output 2 4 2 20" xfId="14649"/>
    <cellStyle name="Output 2 4 2 21" xfId="13631"/>
    <cellStyle name="Output 2 4 2 22" xfId="16005"/>
    <cellStyle name="Output 2 4 2 3" xfId="3421"/>
    <cellStyle name="Output 2 4 2 4" xfId="3736"/>
    <cellStyle name="Output 2 4 2 5" xfId="3127"/>
    <cellStyle name="Output 2 4 2 6" xfId="4341"/>
    <cellStyle name="Output 2 4 2 7" xfId="6141"/>
    <cellStyle name="Output 2 4 2 8" xfId="6853"/>
    <cellStyle name="Output 2 4 2 9" xfId="7220"/>
    <cellStyle name="Output 2 4 20" xfId="13278"/>
    <cellStyle name="Output 2 4 21" xfId="13180"/>
    <cellStyle name="Output 2 4 22" xfId="14100"/>
    <cellStyle name="Output 2 4 23" xfId="15071"/>
    <cellStyle name="Output 2 4 24" xfId="15461"/>
    <cellStyle name="Output 2 4 3" xfId="1319"/>
    <cellStyle name="Output 2 4 4" xfId="2173"/>
    <cellStyle name="Output 2 4 5" xfId="3553"/>
    <cellStyle name="Output 2 4 6" xfId="3254"/>
    <cellStyle name="Output 2 4 7" xfId="3399"/>
    <cellStyle name="Output 2 4 8" xfId="4697"/>
    <cellStyle name="Output 2 4 9" xfId="5350"/>
    <cellStyle name="Output 2 5" xfId="370"/>
    <cellStyle name="Output 2 5 10" xfId="5964"/>
    <cellStyle name="Output 2 5 11" xfId="7658"/>
    <cellStyle name="Output 2 5 12" xfId="8430"/>
    <cellStyle name="Output 2 5 13" xfId="8467"/>
    <cellStyle name="Output 2 5 14" xfId="7316"/>
    <cellStyle name="Output 2 5 15" xfId="10136"/>
    <cellStyle name="Output 2 5 16" xfId="10488"/>
    <cellStyle name="Output 2 5 17" xfId="11673"/>
    <cellStyle name="Output 2 5 18" xfId="11342"/>
    <cellStyle name="Output 2 5 19" xfId="12203"/>
    <cellStyle name="Output 2 5 2" xfId="1870"/>
    <cellStyle name="Output 2 5 2 10" xfId="8830"/>
    <cellStyle name="Output 2 5 2 11" xfId="9221"/>
    <cellStyle name="Output 2 5 2 12" xfId="9760"/>
    <cellStyle name="Output 2 5 2 13" xfId="8478"/>
    <cellStyle name="Output 2 5 2 14" xfId="10885"/>
    <cellStyle name="Output 2 5 2 15" xfId="9918"/>
    <cellStyle name="Output 2 5 2 16" xfId="11996"/>
    <cellStyle name="Output 2 5 2 17" xfId="12787"/>
    <cellStyle name="Output 2 5 2 18" xfId="13565"/>
    <cellStyle name="Output 2 5 2 19" xfId="13870"/>
    <cellStyle name="Output 2 5 2 2" xfId="2724"/>
    <cellStyle name="Output 2 5 2 20" xfId="14646"/>
    <cellStyle name="Output 2 5 2 21" xfId="15219"/>
    <cellStyle name="Output 2 5 2 22" xfId="16002"/>
    <cellStyle name="Output 2 5 2 3" xfId="3060"/>
    <cellStyle name="Output 2 5 2 4" xfId="3151"/>
    <cellStyle name="Output 2 5 2 5" xfId="979"/>
    <cellStyle name="Output 2 5 2 6" xfId="3994"/>
    <cellStyle name="Output 2 5 2 7" xfId="6155"/>
    <cellStyle name="Output 2 5 2 8" xfId="6850"/>
    <cellStyle name="Output 2 5 2 9" xfId="7456"/>
    <cellStyle name="Output 2 5 20" xfId="13403"/>
    <cellStyle name="Output 2 5 21" xfId="13626"/>
    <cellStyle name="Output 2 5 22" xfId="14066"/>
    <cellStyle name="Output 2 5 23" xfId="15111"/>
    <cellStyle name="Output 2 5 24" xfId="15427"/>
    <cellStyle name="Output 2 5 3" xfId="1285"/>
    <cellStyle name="Output 2 5 4" xfId="2139"/>
    <cellStyle name="Output 2 5 5" xfId="3008"/>
    <cellStyle name="Output 2 5 6" xfId="3805"/>
    <cellStyle name="Output 2 5 7" xfId="3901"/>
    <cellStyle name="Output 2 5 8" xfId="4636"/>
    <cellStyle name="Output 2 5 9" xfId="5400"/>
    <cellStyle name="Output 2 6" xfId="320"/>
    <cellStyle name="Output 2 6 10" xfId="6159"/>
    <cellStyle name="Output 2 6 11" xfId="7447"/>
    <cellStyle name="Output 2 6 12" xfId="8219"/>
    <cellStyle name="Output 2 6 13" xfId="9167"/>
    <cellStyle name="Output 2 6 14" xfId="9386"/>
    <cellStyle name="Output 2 6 15" xfId="9925"/>
    <cellStyle name="Output 2 6 16" xfId="10277"/>
    <cellStyle name="Output 2 6 17" xfId="11470"/>
    <cellStyle name="Output 2 6 18" xfId="11367"/>
    <cellStyle name="Output 2 6 19" xfId="12153"/>
    <cellStyle name="Output 2 6 2" xfId="1860"/>
    <cellStyle name="Output 2 6 2 10" xfId="8820"/>
    <cellStyle name="Output 2 6 2 11" xfId="9248"/>
    <cellStyle name="Output 2 6 2 12" xfId="9750"/>
    <cellStyle name="Output 2 6 2 13" xfId="9188"/>
    <cellStyle name="Output 2 6 2 14" xfId="10875"/>
    <cellStyle name="Output 2 6 2 15" xfId="11131"/>
    <cellStyle name="Output 2 6 2 16" xfId="11986"/>
    <cellStyle name="Output 2 6 2 17" xfId="12777"/>
    <cellStyle name="Output 2 6 2 18" xfId="13110"/>
    <cellStyle name="Output 2 6 2 19" xfId="13860"/>
    <cellStyle name="Output 2 6 2 2" xfId="2714"/>
    <cellStyle name="Output 2 6 2 20" xfId="14636"/>
    <cellStyle name="Output 2 6 2 21" xfId="15193"/>
    <cellStyle name="Output 2 6 2 22" xfId="15992"/>
    <cellStyle name="Output 2 6 2 3" xfId="2976"/>
    <cellStyle name="Output 2 6 2 4" xfId="2922"/>
    <cellStyle name="Output 2 6 2 5" xfId="4122"/>
    <cellStyle name="Output 2 6 2 6" xfId="4906"/>
    <cellStyle name="Output 2 6 2 7" xfId="6431"/>
    <cellStyle name="Output 2 6 2 8" xfId="6840"/>
    <cellStyle name="Output 2 6 2 9" xfId="7589"/>
    <cellStyle name="Output 2 6 20" xfId="13425"/>
    <cellStyle name="Output 2 6 21" xfId="13650"/>
    <cellStyle name="Output 2 6 22" xfId="14016"/>
    <cellStyle name="Output 2 6 23" xfId="15195"/>
    <cellStyle name="Output 2 6 24" xfId="15377"/>
    <cellStyle name="Output 2 6 3" xfId="1235"/>
    <cellStyle name="Output 2 6 4" xfId="2089"/>
    <cellStyle name="Output 2 6 5" xfId="3562"/>
    <cellStyle name="Output 2 6 6" xfId="1103"/>
    <cellStyle name="Output 2 6 7" xfId="4384"/>
    <cellStyle name="Output 2 6 8" xfId="5168"/>
    <cellStyle name="Output 2 6 9" xfId="3905"/>
    <cellStyle name="Output 2 7" xfId="364"/>
    <cellStyle name="Output 2 7 10" xfId="6229"/>
    <cellStyle name="Output 2 7 11" xfId="7761"/>
    <cellStyle name="Output 2 7 12" xfId="8533"/>
    <cellStyle name="Output 2 7 13" xfId="8522"/>
    <cellStyle name="Output 2 7 14" xfId="6588"/>
    <cellStyle name="Output 2 7 15" xfId="10239"/>
    <cellStyle name="Output 2 7 16" xfId="10590"/>
    <cellStyle name="Output 2 7 17" xfId="11773"/>
    <cellStyle name="Output 2 7 18" xfId="9913"/>
    <cellStyle name="Output 2 7 19" xfId="12197"/>
    <cellStyle name="Output 2 7 2" xfId="1866"/>
    <cellStyle name="Output 2 7 2 10" xfId="8826"/>
    <cellStyle name="Output 2 7 2 11" xfId="9670"/>
    <cellStyle name="Output 2 7 2 12" xfId="9756"/>
    <cellStyle name="Output 2 7 2 13" xfId="6399"/>
    <cellStyle name="Output 2 7 2 14" xfId="10881"/>
    <cellStyle name="Output 2 7 2 15" xfId="10767"/>
    <cellStyle name="Output 2 7 2 16" xfId="11992"/>
    <cellStyle name="Output 2 7 2 17" xfId="12783"/>
    <cellStyle name="Output 2 7 2 18" xfId="13318"/>
    <cellStyle name="Output 2 7 2 19" xfId="13866"/>
    <cellStyle name="Output 2 7 2 2" xfId="2720"/>
    <cellStyle name="Output 2 7 2 20" xfId="14642"/>
    <cellStyle name="Output 2 7 2 21" xfId="14911"/>
    <cellStyle name="Output 2 7 2 22" xfId="15998"/>
    <cellStyle name="Output 2 7 2 3" xfId="1115"/>
    <cellStyle name="Output 2 7 2 4" xfId="1039"/>
    <cellStyle name="Output 2 7 2 5" xfId="2237"/>
    <cellStyle name="Output 2 7 2 6" xfId="2933"/>
    <cellStyle name="Output 2 7 2 7" xfId="5944"/>
    <cellStyle name="Output 2 7 2 8" xfId="6846"/>
    <cellStyle name="Output 2 7 2 9" xfId="7399"/>
    <cellStyle name="Output 2 7 20" xfId="11559"/>
    <cellStyle name="Output 2 7 21" xfId="13135"/>
    <cellStyle name="Output 2 7 22" xfId="14060"/>
    <cellStyle name="Output 2 7 23" xfId="13471"/>
    <cellStyle name="Output 2 7 24" xfId="15421"/>
    <cellStyle name="Output 2 7 3" xfId="1279"/>
    <cellStyle name="Output 2 7 4" xfId="2133"/>
    <cellStyle name="Output 2 7 5" xfId="3445"/>
    <cellStyle name="Output 2 7 6" xfId="3908"/>
    <cellStyle name="Output 2 7 7" xfId="4465"/>
    <cellStyle name="Output 2 7 8" xfId="5249"/>
    <cellStyle name="Output 2 7 9" xfId="6011"/>
    <cellStyle name="Output 2 8" xfId="539"/>
    <cellStyle name="Output 2 8 10" xfId="6566"/>
    <cellStyle name="Output 2 8 11" xfId="7331"/>
    <cellStyle name="Output 2 8 12" xfId="7748"/>
    <cellStyle name="Output 2 8 13" xfId="9436"/>
    <cellStyle name="Output 2 8 14" xfId="9488"/>
    <cellStyle name="Output 2 8 15" xfId="9968"/>
    <cellStyle name="Output 2 8 16" xfId="10226"/>
    <cellStyle name="Output 2 8 17" xfId="11512"/>
    <cellStyle name="Output 2 8 18" xfId="11353"/>
    <cellStyle name="Output 2 8 19" xfId="12371"/>
    <cellStyle name="Output 2 8 2" xfId="1908"/>
    <cellStyle name="Output 2 8 2 10" xfId="8868"/>
    <cellStyle name="Output 2 8 2 11" xfId="7853"/>
    <cellStyle name="Output 2 8 2 12" xfId="9798"/>
    <cellStyle name="Output 2 8 2 13" xfId="9995"/>
    <cellStyle name="Output 2 8 2 14" xfId="10923"/>
    <cellStyle name="Output 2 8 2 15" xfId="11184"/>
    <cellStyle name="Output 2 8 2 16" xfId="12034"/>
    <cellStyle name="Output 2 8 2 17" xfId="12825"/>
    <cellStyle name="Output 2 8 2 18" xfId="13359"/>
    <cellStyle name="Output 2 8 2 19" xfId="13908"/>
    <cellStyle name="Output 2 8 2 2" xfId="2761"/>
    <cellStyle name="Output 2 8 2 20" xfId="14684"/>
    <cellStyle name="Output 2 8 2 21" xfId="15232"/>
    <cellStyle name="Output 2 8 2 22" xfId="16039"/>
    <cellStyle name="Output 2 8 2 3" xfId="2990"/>
    <cellStyle name="Output 2 8 2 4" xfId="3664"/>
    <cellStyle name="Output 2 8 2 5" xfId="4299"/>
    <cellStyle name="Output 2 8 2 6" xfId="5083"/>
    <cellStyle name="Output 2 8 2 7" xfId="4320"/>
    <cellStyle name="Output 2 8 2 8" xfId="6888"/>
    <cellStyle name="Output 2 8 2 9" xfId="7491"/>
    <cellStyle name="Output 2 8 20" xfId="12966"/>
    <cellStyle name="Output 2 8 21" xfId="13636"/>
    <cellStyle name="Output 2 8 22" xfId="14231"/>
    <cellStyle name="Output 2 8 23" xfId="14808"/>
    <cellStyle name="Output 2 8 24" xfId="15591"/>
    <cellStyle name="Output 2 8 3" xfId="1454"/>
    <cellStyle name="Output 2 8 4" xfId="2308"/>
    <cellStyle name="Output 2 8 5" xfId="3218"/>
    <cellStyle name="Output 2 8 6" xfId="3637"/>
    <cellStyle name="Output 2 8 7" xfId="3831"/>
    <cellStyle name="Output 2 8 8" xfId="4567"/>
    <cellStyle name="Output 2 8 9" xfId="6632"/>
    <cellStyle name="Output 2 9" xfId="321"/>
    <cellStyle name="Output 2 9 10" xfId="6469"/>
    <cellStyle name="Output 2 9 11" xfId="7711"/>
    <cellStyle name="Output 2 9 12" xfId="8483"/>
    <cellStyle name="Output 2 9 13" xfId="8795"/>
    <cellStyle name="Output 2 9 14" xfId="9170"/>
    <cellStyle name="Output 2 9 15" xfId="10189"/>
    <cellStyle name="Output 2 9 16" xfId="10540"/>
    <cellStyle name="Output 2 9 17" xfId="11725"/>
    <cellStyle name="Output 2 9 18" xfId="11556"/>
    <cellStyle name="Output 2 9 19" xfId="12154"/>
    <cellStyle name="Output 2 9 2" xfId="1861"/>
    <cellStyle name="Output 2 9 2 10" xfId="8821"/>
    <cellStyle name="Output 2 9 2 11" xfId="9183"/>
    <cellStyle name="Output 2 9 2 12" xfId="9751"/>
    <cellStyle name="Output 2 9 2 13" xfId="8544"/>
    <cellStyle name="Output 2 9 2 14" xfId="10876"/>
    <cellStyle name="Output 2 9 2 15" xfId="9928"/>
    <cellStyle name="Output 2 9 2 16" xfId="11987"/>
    <cellStyle name="Output 2 9 2 17" xfId="12778"/>
    <cellStyle name="Output 2 9 2 18" xfId="13423"/>
    <cellStyle name="Output 2 9 2 19" xfId="13861"/>
    <cellStyle name="Output 2 9 2 2" xfId="2715"/>
    <cellStyle name="Output 2 9 2 20" xfId="14637"/>
    <cellStyle name="Output 2 9 2 21" xfId="15081"/>
    <cellStyle name="Output 2 9 2 22" xfId="15993"/>
    <cellStyle name="Output 2 9 2 3" xfId="1117"/>
    <cellStyle name="Output 2 9 2 4" xfId="3160"/>
    <cellStyle name="Output 2 9 2 5" xfId="965"/>
    <cellStyle name="Output 2 9 2 6" xfId="974"/>
    <cellStyle name="Output 2 9 2 7" xfId="5459"/>
    <cellStyle name="Output 2 9 2 8" xfId="6841"/>
    <cellStyle name="Output 2 9 2 9" xfId="7570"/>
    <cellStyle name="Output 2 9 20" xfId="11316"/>
    <cellStyle name="Output 2 9 21" xfId="13043"/>
    <cellStyle name="Output 2 9 22" xfId="14017"/>
    <cellStyle name="Output 2 9 23" xfId="12965"/>
    <cellStyle name="Output 2 9 24" xfId="15378"/>
    <cellStyle name="Output 2 9 3" xfId="1236"/>
    <cellStyle name="Output 2 9 4" xfId="2090"/>
    <cellStyle name="Output 2 9 5" xfId="3225"/>
    <cellStyle name="Output 2 9 6" xfId="3858"/>
    <cellStyle name="Output 2 9 7" xfId="3935"/>
    <cellStyle name="Output 2 9 8" xfId="4719"/>
    <cellStyle name="Output 2 9 9" xfId="5481"/>
    <cellStyle name="Percent" xfId="133" builtinId="5"/>
    <cellStyle name="Percent 2" xfId="101"/>
    <cellStyle name="Percent 3" xfId="312"/>
    <cellStyle name="Percent 3 2" xfId="1858"/>
    <cellStyle name="Percent 3 3" xfId="1227"/>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10" xfId="604"/>
    <cellStyle name="Total 2 10 10" xfId="4931"/>
    <cellStyle name="Total 2 10 11" xfId="6993"/>
    <cellStyle name="Total 2 10 12" xfId="7263"/>
    <cellStyle name="Total 2 10 13" xfId="9433"/>
    <cellStyle name="Total 2 10 14" xfId="9427"/>
    <cellStyle name="Total 2 10 15" xfId="9308"/>
    <cellStyle name="Total 2 10 16" xfId="11216"/>
    <cellStyle name="Total 2 10 17" xfId="11691"/>
    <cellStyle name="Total 2 10 18" xfId="12436"/>
    <cellStyle name="Total 2 10 19" xfId="13507"/>
    <cellStyle name="Total 2 10 2" xfId="1921"/>
    <cellStyle name="Total 2 10 2 10" xfId="8881"/>
    <cellStyle name="Total 2 10 2 11" xfId="9811"/>
    <cellStyle name="Total 2 10 2 12" xfId="9969"/>
    <cellStyle name="Total 2 10 2 13" xfId="10936"/>
    <cellStyle name="Total 2 10 2 14" xfId="9934"/>
    <cellStyle name="Total 2 10 2 15" xfId="12047"/>
    <cellStyle name="Total 2 10 2 16" xfId="12838"/>
    <cellStyle name="Total 2 10 2 17" xfId="11530"/>
    <cellStyle name="Total 2 10 2 18" xfId="13921"/>
    <cellStyle name="Total 2 10 2 19" xfId="14697"/>
    <cellStyle name="Total 2 10 2 2" xfId="2774"/>
    <cellStyle name="Total 2 10 2 20" xfId="15287"/>
    <cellStyle name="Total 2 10 2 21" xfId="16052"/>
    <cellStyle name="Total 2 10 2 3" xfId="3085"/>
    <cellStyle name="Total 2 10 2 4" xfId="3638"/>
    <cellStyle name="Total 2 10 2 5" xfId="3807"/>
    <cellStyle name="Total 2 10 2 6" xfId="4421"/>
    <cellStyle name="Total 2 10 2 7" xfId="6441"/>
    <cellStyle name="Total 2 10 2 8" xfId="6901"/>
    <cellStyle name="Total 2 10 2 9" xfId="6132"/>
    <cellStyle name="Total 2 10 20" xfId="13015"/>
    <cellStyle name="Total 2 10 21" xfId="14296"/>
    <cellStyle name="Total 2 10 22" xfId="15253"/>
    <cellStyle name="Total 2 10 23" xfId="15656"/>
    <cellStyle name="Total 2 10 3" xfId="1519"/>
    <cellStyle name="Total 2 10 4" xfId="2373"/>
    <cellStyle name="Total 2 10 5" xfId="1020"/>
    <cellStyle name="Total 2 10 6" xfId="3318"/>
    <cellStyle name="Total 2 10 7" xfId="3772"/>
    <cellStyle name="Total 2 10 8" xfId="4287"/>
    <cellStyle name="Total 2 10 9" xfId="5072"/>
    <cellStyle name="Total 2 11" xfId="373"/>
    <cellStyle name="Total 2 11 10" xfId="6050"/>
    <cellStyle name="Total 2 11 11" xfId="7543"/>
    <cellStyle name="Total 2 11 12" xfId="8315"/>
    <cellStyle name="Total 2 11 13" xfId="8635"/>
    <cellStyle name="Total 2 11 14" xfId="10021"/>
    <cellStyle name="Total 2 11 15" xfId="10373"/>
    <cellStyle name="Total 2 11 16" xfId="11563"/>
    <cellStyle name="Total 2 11 17" xfId="11779"/>
    <cellStyle name="Total 2 11 18" xfId="12206"/>
    <cellStyle name="Total 2 11 19" xfId="13062"/>
    <cellStyle name="Total 2 11 2" xfId="1871"/>
    <cellStyle name="Total 2 11 2 10" xfId="8831"/>
    <cellStyle name="Total 2 11 2 11" xfId="9761"/>
    <cellStyle name="Total 2 11 2 12" xfId="8437"/>
    <cellStyle name="Total 2 11 2 13" xfId="10886"/>
    <cellStyle name="Total 2 11 2 14" xfId="10398"/>
    <cellStyle name="Total 2 11 2 15" xfId="11997"/>
    <cellStyle name="Total 2 11 2 16" xfId="12788"/>
    <cellStyle name="Total 2 11 2 17" xfId="13457"/>
    <cellStyle name="Total 2 11 2 18" xfId="13871"/>
    <cellStyle name="Total 2 11 2 19" xfId="14647"/>
    <cellStyle name="Total 2 11 2 2" xfId="2725"/>
    <cellStyle name="Total 2 11 2 20" xfId="13858"/>
    <cellStyle name="Total 2 11 2 21" xfId="16003"/>
    <cellStyle name="Total 2 11 2 3" xfId="3028"/>
    <cellStyle name="Total 2 11 2 4" xfId="3278"/>
    <cellStyle name="Total 2 11 2 5" xfId="4609"/>
    <cellStyle name="Total 2 11 2 6" xfId="5393"/>
    <cellStyle name="Total 2 11 2 7" xfId="6489"/>
    <cellStyle name="Total 2 11 2 8" xfId="6851"/>
    <cellStyle name="Total 2 11 2 9" xfId="7429"/>
    <cellStyle name="Total 2 11 20" xfId="11613"/>
    <cellStyle name="Total 2 11 21" xfId="14069"/>
    <cellStyle name="Total 2 11 22" xfId="14887"/>
    <cellStyle name="Total 2 11 23" xfId="15430"/>
    <cellStyle name="Total 2 11 3" xfId="1288"/>
    <cellStyle name="Total 2 11 4" xfId="2142"/>
    <cellStyle name="Total 2 11 5" xfId="3595"/>
    <cellStyle name="Total 2 11 6" xfId="3690"/>
    <cellStyle name="Total 2 11 7" xfId="4376"/>
    <cellStyle name="Total 2 11 8" xfId="5160"/>
    <cellStyle name="Total 2 11 9" xfId="5922"/>
    <cellStyle name="Total 2 12" xfId="659"/>
    <cellStyle name="Total 2 12 10" xfId="6242"/>
    <cellStyle name="Total 2 12 11" xfId="6409"/>
    <cellStyle name="Total 2 12 12" xfId="7689"/>
    <cellStyle name="Total 2 12 13" xfId="8663"/>
    <cellStyle name="Total 2 12 14" xfId="9537"/>
    <cellStyle name="Total 2 12 15" xfId="10165"/>
    <cellStyle name="Total 2 12 16" xfId="10240"/>
    <cellStyle name="Total 2 12 17" xfId="11048"/>
    <cellStyle name="Total 2 12 18" xfId="12491"/>
    <cellStyle name="Total 2 12 19" xfId="13368"/>
    <cellStyle name="Total 2 12 2" xfId="1933"/>
    <cellStyle name="Total 2 12 2 10" xfId="8893"/>
    <cellStyle name="Total 2 12 2 11" xfId="9823"/>
    <cellStyle name="Total 2 12 2 12" xfId="8666"/>
    <cellStyle name="Total 2 12 2 13" xfId="10948"/>
    <cellStyle name="Total 2 12 2 14" xfId="11280"/>
    <cellStyle name="Total 2 12 2 15" xfId="12059"/>
    <cellStyle name="Total 2 12 2 16" xfId="12850"/>
    <cellStyle name="Total 2 12 2 17" xfId="10593"/>
    <cellStyle name="Total 2 12 2 18" xfId="13933"/>
    <cellStyle name="Total 2 12 2 19" xfId="14709"/>
    <cellStyle name="Total 2 12 2 2" xfId="2786"/>
    <cellStyle name="Total 2 12 2 20" xfId="15303"/>
    <cellStyle name="Total 2 12 2 21" xfId="16064"/>
    <cellStyle name="Total 2 12 2 3" xfId="2044"/>
    <cellStyle name="Total 2 12 2 4" xfId="3582"/>
    <cellStyle name="Total 2 12 2 5" xfId="4422"/>
    <cellStyle name="Total 2 12 2 6" xfId="5206"/>
    <cellStyle name="Total 2 12 2 7" xfId="5844"/>
    <cellStyle name="Total 2 12 2 8" xfId="6913"/>
    <cellStyle name="Total 2 12 2 9" xfId="6490"/>
    <cellStyle name="Total 2 12 20" xfId="12948"/>
    <cellStyle name="Total 2 12 21" xfId="14351"/>
    <cellStyle name="Total 2 12 22" xfId="15151"/>
    <cellStyle name="Total 2 12 23" xfId="15711"/>
    <cellStyle name="Total 2 12 3" xfId="1574"/>
    <cellStyle name="Total 2 12 4" xfId="2428"/>
    <cellStyle name="Total 2 12 5" xfId="3502"/>
    <cellStyle name="Total 2 12 6" xfId="3534"/>
    <cellStyle name="Total 2 12 7" xfId="4183"/>
    <cellStyle name="Total 2 12 8" xfId="4967"/>
    <cellStyle name="Total 2 12 9" xfId="6315"/>
    <cellStyle name="Total 2 13" xfId="692"/>
    <cellStyle name="Total 2 13 10" xfId="6391"/>
    <cellStyle name="Total 2 13 11" xfId="7300"/>
    <cellStyle name="Total 2 13 12" xfId="8567"/>
    <cellStyle name="Total 2 13 13" xfId="9168"/>
    <cellStyle name="Total 2 13 14" xfId="9384"/>
    <cellStyle name="Total 2 13 15" xfId="10623"/>
    <cellStyle name="Total 2 13 16" xfId="10521"/>
    <cellStyle name="Total 2 13 17" xfId="11639"/>
    <cellStyle name="Total 2 13 18" xfId="12524"/>
    <cellStyle name="Total 2 13 19" xfId="13068"/>
    <cellStyle name="Total 2 13 2" xfId="1946"/>
    <cellStyle name="Total 2 13 2 10" xfId="8906"/>
    <cellStyle name="Total 2 13 2 11" xfId="9836"/>
    <cellStyle name="Total 2 13 2 12" xfId="9618"/>
    <cellStyle name="Total 2 13 2 13" xfId="10961"/>
    <cellStyle name="Total 2 13 2 14" xfId="9930"/>
    <cellStyle name="Total 2 13 2 15" xfId="12072"/>
    <cellStyle name="Total 2 13 2 16" xfId="12863"/>
    <cellStyle name="Total 2 13 2 17" xfId="13586"/>
    <cellStyle name="Total 2 13 2 18" xfId="13946"/>
    <cellStyle name="Total 2 13 2 19" xfId="14722"/>
    <cellStyle name="Total 2 13 2 2" xfId="2799"/>
    <cellStyle name="Total 2 13 2 20" xfId="15049"/>
    <cellStyle name="Total 2 13 2 21" xfId="16077"/>
    <cellStyle name="Total 2 13 2 3" xfId="2046"/>
    <cellStyle name="Total 2 13 2 4" xfId="3224"/>
    <cellStyle name="Total 2 13 2 5" xfId="3996"/>
    <cellStyle name="Total 2 13 2 6" xfId="4780"/>
    <cellStyle name="Total 2 13 2 7" xfId="6073"/>
    <cellStyle name="Total 2 13 2 8" xfId="6926"/>
    <cellStyle name="Total 2 13 2 9" xfId="6091"/>
    <cellStyle name="Total 2 13 20" xfId="13348"/>
    <cellStyle name="Total 2 13 21" xfId="14384"/>
    <cellStyle name="Total 2 13 22" xfId="14891"/>
    <cellStyle name="Total 2 13 23" xfId="15744"/>
    <cellStyle name="Total 2 13 3" xfId="1607"/>
    <cellStyle name="Total 2 13 4" xfId="2461"/>
    <cellStyle name="Total 2 13 5" xfId="3181"/>
    <cellStyle name="Total 2 13 6" xfId="3408"/>
    <cellStyle name="Total 2 13 7" xfId="3054"/>
    <cellStyle name="Total 2 13 8" xfId="4280"/>
    <cellStyle name="Total 2 13 9" xfId="4850"/>
    <cellStyle name="Total 2 14" xfId="429"/>
    <cellStyle name="Total 2 14 10" xfId="4789"/>
    <cellStyle name="Total 2 14 11" xfId="7593"/>
    <cellStyle name="Total 2 14 12" xfId="8365"/>
    <cellStyle name="Total 2 14 13" xfId="5960"/>
    <cellStyle name="Total 2 14 14" xfId="10071"/>
    <cellStyle name="Total 2 14 15" xfId="10423"/>
    <cellStyle name="Total 2 14 16" xfId="11611"/>
    <cellStyle name="Total 2 14 17" xfId="9540"/>
    <cellStyle name="Total 2 14 18" xfId="12262"/>
    <cellStyle name="Total 2 14 19" xfId="9723"/>
    <cellStyle name="Total 2 14 2" xfId="1879"/>
    <cellStyle name="Total 2 14 2 10" xfId="8839"/>
    <cellStyle name="Total 2 14 2 11" xfId="9769"/>
    <cellStyle name="Total 2 14 2 12" xfId="9074"/>
    <cellStyle name="Total 2 14 2 13" xfId="10894"/>
    <cellStyle name="Total 2 14 2 14" xfId="11269"/>
    <cellStyle name="Total 2 14 2 15" xfId="12005"/>
    <cellStyle name="Total 2 14 2 16" xfId="12796"/>
    <cellStyle name="Total 2 14 2 17" xfId="13102"/>
    <cellStyle name="Total 2 14 2 18" xfId="13879"/>
    <cellStyle name="Total 2 14 2 19" xfId="14655"/>
    <cellStyle name="Total 2 14 2 2" xfId="2733"/>
    <cellStyle name="Total 2 14 2 20" xfId="15294"/>
    <cellStyle name="Total 2 14 2 21" xfId="16011"/>
    <cellStyle name="Total 2 14 2 3" xfId="2913"/>
    <cellStyle name="Total 2 14 2 4" xfId="1045"/>
    <cellStyle name="Total 2 14 2 5" xfId="3658"/>
    <cellStyle name="Total 2 14 2 6" xfId="4198"/>
    <cellStyle name="Total 2 14 2 7" xfId="6450"/>
    <cellStyle name="Total 2 14 2 8" xfId="6859"/>
    <cellStyle name="Total 2 14 2 9" xfId="7579"/>
    <cellStyle name="Total 2 14 20" xfId="13296"/>
    <cellStyle name="Total 2 14 21" xfId="14125"/>
    <cellStyle name="Total 2 14 22" xfId="11329"/>
    <cellStyle name="Total 2 14 23" xfId="15486"/>
    <cellStyle name="Total 2 14 3" xfId="1344"/>
    <cellStyle name="Total 2 14 4" xfId="2198"/>
    <cellStyle name="Total 2 14 5" xfId="3432"/>
    <cellStyle name="Total 2 14 6" xfId="3740"/>
    <cellStyle name="Total 2 14 7" xfId="4574"/>
    <cellStyle name="Total 2 14 8" xfId="5358"/>
    <cellStyle name="Total 2 14 9" xfId="6504"/>
    <cellStyle name="Total 2 15" xfId="639"/>
    <cellStyle name="Total 2 15 10" xfId="5727"/>
    <cellStyle name="Total 2 15 11" xfId="7305"/>
    <cellStyle name="Total 2 15 12" xfId="5646"/>
    <cellStyle name="Total 2 15 13" xfId="8294"/>
    <cellStyle name="Total 2 15 14" xfId="9905"/>
    <cellStyle name="Total 2 15 15" xfId="10003"/>
    <cellStyle name="Total 2 15 16" xfId="11449"/>
    <cellStyle name="Total 2 15 17" xfId="10646"/>
    <cellStyle name="Total 2 15 18" xfId="12471"/>
    <cellStyle name="Total 2 15 19" xfId="13044"/>
    <cellStyle name="Total 2 15 2" xfId="1931"/>
    <cellStyle name="Total 2 15 2 10" xfId="8891"/>
    <cellStyle name="Total 2 15 2 11" xfId="9821"/>
    <cellStyle name="Total 2 15 2 12" xfId="8512"/>
    <cellStyle name="Total 2 15 2 13" xfId="10946"/>
    <cellStyle name="Total 2 15 2 14" xfId="10010"/>
    <cellStyle name="Total 2 15 2 15" xfId="12057"/>
    <cellStyle name="Total 2 15 2 16" xfId="12848"/>
    <cellStyle name="Total 2 15 2 17" xfId="11324"/>
    <cellStyle name="Total 2 15 2 18" xfId="13931"/>
    <cellStyle name="Total 2 15 2 19" xfId="14707"/>
    <cellStyle name="Total 2 15 2 2" xfId="2784"/>
    <cellStyle name="Total 2 15 2 20" xfId="12269"/>
    <cellStyle name="Total 2 15 2 21" xfId="16062"/>
    <cellStyle name="Total 2 15 2 3" xfId="995"/>
    <cellStyle name="Total 2 15 2 4" xfId="2059"/>
    <cellStyle name="Total 2 15 2 5" xfId="3786"/>
    <cellStyle name="Total 2 15 2 6" xfId="4439"/>
    <cellStyle name="Total 2 15 2 7" xfId="5968"/>
    <cellStyle name="Total 2 15 2 8" xfId="6911"/>
    <cellStyle name="Total 2 15 2 9" xfId="5722"/>
    <cellStyle name="Total 2 15 20" xfId="13294"/>
    <cellStyle name="Total 2 15 21" xfId="14331"/>
    <cellStyle name="Total 2 15 22" xfId="14873"/>
    <cellStyle name="Total 2 15 23" xfId="15691"/>
    <cellStyle name="Total 2 15 3" xfId="1554"/>
    <cellStyle name="Total 2 15 4" xfId="2408"/>
    <cellStyle name="Total 2 15 5" xfId="3449"/>
    <cellStyle name="Total 2 15 6" xfId="1111"/>
    <cellStyle name="Total 2 15 7" xfId="4545"/>
    <cellStyle name="Total 2 15 8" xfId="5329"/>
    <cellStyle name="Total 2 15 9" xfId="6462"/>
    <cellStyle name="Total 2 16" xfId="383"/>
    <cellStyle name="Total 2 16 10" xfId="6329"/>
    <cellStyle name="Total 2 16 11" xfId="7446"/>
    <cellStyle name="Total 2 16 12" xfId="8218"/>
    <cellStyle name="Total 2 16 13" xfId="9322"/>
    <cellStyle name="Total 2 16 14" xfId="9924"/>
    <cellStyle name="Total 2 16 15" xfId="10276"/>
    <cellStyle name="Total 2 16 16" xfId="11469"/>
    <cellStyle name="Total 2 16 17" xfId="11463"/>
    <cellStyle name="Total 2 16 18" xfId="12216"/>
    <cellStyle name="Total 2 16 19" xfId="13444"/>
    <cellStyle name="Total 2 16 2" xfId="1872"/>
    <cellStyle name="Total 2 16 2 10" xfId="8832"/>
    <cellStyle name="Total 2 16 2 11" xfId="9762"/>
    <cellStyle name="Total 2 16 2 12" xfId="8665"/>
    <cellStyle name="Total 2 16 2 13" xfId="10887"/>
    <cellStyle name="Total 2 16 2 14" xfId="11607"/>
    <cellStyle name="Total 2 16 2 15" xfId="11998"/>
    <cellStyle name="Total 2 16 2 16" xfId="12789"/>
    <cellStyle name="Total 2 16 2 17" xfId="11758"/>
    <cellStyle name="Total 2 16 2 18" xfId="13872"/>
    <cellStyle name="Total 2 16 2 19" xfId="14648"/>
    <cellStyle name="Total 2 16 2 2" xfId="2726"/>
    <cellStyle name="Total 2 16 2 20" xfId="13182"/>
    <cellStyle name="Total 2 16 2 21" xfId="16004"/>
    <cellStyle name="Total 2 16 2 3" xfId="3440"/>
    <cellStyle name="Total 2 16 2 4" xfId="2970"/>
    <cellStyle name="Total 2 16 2 5" xfId="4064"/>
    <cellStyle name="Total 2 16 2 6" xfId="4848"/>
    <cellStyle name="Total 2 16 2 7" xfId="6535"/>
    <cellStyle name="Total 2 16 2 8" xfId="6852"/>
    <cellStyle name="Total 2 16 2 9" xfId="7041"/>
    <cellStyle name="Total 2 16 20" xfId="13164"/>
    <cellStyle name="Total 2 16 21" xfId="14079"/>
    <cellStyle name="Total 2 16 22" xfId="15208"/>
    <cellStyle name="Total 2 16 23" xfId="15440"/>
    <cellStyle name="Total 2 16 3" xfId="1298"/>
    <cellStyle name="Total 2 16 4" xfId="2152"/>
    <cellStyle name="Total 2 16 5" xfId="3518"/>
    <cellStyle name="Total 2 16 6" xfId="1180"/>
    <cellStyle name="Total 2 16 7" xfId="4024"/>
    <cellStyle name="Total 2 16 8" xfId="4808"/>
    <cellStyle name="Total 2 16 9" xfId="6319"/>
    <cellStyle name="Total 2 17" xfId="591"/>
    <cellStyle name="Total 2 17 10" xfId="5541"/>
    <cellStyle name="Total 2 17 11" xfId="7403"/>
    <cellStyle name="Total 2 17 12" xfId="6636"/>
    <cellStyle name="Total 2 17 13" xfId="9241"/>
    <cellStyle name="Total 2 17 14" xfId="9416"/>
    <cellStyle name="Total 2 17 15" xfId="9231"/>
    <cellStyle name="Total 2 17 16" xfId="10049"/>
    <cellStyle name="Total 2 17 17" xfId="10448"/>
    <cellStyle name="Total 2 17 18" xfId="12423"/>
    <cellStyle name="Total 2 17 19" xfId="13433"/>
    <cellStyle name="Total 2 17 2" xfId="1918"/>
    <cellStyle name="Total 2 17 2 10" xfId="8878"/>
    <cellStyle name="Total 2 17 2 11" xfId="9808"/>
    <cellStyle name="Total 2 17 2 12" xfId="8519"/>
    <cellStyle name="Total 2 17 2 13" xfId="10933"/>
    <cellStyle name="Total 2 17 2 14" xfId="10117"/>
    <cellStyle name="Total 2 17 2 15" xfId="12044"/>
    <cellStyle name="Total 2 17 2 16" xfId="12835"/>
    <cellStyle name="Total 2 17 2 17" xfId="13292"/>
    <cellStyle name="Total 2 17 2 18" xfId="13918"/>
    <cellStyle name="Total 2 17 2 19" xfId="14694"/>
    <cellStyle name="Total 2 17 2 2" xfId="2771"/>
    <cellStyle name="Total 2 17 2 20" xfId="13240"/>
    <cellStyle name="Total 2 17 2 21" xfId="16049"/>
    <cellStyle name="Total 2 17 2 3" xfId="2981"/>
    <cellStyle name="Total 2 17 2 4" xfId="977"/>
    <cellStyle name="Total 2 17 2 5" xfId="4670"/>
    <cellStyle name="Total 2 17 2 6" xfId="5457"/>
    <cellStyle name="Total 2 17 2 7" xfId="6336"/>
    <cellStyle name="Total 2 17 2 8" xfId="6898"/>
    <cellStyle name="Total 2 17 2 9" xfId="5509"/>
    <cellStyle name="Total 2 17 20" xfId="11768"/>
    <cellStyle name="Total 2 17 21" xfId="14283"/>
    <cellStyle name="Total 2 17 22" xfId="15202"/>
    <cellStyle name="Total 2 17 23" xfId="15643"/>
    <cellStyle name="Total 2 17 3" xfId="1506"/>
    <cellStyle name="Total 2 17 4" xfId="2360"/>
    <cellStyle name="Total 2 17 5" xfId="2987"/>
    <cellStyle name="Total 2 17 6" xfId="3244"/>
    <cellStyle name="Total 2 17 7" xfId="3997"/>
    <cellStyle name="Total 2 17 8" xfId="4781"/>
    <cellStyle name="Total 2 17 9" xfId="5543"/>
    <cellStyle name="Total 2 18" xfId="740"/>
    <cellStyle name="Total 2 18 10" xfId="6473"/>
    <cellStyle name="Total 2 18 11" xfId="7295"/>
    <cellStyle name="Total 2 18 12" xfId="8615"/>
    <cellStyle name="Total 2 18 13" xfId="9463"/>
    <cellStyle name="Total 2 18 14" xfId="10027"/>
    <cellStyle name="Total 2 18 15" xfId="10670"/>
    <cellStyle name="Total 2 18 16" xfId="11568"/>
    <cellStyle name="Total 2 18 17" xfId="11320"/>
    <cellStyle name="Total 2 18 18" xfId="12572"/>
    <cellStyle name="Total 2 18 19" xfId="13332"/>
    <cellStyle name="Total 2 18 2" xfId="1961"/>
    <cellStyle name="Total 2 18 2 10" xfId="8921"/>
    <cellStyle name="Total 2 18 2 11" xfId="9851"/>
    <cellStyle name="Total 2 18 2 12" xfId="9093"/>
    <cellStyle name="Total 2 18 2 13" xfId="10976"/>
    <cellStyle name="Total 2 18 2 14" xfId="10353"/>
    <cellStyle name="Total 2 18 2 15" xfId="12087"/>
    <cellStyle name="Total 2 18 2 16" xfId="12878"/>
    <cellStyle name="Total 2 18 2 17" xfId="11602"/>
    <cellStyle name="Total 2 18 2 18" xfId="13961"/>
    <cellStyle name="Total 2 18 2 19" xfId="14737"/>
    <cellStyle name="Total 2 18 2 2" xfId="2814"/>
    <cellStyle name="Total 2 18 2 20" xfId="13304"/>
    <cellStyle name="Total 2 18 2 21" xfId="16092"/>
    <cellStyle name="Total 2 18 2 3" xfId="1009"/>
    <cellStyle name="Total 2 18 2 4" xfId="3222"/>
    <cellStyle name="Total 2 18 2 5" xfId="3931"/>
    <cellStyle name="Total 2 18 2 6" xfId="4715"/>
    <cellStyle name="Total 2 18 2 7" xfId="5670"/>
    <cellStyle name="Total 2 18 2 8" xfId="6941"/>
    <cellStyle name="Total 2 18 2 9" xfId="6049"/>
    <cellStyle name="Total 2 18 20" xfId="13605"/>
    <cellStyle name="Total 2 18 21" xfId="14432"/>
    <cellStyle name="Total 2 18 22" xfId="15116"/>
    <cellStyle name="Total 2 18 23" xfId="15792"/>
    <cellStyle name="Total 2 18 3" xfId="1655"/>
    <cellStyle name="Total 2 18 4" xfId="2509"/>
    <cellStyle name="Total 2 18 5" xfId="3381"/>
    <cellStyle name="Total 2 18 6" xfId="3696"/>
    <cellStyle name="Total 2 18 7" xfId="4046"/>
    <cellStyle name="Total 2 18 8" xfId="4830"/>
    <cellStyle name="Total 2 18 9" xfId="5592"/>
    <cellStyle name="Total 2 19" xfId="593"/>
    <cellStyle name="Total 2 19 10" xfId="5475"/>
    <cellStyle name="Total 2 19 11" xfId="7338"/>
    <cellStyle name="Total 2 19 12" xfId="5622"/>
    <cellStyle name="Total 2 19 13" xfId="9317"/>
    <cellStyle name="Total 2 19 14" xfId="8041"/>
    <cellStyle name="Total 2 19 15" xfId="9269"/>
    <cellStyle name="Total 2 19 16" xfId="9594"/>
    <cellStyle name="Total 2 19 17" xfId="10463"/>
    <cellStyle name="Total 2 19 18" xfId="12425"/>
    <cellStyle name="Total 2 19 19" xfId="13130"/>
    <cellStyle name="Total 2 19 2" xfId="1919"/>
    <cellStyle name="Total 2 19 2 10" xfId="8879"/>
    <cellStyle name="Total 2 19 2 11" xfId="9809"/>
    <cellStyle name="Total 2 19 2 12" xfId="8482"/>
    <cellStyle name="Total 2 19 2 13" xfId="10934"/>
    <cellStyle name="Total 2 19 2 14" xfId="9931"/>
    <cellStyle name="Total 2 19 2 15" xfId="12045"/>
    <cellStyle name="Total 2 19 2 16" xfId="12836"/>
    <cellStyle name="Total 2 19 2 17" xfId="12931"/>
    <cellStyle name="Total 2 19 2 18" xfId="13919"/>
    <cellStyle name="Total 2 19 2 19" xfId="14695"/>
    <cellStyle name="Total 2 19 2 2" xfId="2772"/>
    <cellStyle name="Total 2 19 2 20" xfId="15082"/>
    <cellStyle name="Total 2 19 2 21" xfId="16050"/>
    <cellStyle name="Total 2 19 2 3" xfId="960"/>
    <cellStyle name="Total 2 19 2 4" xfId="2252"/>
    <cellStyle name="Total 2 19 2 5" xfId="4438"/>
    <cellStyle name="Total 2 19 2 6" xfId="5222"/>
    <cellStyle name="Total 2 19 2 7" xfId="5193"/>
    <cellStyle name="Total 2 19 2 8" xfId="6899"/>
    <cellStyle name="Total 2 19 2 9" xfId="5561"/>
    <cellStyle name="Total 2 19 20" xfId="13546"/>
    <cellStyle name="Total 2 19 21" xfId="14285"/>
    <cellStyle name="Total 2 19 22" xfId="14941"/>
    <cellStyle name="Total 2 19 23" xfId="15645"/>
    <cellStyle name="Total 2 19 3" xfId="1508"/>
    <cellStyle name="Total 2 19 4" xfId="2362"/>
    <cellStyle name="Total 2 19 5" xfId="1169"/>
    <cellStyle name="Total 2 19 6" xfId="2920"/>
    <cellStyle name="Total 2 19 7" xfId="4375"/>
    <cellStyle name="Total 2 19 8" xfId="5159"/>
    <cellStyle name="Total 2 19 9" xfId="6351"/>
    <cellStyle name="Total 2 2" xfId="217"/>
    <cellStyle name="Total 2 2 10" xfId="678"/>
    <cellStyle name="Total 2 2 10 10" xfId="5818"/>
    <cellStyle name="Total 2 2 10 11" xfId="7532"/>
    <cellStyle name="Total 2 2 10 12" xfId="8553"/>
    <cellStyle name="Total 2 2 10 13" xfId="9310"/>
    <cellStyle name="Total 2 2 10 14" xfId="8415"/>
    <cellStyle name="Total 2 2 10 15" xfId="10609"/>
    <cellStyle name="Total 2 2 10 16" xfId="10520"/>
    <cellStyle name="Total 2 2 10 17" xfId="10528"/>
    <cellStyle name="Total 2 2 10 18" xfId="12510"/>
    <cellStyle name="Total 2 2 10 19" xfId="13261"/>
    <cellStyle name="Total 2 2 10 2" xfId="1942"/>
    <cellStyle name="Total 2 2 10 2 10" xfId="8902"/>
    <cellStyle name="Total 2 2 10 2 11" xfId="9832"/>
    <cellStyle name="Total 2 2 10 2 12" xfId="9615"/>
    <cellStyle name="Total 2 2 10 2 13" xfId="10957"/>
    <cellStyle name="Total 2 2 10 2 14" xfId="10234"/>
    <cellStyle name="Total 2 2 10 2 15" xfId="12068"/>
    <cellStyle name="Total 2 2 10 2 16" xfId="12859"/>
    <cellStyle name="Total 2 2 10 2 17" xfId="13579"/>
    <cellStyle name="Total 2 2 10 2 18" xfId="13942"/>
    <cellStyle name="Total 2 2 10 2 19" xfId="14718"/>
    <cellStyle name="Total 2 2 10 2 2" xfId="2795"/>
    <cellStyle name="Total 2 2 10 2 20" xfId="15026"/>
    <cellStyle name="Total 2 2 10 2 21" xfId="16073"/>
    <cellStyle name="Total 2 2 10 2 3" xfId="1088"/>
    <cellStyle name="Total 2 2 10 2 4" xfId="3146"/>
    <cellStyle name="Total 2 2 10 2 5" xfId="4544"/>
    <cellStyle name="Total 2 2 10 2 6" xfId="5328"/>
    <cellStyle name="Total 2 2 10 2 7" xfId="5861"/>
    <cellStyle name="Total 2 2 10 2 8" xfId="6922"/>
    <cellStyle name="Total 2 2 10 2 9" xfId="6085"/>
    <cellStyle name="Total 2 2 10 20" xfId="13202"/>
    <cellStyle name="Total 2 2 10 21" xfId="14370"/>
    <cellStyle name="Total 2 2 10 22" xfId="15057"/>
    <cellStyle name="Total 2 2 10 23" xfId="15730"/>
    <cellStyle name="Total 2 2 10 3" xfId="1593"/>
    <cellStyle name="Total 2 2 10 4" xfId="2447"/>
    <cellStyle name="Total 2 2 10 5" xfId="3102"/>
    <cellStyle name="Total 2 2 10 6" xfId="3204"/>
    <cellStyle name="Total 2 2 10 7" xfId="3964"/>
    <cellStyle name="Total 2 2 10 8" xfId="4748"/>
    <cellStyle name="Total 2 2 10 9" xfId="6298"/>
    <cellStyle name="Total 2 2 11" xfId="707"/>
    <cellStyle name="Total 2 2 11 10" xfId="6079"/>
    <cellStyle name="Total 2 2 11 11" xfId="7462"/>
    <cellStyle name="Total 2 2 11 12" xfId="8582"/>
    <cellStyle name="Total 2 2 11 13" xfId="8662"/>
    <cellStyle name="Total 2 2 11 14" xfId="7769"/>
    <cellStyle name="Total 2 2 11 15" xfId="10637"/>
    <cellStyle name="Total 2 2 11 16" xfId="11285"/>
    <cellStyle name="Total 2 2 11 17" xfId="11100"/>
    <cellStyle name="Total 2 2 11 18" xfId="12539"/>
    <cellStyle name="Total 2 2 11 19" xfId="13571"/>
    <cellStyle name="Total 2 2 11 2" xfId="1954"/>
    <cellStyle name="Total 2 2 11 2 10" xfId="8914"/>
    <cellStyle name="Total 2 2 11 2 11" xfId="9844"/>
    <cellStyle name="Total 2 2 11 2 12" xfId="9455"/>
    <cellStyle name="Total 2 2 11 2 13" xfId="10969"/>
    <cellStyle name="Total 2 2 11 2 14" xfId="8385"/>
    <cellStyle name="Total 2 2 11 2 15" xfId="12080"/>
    <cellStyle name="Total 2 2 11 2 16" xfId="12871"/>
    <cellStyle name="Total 2 2 11 2 17" xfId="13524"/>
    <cellStyle name="Total 2 2 11 2 18" xfId="13954"/>
    <cellStyle name="Total 2 2 11 2 19" xfId="14730"/>
    <cellStyle name="Total 2 2 11 2 2" xfId="2807"/>
    <cellStyle name="Total 2 2 11 2 20" xfId="14816"/>
    <cellStyle name="Total 2 2 11 2 21" xfId="16085"/>
    <cellStyle name="Total 2 2 11 2 3" xfId="2048"/>
    <cellStyle name="Total 2 2 11 2 4" xfId="2027"/>
    <cellStyle name="Total 2 2 11 2 5" xfId="4392"/>
    <cellStyle name="Total 2 2 11 2 6" xfId="5176"/>
    <cellStyle name="Total 2 2 11 2 7" xfId="6227"/>
    <cellStyle name="Total 2 2 11 2 8" xfId="6934"/>
    <cellStyle name="Total 2 2 11 2 9" xfId="6027"/>
    <cellStyle name="Total 2 2 11 20" xfId="13401"/>
    <cellStyle name="Total 2 2 11 21" xfId="14399"/>
    <cellStyle name="Total 2 2 11 22" xfId="15306"/>
    <cellStyle name="Total 2 2 11 23" xfId="15759"/>
    <cellStyle name="Total 2 2 11 3" xfId="1622"/>
    <cellStyle name="Total 2 2 11 4" xfId="2476"/>
    <cellStyle name="Total 2 2 11 5" xfId="3081"/>
    <cellStyle name="Total 2 2 11 6" xfId="2945"/>
    <cellStyle name="Total 2 2 11 7" xfId="3438"/>
    <cellStyle name="Total 2 2 11 8" xfId="4700"/>
    <cellStyle name="Total 2 2 11 9" xfId="5349"/>
    <cellStyle name="Total 2 2 12" xfId="529"/>
    <cellStyle name="Total 2 2 12 10" xfId="6082"/>
    <cellStyle name="Total 2 2 12 11" xfId="7561"/>
    <cellStyle name="Total 2 2 12 12" xfId="5866"/>
    <cellStyle name="Total 2 2 12 13" xfId="9626"/>
    <cellStyle name="Total 2 2 12 14" xfId="9342"/>
    <cellStyle name="Total 2 2 12 15" xfId="9295"/>
    <cellStyle name="Total 2 2 12 16" xfId="9973"/>
    <cellStyle name="Total 2 2 12 17" xfId="11612"/>
    <cellStyle name="Total 2 2 12 18" xfId="12361"/>
    <cellStyle name="Total 2 2 12 19" xfId="13299"/>
    <cellStyle name="Total 2 2 12 2" xfId="1906"/>
    <cellStyle name="Total 2 2 12 2 10" xfId="8866"/>
    <cellStyle name="Total 2 2 12 2 11" xfId="9796"/>
    <cellStyle name="Total 2 2 12 2 12" xfId="6565"/>
    <cellStyle name="Total 2 2 12 2 13" xfId="10921"/>
    <cellStyle name="Total 2 2 12 2 14" xfId="11591"/>
    <cellStyle name="Total 2 2 12 2 15" xfId="12032"/>
    <cellStyle name="Total 2 2 12 2 16" xfId="12823"/>
    <cellStyle name="Total 2 2 12 2 17" xfId="13028"/>
    <cellStyle name="Total 2 2 12 2 18" xfId="13906"/>
    <cellStyle name="Total 2 2 12 2 19" xfId="14682"/>
    <cellStyle name="Total 2 2 12 2 2" xfId="2759"/>
    <cellStyle name="Total 2 2 12 2 20" xfId="13402"/>
    <cellStyle name="Total 2 2 12 2 21" xfId="16037"/>
    <cellStyle name="Total 2 2 12 2 3" xfId="3424"/>
    <cellStyle name="Total 2 2 12 2 4" xfId="3567"/>
    <cellStyle name="Total 2 2 12 2 5" xfId="4538"/>
    <cellStyle name="Total 2 2 12 2 6" xfId="5322"/>
    <cellStyle name="Total 2 2 12 2 7" xfId="6496"/>
    <cellStyle name="Total 2 2 12 2 8" xfId="6886"/>
    <cellStyle name="Total 2 2 12 2 9" xfId="7130"/>
    <cellStyle name="Total 2 2 12 20" xfId="10414"/>
    <cellStyle name="Total 2 2 12 21" xfId="14221"/>
    <cellStyle name="Total 2 2 12 22" xfId="15093"/>
    <cellStyle name="Total 2 2 12 23" xfId="15581"/>
    <cellStyle name="Total 2 2 12 3" xfId="1444"/>
    <cellStyle name="Total 2 2 12 4" xfId="2298"/>
    <cellStyle name="Total 2 2 12 5" xfId="1099"/>
    <cellStyle name="Total 2 2 12 6" xfId="3281"/>
    <cellStyle name="Total 2 2 12 7" xfId="4261"/>
    <cellStyle name="Total 2 2 12 8" xfId="5045"/>
    <cellStyle name="Total 2 2 12 9" xfId="5807"/>
    <cellStyle name="Total 2 2 13" xfId="697"/>
    <cellStyle name="Total 2 2 13 10" xfId="6140"/>
    <cellStyle name="Total 2 2 13 11" xfId="7212"/>
    <cellStyle name="Total 2 2 13 12" xfId="8572"/>
    <cellStyle name="Total 2 2 13 13" xfId="9700"/>
    <cellStyle name="Total 2 2 13 14" xfId="8085"/>
    <cellStyle name="Total 2 2 13 15" xfId="10627"/>
    <cellStyle name="Total 2 2 13 16" xfId="9610"/>
    <cellStyle name="Total 2 2 13 17" xfId="11645"/>
    <cellStyle name="Total 2 2 13 18" xfId="12529"/>
    <cellStyle name="Total 2 2 13 19" xfId="12989"/>
    <cellStyle name="Total 2 2 13 2" xfId="1949"/>
    <cellStyle name="Total 2 2 13 2 10" xfId="8909"/>
    <cellStyle name="Total 2 2 13 2 11" xfId="9839"/>
    <cellStyle name="Total 2 2 13 2 12" xfId="8818"/>
    <cellStyle name="Total 2 2 13 2 13" xfId="10964"/>
    <cellStyle name="Total 2 2 13 2 14" xfId="11238"/>
    <cellStyle name="Total 2 2 13 2 15" xfId="12075"/>
    <cellStyle name="Total 2 2 13 2 16" xfId="12866"/>
    <cellStyle name="Total 2 2 13 2 17" xfId="11374"/>
    <cellStyle name="Total 2 2 13 2 18" xfId="13949"/>
    <cellStyle name="Total 2 2 13 2 19" xfId="14725"/>
    <cellStyle name="Total 2 2 13 2 2" xfId="2802"/>
    <cellStyle name="Total 2 2 13 2 20" xfId="15269"/>
    <cellStyle name="Total 2 2 13 2 21" xfId="16080"/>
    <cellStyle name="Total 2 2 13 2 3" xfId="1086"/>
    <cellStyle name="Total 2 2 13 2 4" xfId="3166"/>
    <cellStyle name="Total 2 2 13 2 5" xfId="3893"/>
    <cellStyle name="Total 2 2 13 2 6" xfId="4628"/>
    <cellStyle name="Total 2 2 13 2 7" xfId="5817"/>
    <cellStyle name="Total 2 2 13 2 8" xfId="6929"/>
    <cellStyle name="Total 2 2 13 2 9" xfId="5927"/>
    <cellStyle name="Total 2 2 13 20" xfId="13646"/>
    <cellStyle name="Total 2 2 13 21" xfId="14389"/>
    <cellStyle name="Total 2 2 13 22" xfId="14827"/>
    <cellStyle name="Total 2 2 13 23" xfId="15749"/>
    <cellStyle name="Total 2 2 13 3" xfId="1612"/>
    <cellStyle name="Total 2 2 13 4" xfId="2466"/>
    <cellStyle name="Total 2 2 13 5" xfId="1019"/>
    <cellStyle name="Total 2 2 13 6" xfId="3492"/>
    <cellStyle name="Total 2 2 13 7" xfId="3892"/>
    <cellStyle name="Total 2 2 13 8" xfId="3829"/>
    <cellStyle name="Total 2 2 13 9" xfId="6557"/>
    <cellStyle name="Total 2 2 14" xfId="770"/>
    <cellStyle name="Total 2 2 14 10" xfId="6665"/>
    <cellStyle name="Total 2 2 14 11" xfId="7025"/>
    <cellStyle name="Total 2 2 14 12" xfId="8645"/>
    <cellStyle name="Total 2 2 14 13" xfId="5683"/>
    <cellStyle name="Total 2 2 14 14" xfId="9042"/>
    <cellStyle name="Total 2 2 14 15" xfId="10700"/>
    <cellStyle name="Total 2 2 14 16" xfId="11271"/>
    <cellStyle name="Total 2 2 14 17" xfId="11811"/>
    <cellStyle name="Total 2 2 14 18" xfId="12602"/>
    <cellStyle name="Total 2 2 14 19" xfId="13558"/>
    <cellStyle name="Total 2 2 14 2" xfId="1965"/>
    <cellStyle name="Total 2 2 14 2 10" xfId="8925"/>
    <cellStyle name="Total 2 2 14 2 11" xfId="9855"/>
    <cellStyle name="Total 2 2 14 2 12" xfId="9148"/>
    <cellStyle name="Total 2 2 14 2 13" xfId="10980"/>
    <cellStyle name="Total 2 2 14 2 14" xfId="10431"/>
    <cellStyle name="Total 2 2 14 2 15" xfId="12091"/>
    <cellStyle name="Total 2 2 14 2 16" xfId="12882"/>
    <cellStyle name="Total 2 2 14 2 17" xfId="11623"/>
    <cellStyle name="Total 2 2 14 2 18" xfId="13965"/>
    <cellStyle name="Total 2 2 14 2 19" xfId="14741"/>
    <cellStyle name="Total 2 2 14 2 2" xfId="2818"/>
    <cellStyle name="Total 2 2 14 2 20" xfId="13322"/>
    <cellStyle name="Total 2 2 14 2 21" xfId="16096"/>
    <cellStyle name="Total 2 2 14 2 3" xfId="1011"/>
    <cellStyle name="Total 2 2 14 2 4" xfId="3252"/>
    <cellStyle name="Total 2 2 14 2 5" xfId="3950"/>
    <cellStyle name="Total 2 2 14 2 6" xfId="4734"/>
    <cellStyle name="Total 2 2 14 2 7" xfId="6379"/>
    <cellStyle name="Total 2 2 14 2 8" xfId="6945"/>
    <cellStyle name="Total 2 2 14 2 9" xfId="6069"/>
    <cellStyle name="Total 2 2 14 20" xfId="13686"/>
    <cellStyle name="Total 2 2 14 21" xfId="14462"/>
    <cellStyle name="Total 2 2 14 22" xfId="15296"/>
    <cellStyle name="Total 2 2 14 23" xfId="15822"/>
    <cellStyle name="Total 2 2 14 3" xfId="1685"/>
    <cellStyle name="Total 2 2 14 4" xfId="2539"/>
    <cellStyle name="Total 2 2 14 5" xfId="3365"/>
    <cellStyle name="Total 2 2 14 6" xfId="3197"/>
    <cellStyle name="Total 2 2 14 7" xfId="4297"/>
    <cellStyle name="Total 2 2 14 8" xfId="5081"/>
    <cellStyle name="Total 2 2 14 9" xfId="4900"/>
    <cellStyle name="Total 2 2 15" xfId="797"/>
    <cellStyle name="Total 2 2 15 10" xfId="6692"/>
    <cellStyle name="Total 2 2 15 11" xfId="7327"/>
    <cellStyle name="Total 2 2 15 12" xfId="8672"/>
    <cellStyle name="Total 2 2 15 13" xfId="7621"/>
    <cellStyle name="Total 2 2 15 14" xfId="9019"/>
    <cellStyle name="Total 2 2 15 15" xfId="10727"/>
    <cellStyle name="Total 2 2 15 16" xfId="11414"/>
    <cellStyle name="Total 2 2 15 17" xfId="11838"/>
    <cellStyle name="Total 2 2 15 18" xfId="12629"/>
    <cellStyle name="Total 2 2 15 19" xfId="12962"/>
    <cellStyle name="Total 2 2 15 2" xfId="1969"/>
    <cellStyle name="Total 2 2 15 2 10" xfId="8929"/>
    <cellStyle name="Total 2 2 15 2 11" xfId="9859"/>
    <cellStyle name="Total 2 2 15 2 12" xfId="9163"/>
    <cellStyle name="Total 2 2 15 2 13" xfId="10984"/>
    <cellStyle name="Total 2 2 15 2 14" xfId="10457"/>
    <cellStyle name="Total 2 2 15 2 15" xfId="12095"/>
    <cellStyle name="Total 2 2 15 2 16" xfId="12886"/>
    <cellStyle name="Total 2 2 15 2 17" xfId="11630"/>
    <cellStyle name="Total 2 2 15 2 18" xfId="13969"/>
    <cellStyle name="Total 2 2 15 2 19" xfId="14745"/>
    <cellStyle name="Total 2 2 15 2 2" xfId="2822"/>
    <cellStyle name="Total 2 2 15 2 20" xfId="13326"/>
    <cellStyle name="Total 2 2 15 2 21" xfId="16100"/>
    <cellStyle name="Total 2 2 15 2 3" xfId="1013"/>
    <cellStyle name="Total 2 2 15 2 4" xfId="3300"/>
    <cellStyle name="Total 2 2 15 2 5" xfId="3983"/>
    <cellStyle name="Total 2 2 15 2 6" xfId="4767"/>
    <cellStyle name="Total 2 2 15 2 7" xfId="6022"/>
    <cellStyle name="Total 2 2 15 2 8" xfId="6949"/>
    <cellStyle name="Total 2 2 15 2 9" xfId="6122"/>
    <cellStyle name="Total 2 2 15 20" xfId="13713"/>
    <cellStyle name="Total 2 2 15 21" xfId="14489"/>
    <cellStyle name="Total 2 2 15 22" xfId="14806"/>
    <cellStyle name="Total 2 2 15 23" xfId="15849"/>
    <cellStyle name="Total 2 2 15 3" xfId="1712"/>
    <cellStyle name="Total 2 2 15 4" xfId="2566"/>
    <cellStyle name="Total 2 2 15 5" xfId="3179"/>
    <cellStyle name="Total 2 2 15 6" xfId="967"/>
    <cellStyle name="Total 2 2 15 7" xfId="4604"/>
    <cellStyle name="Total 2 2 15 8" xfId="5388"/>
    <cellStyle name="Total 2 2 15 9" xfId="5382"/>
    <cellStyle name="Total 2 2 16" xfId="818"/>
    <cellStyle name="Total 2 2 16 10" xfId="6713"/>
    <cellStyle name="Total 2 2 16 11" xfId="7391"/>
    <cellStyle name="Total 2 2 16 12" xfId="8693"/>
    <cellStyle name="Total 2 2 16 13" xfId="9446"/>
    <cellStyle name="Total 2 2 16 14" xfId="9425"/>
    <cellStyle name="Total 2 2 16 15" xfId="10748"/>
    <cellStyle name="Total 2 2 16 16" xfId="10843"/>
    <cellStyle name="Total 2 2 16 17" xfId="11859"/>
    <cellStyle name="Total 2 2 16 18" xfId="12650"/>
    <cellStyle name="Total 2 2 16 19" xfId="13076"/>
    <cellStyle name="Total 2 2 16 2" xfId="1973"/>
    <cellStyle name="Total 2 2 16 2 10" xfId="8933"/>
    <cellStyle name="Total 2 2 16 2 11" xfId="9863"/>
    <cellStyle name="Total 2 2 16 2 12" xfId="9213"/>
    <cellStyle name="Total 2 2 16 2 13" xfId="10988"/>
    <cellStyle name="Total 2 2 16 2 14" xfId="10470"/>
    <cellStyle name="Total 2 2 16 2 15" xfId="12099"/>
    <cellStyle name="Total 2 2 16 2 16" xfId="12890"/>
    <cellStyle name="Total 2 2 16 2 17" xfId="11642"/>
    <cellStyle name="Total 2 2 16 2 18" xfId="13973"/>
    <cellStyle name="Total 2 2 16 2 19" xfId="14749"/>
    <cellStyle name="Total 2 2 16 2 2" xfId="2826"/>
    <cellStyle name="Total 2 2 16 2 20" xfId="13354"/>
    <cellStyle name="Total 2 2 16 2 21" xfId="16104"/>
    <cellStyle name="Total 2 2 16 2 3" xfId="1015"/>
    <cellStyle name="Total 2 2 16 2 4" xfId="3355"/>
    <cellStyle name="Total 2 2 16 2 5" xfId="3991"/>
    <cellStyle name="Total 2 2 16 2 6" xfId="4775"/>
    <cellStyle name="Total 2 2 16 2 7" xfId="6555"/>
    <cellStyle name="Total 2 2 16 2 8" xfId="6953"/>
    <cellStyle name="Total 2 2 16 2 9" xfId="6170"/>
    <cellStyle name="Total 2 2 16 20" xfId="13734"/>
    <cellStyle name="Total 2 2 16 21" xfId="14510"/>
    <cellStyle name="Total 2 2 16 22" xfId="14899"/>
    <cellStyle name="Total 2 2 16 23" xfId="15870"/>
    <cellStyle name="Total 2 2 16 3" xfId="1733"/>
    <cellStyle name="Total 2 2 16 4" xfId="2587"/>
    <cellStyle name="Total 2 2 16 5" xfId="3049"/>
    <cellStyle name="Total 2 2 16 6" xfId="3295"/>
    <cellStyle name="Total 2 2 16 7" xfId="4457"/>
    <cellStyle name="Total 2 2 16 8" xfId="5241"/>
    <cellStyle name="Total 2 2 16 9" xfId="6257"/>
    <cellStyle name="Total 2 2 17" xfId="833"/>
    <cellStyle name="Total 2 2 17 10" xfId="6728"/>
    <cellStyle name="Total 2 2 17 11" xfId="6837"/>
    <cellStyle name="Total 2 2 17 12" xfId="8708"/>
    <cellStyle name="Total 2 2 17 13" xfId="7841"/>
    <cellStyle name="Total 2 2 17 14" xfId="9903"/>
    <cellStyle name="Total 2 2 17 15" xfId="10763"/>
    <cellStyle name="Total 2 2 17 16" xfId="11447"/>
    <cellStyle name="Total 2 2 17 17" xfId="11874"/>
    <cellStyle name="Total 2 2 17 18" xfId="12665"/>
    <cellStyle name="Total 2 2 17 19" xfId="13250"/>
    <cellStyle name="Total 2 2 17 2" xfId="1979"/>
    <cellStyle name="Total 2 2 17 2 10" xfId="8939"/>
    <cellStyle name="Total 2 2 17 2 11" xfId="9869"/>
    <cellStyle name="Total 2 2 17 2 12" xfId="9549"/>
    <cellStyle name="Total 2 2 17 2 13" xfId="10994"/>
    <cellStyle name="Total 2 2 17 2 14" xfId="10178"/>
    <cellStyle name="Total 2 2 17 2 15" xfId="12105"/>
    <cellStyle name="Total 2 2 17 2 16" xfId="12896"/>
    <cellStyle name="Total 2 2 17 2 17" xfId="13514"/>
    <cellStyle name="Total 2 2 17 2 18" xfId="13979"/>
    <cellStyle name="Total 2 2 17 2 19" xfId="14755"/>
    <cellStyle name="Total 2 2 17 2 2" xfId="2832"/>
    <cellStyle name="Total 2 2 17 2 20" xfId="13198"/>
    <cellStyle name="Total 2 2 17 2 21" xfId="16110"/>
    <cellStyle name="Total 2 2 17 2 3" xfId="2054"/>
    <cellStyle name="Total 2 2 17 2 4" xfId="3498"/>
    <cellStyle name="Total 2 2 17 2 5" xfId="3889"/>
    <cellStyle name="Total 2 2 17 2 6" xfId="4624"/>
    <cellStyle name="Total 2 2 17 2 7" xfId="6402"/>
    <cellStyle name="Total 2 2 17 2 8" xfId="6959"/>
    <cellStyle name="Total 2 2 17 2 9" xfId="6250"/>
    <cellStyle name="Total 2 2 17 20" xfId="13749"/>
    <cellStyle name="Total 2 2 17 21" xfId="14525"/>
    <cellStyle name="Total 2 2 17 22" xfId="15047"/>
    <cellStyle name="Total 2 2 17 23" xfId="15885"/>
    <cellStyle name="Total 2 2 17 3" xfId="1748"/>
    <cellStyle name="Total 2 2 17 4" xfId="2602"/>
    <cellStyle name="Total 2 2 17 5" xfId="2993"/>
    <cellStyle name="Total 2 2 17 6" xfId="1071"/>
    <cellStyle name="Total 2 2 17 7" xfId="3147"/>
    <cellStyle name="Total 2 2 17 8" xfId="4512"/>
    <cellStyle name="Total 2 2 17 9" xfId="6414"/>
    <cellStyle name="Total 2 2 18" xfId="847"/>
    <cellStyle name="Total 2 2 18 10" xfId="6742"/>
    <cellStyle name="Total 2 2 18 11" xfId="7178"/>
    <cellStyle name="Total 2 2 18 12" xfId="8722"/>
    <cellStyle name="Total 2 2 18 13" xfId="6607"/>
    <cellStyle name="Total 2 2 18 14" xfId="10064"/>
    <cellStyle name="Total 2 2 18 15" xfId="10777"/>
    <cellStyle name="Total 2 2 18 16" xfId="11604"/>
    <cellStyle name="Total 2 2 18 17" xfId="11888"/>
    <cellStyle name="Total 2 2 18 18" xfId="12679"/>
    <cellStyle name="Total 2 2 18 19" xfId="11544"/>
    <cellStyle name="Total 2 2 18 2" xfId="1983"/>
    <cellStyle name="Total 2 2 18 2 10" xfId="8943"/>
    <cellStyle name="Total 2 2 18 2 11" xfId="9873"/>
    <cellStyle name="Total 2 2 18 2 12" xfId="8433"/>
    <cellStyle name="Total 2 2 18 2 13" xfId="10998"/>
    <cellStyle name="Total 2 2 18 2 14" xfId="10575"/>
    <cellStyle name="Total 2 2 18 2 15" xfId="12109"/>
    <cellStyle name="Total 2 2 18 2 16" xfId="12900"/>
    <cellStyle name="Total 2 2 18 2 17" xfId="11781"/>
    <cellStyle name="Total 2 2 18 2 18" xfId="13983"/>
    <cellStyle name="Total 2 2 18 2 19" xfId="14759"/>
    <cellStyle name="Total 2 2 18 2 2" xfId="2836"/>
    <cellStyle name="Total 2 2 18 2 20" xfId="13617"/>
    <cellStyle name="Total 2 2 18 2 21" xfId="16114"/>
    <cellStyle name="Total 2 2 18 2 3" xfId="1079"/>
    <cellStyle name="Total 2 2 18 2 4" xfId="3527"/>
    <cellStyle name="Total 2 2 18 2 5" xfId="4178"/>
    <cellStyle name="Total 2 2 18 2 6" xfId="4962"/>
    <cellStyle name="Total 2 2 18 2 7" xfId="6429"/>
    <cellStyle name="Total 2 2 18 2 8" xfId="6963"/>
    <cellStyle name="Total 2 2 18 2 9" xfId="6297"/>
    <cellStyle name="Total 2 2 18 20" xfId="13763"/>
    <cellStyle name="Total 2 2 18 21" xfId="14539"/>
    <cellStyle name="Total 2 2 18 22" xfId="13070"/>
    <cellStyle name="Total 2 2 18 23" xfId="15899"/>
    <cellStyle name="Total 2 2 18 3" xfId="1762"/>
    <cellStyle name="Total 2 2 18 4" xfId="2616"/>
    <cellStyle name="Total 2 2 18 5" xfId="3366"/>
    <cellStyle name="Total 2 2 18 6" xfId="3733"/>
    <cellStyle name="Total 2 2 18 7" xfId="3177"/>
    <cellStyle name="Total 2 2 18 8" xfId="4565"/>
    <cellStyle name="Total 2 2 18 9" xfId="6526"/>
    <cellStyle name="Total 2 2 19" xfId="867"/>
    <cellStyle name="Total 2 2 19 10" xfId="6762"/>
    <cellStyle name="Total 2 2 19 11" xfId="7450"/>
    <cellStyle name="Total 2 2 19 12" xfId="8742"/>
    <cellStyle name="Total 2 2 19 13" xfId="9400"/>
    <cellStyle name="Total 2 2 19 14" xfId="9392"/>
    <cellStyle name="Total 2 2 19 15" xfId="10797"/>
    <cellStyle name="Total 2 2 19 16" xfId="10013"/>
    <cellStyle name="Total 2 2 19 17" xfId="11908"/>
    <cellStyle name="Total 2 2 19 18" xfId="12699"/>
    <cellStyle name="Total 2 2 19 19" xfId="13288"/>
    <cellStyle name="Total 2 2 19 2" xfId="1988"/>
    <cellStyle name="Total 2 2 19 2 10" xfId="8948"/>
    <cellStyle name="Total 2 2 19 2 11" xfId="9878"/>
    <cellStyle name="Total 2 2 19 2 12" xfId="9360"/>
    <cellStyle name="Total 2 2 19 2 13" xfId="11003"/>
    <cellStyle name="Total 2 2 19 2 14" xfId="10544"/>
    <cellStyle name="Total 2 2 19 2 15" xfId="12114"/>
    <cellStyle name="Total 2 2 19 2 16" xfId="12905"/>
    <cellStyle name="Total 2 2 19 2 17" xfId="11722"/>
    <cellStyle name="Total 2 2 19 2 18" xfId="13988"/>
    <cellStyle name="Total 2 2 19 2 19" xfId="14764"/>
    <cellStyle name="Total 2 2 19 2 2" xfId="2841"/>
    <cellStyle name="Total 2 2 19 2 20" xfId="13442"/>
    <cellStyle name="Total 2 2 19 2 21" xfId="16119"/>
    <cellStyle name="Total 2 2 19 2 3" xfId="1191"/>
    <cellStyle name="Total 2 2 19 2 4" xfId="3461"/>
    <cellStyle name="Total 2 2 19 2 5" xfId="4143"/>
    <cellStyle name="Total 2 2 19 2 6" xfId="4927"/>
    <cellStyle name="Total 2 2 19 2 7" xfId="6475"/>
    <cellStyle name="Total 2 2 19 2 8" xfId="6968"/>
    <cellStyle name="Total 2 2 19 2 9" xfId="6383"/>
    <cellStyle name="Total 2 2 19 20" xfId="13783"/>
    <cellStyle name="Total 2 2 19 21" xfId="14559"/>
    <cellStyle name="Total 2 2 19 22" xfId="15080"/>
    <cellStyle name="Total 2 2 19 23" xfId="15919"/>
    <cellStyle name="Total 2 2 19 3" xfId="1782"/>
    <cellStyle name="Total 2 2 19 4" xfId="2636"/>
    <cellStyle name="Total 2 2 19 5" xfId="2967"/>
    <cellStyle name="Total 2 2 19 6" xfId="1048"/>
    <cellStyle name="Total 2 2 19 7" xfId="4325"/>
    <cellStyle name="Total 2 2 19 8" xfId="5109"/>
    <cellStyle name="Total 2 2 19 9" xfId="6062"/>
    <cellStyle name="Total 2 2 2" xfId="481"/>
    <cellStyle name="Total 2 2 2 10" xfId="4712"/>
    <cellStyle name="Total 2 2 2 11" xfId="7028"/>
    <cellStyle name="Total 2 2 2 12" xfId="7800"/>
    <cellStyle name="Total 2 2 2 13" xfId="8767"/>
    <cellStyle name="Total 2 2 2 14" xfId="9718"/>
    <cellStyle name="Total 2 2 2 15" xfId="9368"/>
    <cellStyle name="Total 2 2 2 16" xfId="10770"/>
    <cellStyle name="Total 2 2 2 17" xfId="7742"/>
    <cellStyle name="Total 2 2 2 18" xfId="12313"/>
    <cellStyle name="Total 2 2 2 19" xfId="13200"/>
    <cellStyle name="Total 2 2 2 2" xfId="1897"/>
    <cellStyle name="Total 2 2 2 2 10" xfId="8857"/>
    <cellStyle name="Total 2 2 2 2 11" xfId="9787"/>
    <cellStyle name="Total 2 2 2 2 12" xfId="8471"/>
    <cellStyle name="Total 2 2 2 2 13" xfId="10912"/>
    <cellStyle name="Total 2 2 2 2 14" xfId="11210"/>
    <cellStyle name="Total 2 2 2 2 15" xfId="12023"/>
    <cellStyle name="Total 2 2 2 2 16" xfId="12814"/>
    <cellStyle name="Total 2 2 2 2 17" xfId="13302"/>
    <cellStyle name="Total 2 2 2 2 18" xfId="13897"/>
    <cellStyle name="Total 2 2 2 2 19" xfId="14673"/>
    <cellStyle name="Total 2 2 2 2 2" xfId="2750"/>
    <cellStyle name="Total 2 2 2 2 20" xfId="15250"/>
    <cellStyle name="Total 2 2 2 2 21" xfId="16028"/>
    <cellStyle name="Total 2 2 2 2 3" xfId="2890"/>
    <cellStyle name="Total 2 2 2 2 4" xfId="1038"/>
    <cellStyle name="Total 2 2 2 2 5" xfId="4163"/>
    <cellStyle name="Total 2 2 2 2 6" xfId="4947"/>
    <cellStyle name="Total 2 2 2 2 7" xfId="4731"/>
    <cellStyle name="Total 2 2 2 2 8" xfId="6877"/>
    <cellStyle name="Total 2 2 2 2 9" xfId="7398"/>
    <cellStyle name="Total 2 2 2 20" xfId="7751"/>
    <cellStyle name="Total 2 2 2 21" xfId="14173"/>
    <cellStyle name="Total 2 2 2 22" xfId="15005"/>
    <cellStyle name="Total 2 2 2 23" xfId="15534"/>
    <cellStyle name="Total 2 2 2 3" xfId="1396"/>
    <cellStyle name="Total 2 2 2 4" xfId="2250"/>
    <cellStyle name="Total 2 2 2 5" xfId="2923"/>
    <cellStyle name="Total 2 2 2 6" xfId="3575"/>
    <cellStyle name="Total 2 2 2 7" xfId="1173"/>
    <cellStyle name="Total 2 2 2 8" xfId="4355"/>
    <cellStyle name="Total 2 2 2 9" xfId="5223"/>
    <cellStyle name="Total 2 2 20" xfId="889"/>
    <cellStyle name="Total 2 2 20 10" xfId="6784"/>
    <cellStyle name="Total 2 2 20 11" xfId="4517"/>
    <cellStyle name="Total 2 2 20 12" xfId="8764"/>
    <cellStyle name="Total 2 2 20 13" xfId="8035"/>
    <cellStyle name="Total 2 2 20 14" xfId="5855"/>
    <cellStyle name="Total 2 2 20 15" xfId="10819"/>
    <cellStyle name="Total 2 2 20 16" xfId="5630"/>
    <cellStyle name="Total 2 2 20 17" xfId="11930"/>
    <cellStyle name="Total 2 2 20 18" xfId="12721"/>
    <cellStyle name="Total 2 2 20 19" xfId="5901"/>
    <cellStyle name="Total 2 2 20 2" xfId="1992"/>
    <cellStyle name="Total 2 2 20 2 10" xfId="8952"/>
    <cellStyle name="Total 2 2 20 2 11" xfId="9882"/>
    <cellStyle name="Total 2 2 20 2 12" xfId="9420"/>
    <cellStyle name="Total 2 2 20 2 13" xfId="11007"/>
    <cellStyle name="Total 2 2 20 2 14" xfId="10569"/>
    <cellStyle name="Total 2 2 20 2 15" xfId="12118"/>
    <cellStyle name="Total 2 2 20 2 16" xfId="12909"/>
    <cellStyle name="Total 2 2 20 2 17" xfId="11732"/>
    <cellStyle name="Total 2 2 20 2 18" xfId="13992"/>
    <cellStyle name="Total 2 2 20 2 19" xfId="14768"/>
    <cellStyle name="Total 2 2 20 2 2" xfId="2845"/>
    <cellStyle name="Total 2 2 20 2 20" xfId="13473"/>
    <cellStyle name="Total 2 2 20 2 21" xfId="16123"/>
    <cellStyle name="Total 2 2 20 2 3" xfId="1195"/>
    <cellStyle name="Total 2 2 20 2 4" xfId="3490"/>
    <cellStyle name="Total 2 2 20 2 5" xfId="4205"/>
    <cellStyle name="Total 2 2 20 2 6" xfId="4989"/>
    <cellStyle name="Total 2 2 20 2 7" xfId="6522"/>
    <cellStyle name="Total 2 2 20 2 8" xfId="6972"/>
    <cellStyle name="Total 2 2 20 2 9" xfId="6426"/>
    <cellStyle name="Total 2 2 20 20" xfId="13805"/>
    <cellStyle name="Total 2 2 20 21" xfId="14581"/>
    <cellStyle name="Total 2 2 20 22" xfId="10555"/>
    <cellStyle name="Total 2 2 20 23" xfId="15941"/>
    <cellStyle name="Total 2 2 20 3" xfId="1804"/>
    <cellStyle name="Total 2 2 20 4" xfId="2658"/>
    <cellStyle name="Total 2 2 20 5" xfId="2024"/>
    <cellStyle name="Total 2 2 20 6" xfId="941"/>
    <cellStyle name="Total 2 2 20 7" xfId="2026"/>
    <cellStyle name="Total 2 2 20 8" xfId="3050"/>
    <cellStyle name="Total 2 2 20 9" xfId="6613"/>
    <cellStyle name="Total 2 2 21" xfId="906"/>
    <cellStyle name="Total 2 2 21 10" xfId="6801"/>
    <cellStyle name="Total 2 2 21 11" xfId="7161"/>
    <cellStyle name="Total 2 2 21 12" xfId="8781"/>
    <cellStyle name="Total 2 2 21 13" xfId="9468"/>
    <cellStyle name="Total 2 2 21 14" xfId="8539"/>
    <cellStyle name="Total 2 2 21 15" xfId="10836"/>
    <cellStyle name="Total 2 2 21 16" xfId="11339"/>
    <cellStyle name="Total 2 2 21 17" xfId="11947"/>
    <cellStyle name="Total 2 2 21 18" xfId="12738"/>
    <cellStyle name="Total 2 2 21 19" xfId="13623"/>
    <cellStyle name="Total 2 2 21 2" xfId="1996"/>
    <cellStyle name="Total 2 2 21 2 10" xfId="8956"/>
    <cellStyle name="Total 2 2 21 2 11" xfId="9886"/>
    <cellStyle name="Total 2 2 21 2 12" xfId="9484"/>
    <cellStyle name="Total 2 2 21 2 13" xfId="11011"/>
    <cellStyle name="Total 2 2 21 2 14" xfId="10645"/>
    <cellStyle name="Total 2 2 21 2 15" xfId="12122"/>
    <cellStyle name="Total 2 2 21 2 16" xfId="12913"/>
    <cellStyle name="Total 2 2 21 2 17" xfId="11743"/>
    <cellStyle name="Total 2 2 21 2 18" xfId="13996"/>
    <cellStyle name="Total 2 2 21 2 19" xfId="14772"/>
    <cellStyle name="Total 2 2 21 2 2" xfId="2849"/>
    <cellStyle name="Total 2 2 21 2 20" xfId="13600"/>
    <cellStyle name="Total 2 2 21 2 21" xfId="16127"/>
    <cellStyle name="Total 2 2 21 2 3" xfId="1199"/>
    <cellStyle name="Total 2 2 21 2 4" xfId="3530"/>
    <cellStyle name="Total 2 2 21 2 5" xfId="4267"/>
    <cellStyle name="Total 2 2 21 2 6" xfId="5051"/>
    <cellStyle name="Total 2 2 21 2 7" xfId="6549"/>
    <cellStyle name="Total 2 2 21 2 8" xfId="6976"/>
    <cellStyle name="Total 2 2 21 2 9" xfId="6466"/>
    <cellStyle name="Total 2 2 21 20" xfId="13822"/>
    <cellStyle name="Total 2 2 21 21" xfId="14598"/>
    <cellStyle name="Total 2 2 21 22" xfId="15342"/>
    <cellStyle name="Total 2 2 21 23" xfId="15958"/>
    <cellStyle name="Total 2 2 21 3" xfId="1821"/>
    <cellStyle name="Total 2 2 21 4" xfId="2675"/>
    <cellStyle name="Total 2 2 21 5" xfId="2205"/>
    <cellStyle name="Total 2 2 21 6" xfId="3202"/>
    <cellStyle name="Total 2 2 21 7" xfId="4411"/>
    <cellStyle name="Total 2 2 21 8" xfId="5195"/>
    <cellStyle name="Total 2 2 21 9" xfId="4758"/>
    <cellStyle name="Total 2 2 22" xfId="918"/>
    <cellStyle name="Total 2 2 22 10" xfId="6813"/>
    <cellStyle name="Total 2 2 22 11" xfId="5022"/>
    <cellStyle name="Total 2 2 22 12" xfId="8793"/>
    <cellStyle name="Total 2 2 22 13" xfId="9568"/>
    <cellStyle name="Total 2 2 22 14" xfId="8431"/>
    <cellStyle name="Total 2 2 22 15" xfId="10848"/>
    <cellStyle name="Total 2 2 22 16" xfId="9023"/>
    <cellStyle name="Total 2 2 22 17" xfId="11959"/>
    <cellStyle name="Total 2 2 22 18" xfId="12750"/>
    <cellStyle name="Total 2 2 22 19" xfId="13210"/>
    <cellStyle name="Total 2 2 22 2" xfId="2000"/>
    <cellStyle name="Total 2 2 22 2 10" xfId="8960"/>
    <cellStyle name="Total 2 2 22 2 11" xfId="9890"/>
    <cellStyle name="Total 2 2 22 2 12" xfId="9592"/>
    <cellStyle name="Total 2 2 22 2 13" xfId="11015"/>
    <cellStyle name="Total 2 2 22 2 14" xfId="10694"/>
    <cellStyle name="Total 2 2 22 2 15" xfId="12126"/>
    <cellStyle name="Total 2 2 22 2 16" xfId="12917"/>
    <cellStyle name="Total 2 2 22 2 17" xfId="11762"/>
    <cellStyle name="Total 2 2 22 2 18" xfId="14000"/>
    <cellStyle name="Total 2 2 22 2 19" xfId="14776"/>
    <cellStyle name="Total 2 2 22 2 2" xfId="2853"/>
    <cellStyle name="Total 2 2 22 2 20" xfId="13657"/>
    <cellStyle name="Total 2 2 22 2 21" xfId="16131"/>
    <cellStyle name="Total 2 2 22 2 3" xfId="1203"/>
    <cellStyle name="Total 2 2 22 2 4" xfId="3551"/>
    <cellStyle name="Total 2 2 22 2 5" xfId="4338"/>
    <cellStyle name="Total 2 2 22 2 6" xfId="5122"/>
    <cellStyle name="Total 2 2 22 2 7" xfId="6568"/>
    <cellStyle name="Total 2 2 22 2 8" xfId="6980"/>
    <cellStyle name="Total 2 2 22 2 9" xfId="7776"/>
    <cellStyle name="Total 2 2 22 20" xfId="13834"/>
    <cellStyle name="Total 2 2 22 21" xfId="14610"/>
    <cellStyle name="Total 2 2 22 22" xfId="15011"/>
    <cellStyle name="Total 2 2 22 23" xfId="15970"/>
    <cellStyle name="Total 2 2 22 3" xfId="1833"/>
    <cellStyle name="Total 2 2 22 4" xfId="2687"/>
    <cellStyle name="Total 2 2 22 5" xfId="3471"/>
    <cellStyle name="Total 2 2 22 6" xfId="3118"/>
    <cellStyle name="Total 2 2 22 7" xfId="3812"/>
    <cellStyle name="Total 2 2 22 8" xfId="4423"/>
    <cellStyle name="Total 2 2 22 9" xfId="5142"/>
    <cellStyle name="Total 2 2 23" xfId="927"/>
    <cellStyle name="Total 2 2 23 10" xfId="6822"/>
    <cellStyle name="Total 2 2 23 11" xfId="5471"/>
    <cellStyle name="Total 2 2 23 12" xfId="8802"/>
    <cellStyle name="Total 2 2 23 13" xfId="9646"/>
    <cellStyle name="Total 2 2 23 14" xfId="7070"/>
    <cellStyle name="Total 2 2 23 15" xfId="10857"/>
    <cellStyle name="Total 2 2 23 16" xfId="9541"/>
    <cellStyle name="Total 2 2 23 17" xfId="11968"/>
    <cellStyle name="Total 2 2 23 18" xfId="12759"/>
    <cellStyle name="Total 2 2 23 19" xfId="13256"/>
    <cellStyle name="Total 2 2 23 2" xfId="2005"/>
    <cellStyle name="Total 2 2 23 2 10" xfId="8965"/>
    <cellStyle name="Total 2 2 23 2 11" xfId="9895"/>
    <cellStyle name="Total 2 2 23 2 12" xfId="9620"/>
    <cellStyle name="Total 2 2 23 2 13" xfId="11020"/>
    <cellStyle name="Total 2 2 23 2 14" xfId="10734"/>
    <cellStyle name="Total 2 2 23 2 15" xfId="12131"/>
    <cellStyle name="Total 2 2 23 2 16" xfId="12922"/>
    <cellStyle name="Total 2 2 23 2 17" xfId="12140"/>
    <cellStyle name="Total 2 2 23 2 18" xfId="14005"/>
    <cellStyle name="Total 2 2 23 2 19" xfId="14781"/>
    <cellStyle name="Total 2 2 23 2 2" xfId="2858"/>
    <cellStyle name="Total 2 2 23 2 20" xfId="14161"/>
    <cellStyle name="Total 2 2 23 2 21" xfId="16136"/>
    <cellStyle name="Total 2 2 23 2 3" xfId="2014"/>
    <cellStyle name="Total 2 2 23 2 4" xfId="3569"/>
    <cellStyle name="Total 2 2 23 2 5" xfId="4420"/>
    <cellStyle name="Total 2 2 23 2 6" xfId="5204"/>
    <cellStyle name="Total 2 2 23 2 7" xfId="6581"/>
    <cellStyle name="Total 2 2 23 2 8" xfId="6985"/>
    <cellStyle name="Total 2 2 23 2 9" xfId="7781"/>
    <cellStyle name="Total 2 2 23 20" xfId="13843"/>
    <cellStyle name="Total 2 2 23 21" xfId="14619"/>
    <cellStyle name="Total 2 2 23 22" xfId="15052"/>
    <cellStyle name="Total 2 2 23 23" xfId="15979"/>
    <cellStyle name="Total 2 2 23 3" xfId="1842"/>
    <cellStyle name="Total 2 2 23 4" xfId="2696"/>
    <cellStyle name="Total 2 2 23 5" xfId="2082"/>
    <cellStyle name="Total 2 2 23 6" xfId="3174"/>
    <cellStyle name="Total 2 2 23 7" xfId="4072"/>
    <cellStyle name="Total 2 2 23 8" xfId="4856"/>
    <cellStyle name="Total 2 2 23 9" xfId="5872"/>
    <cellStyle name="Total 2 2 24" xfId="932"/>
    <cellStyle name="Total 2 2 24 10" xfId="6827"/>
    <cellStyle name="Total 2 2 24 11" xfId="7135"/>
    <cellStyle name="Total 2 2 24 12" xfId="8807"/>
    <cellStyle name="Total 2 2 24 13" xfId="9672"/>
    <cellStyle name="Total 2 2 24 14" xfId="7793"/>
    <cellStyle name="Total 2 2 24 15" xfId="10862"/>
    <cellStyle name="Total 2 2 24 16" xfId="9529"/>
    <cellStyle name="Total 2 2 24 17" xfId="11973"/>
    <cellStyle name="Total 2 2 24 18" xfId="12764"/>
    <cellStyle name="Total 2 2 24 19" xfId="10341"/>
    <cellStyle name="Total 2 2 24 2" xfId="2009"/>
    <cellStyle name="Total 2 2 24 2 10" xfId="8969"/>
    <cellStyle name="Total 2 2 24 2 11" xfId="9899"/>
    <cellStyle name="Total 2 2 24 2 12" xfId="9671"/>
    <cellStyle name="Total 2 2 24 2 13" xfId="11024"/>
    <cellStyle name="Total 2 2 24 2 14" xfId="10791"/>
    <cellStyle name="Total 2 2 24 2 15" xfId="12135"/>
    <cellStyle name="Total 2 2 24 2 16" xfId="12926"/>
    <cellStyle name="Total 2 2 24 2 17" xfId="12299"/>
    <cellStyle name="Total 2 2 24 2 18" xfId="14009"/>
    <cellStyle name="Total 2 2 24 2 19" xfId="14785"/>
    <cellStyle name="Total 2 2 24 2 2" xfId="2862"/>
    <cellStyle name="Total 2 2 24 2 20" xfId="14165"/>
    <cellStyle name="Total 2 2 24 2 21" xfId="16140"/>
    <cellStyle name="Total 2 2 24 2 3" xfId="2019"/>
    <cellStyle name="Total 2 2 24 2 4" xfId="3583"/>
    <cellStyle name="Total 2 2 24 2 5" xfId="4515"/>
    <cellStyle name="Total 2 2 24 2 6" xfId="5299"/>
    <cellStyle name="Total 2 2 24 2 7" xfId="6637"/>
    <cellStyle name="Total 2 2 24 2 8" xfId="6989"/>
    <cellStyle name="Total 2 2 24 2 9" xfId="7785"/>
    <cellStyle name="Total 2 2 24 20" xfId="13848"/>
    <cellStyle name="Total 2 2 24 21" xfId="14624"/>
    <cellStyle name="Total 2 2 24 22" xfId="11511"/>
    <cellStyle name="Total 2 2 24 23" xfId="15984"/>
    <cellStyle name="Total 2 2 24 3" xfId="1847"/>
    <cellStyle name="Total 2 2 24 4" xfId="2701"/>
    <cellStyle name="Total 2 2 24 5" xfId="982"/>
    <cellStyle name="Total 2 2 24 6" xfId="1033"/>
    <cellStyle name="Total 2 2 24 7" xfId="3142"/>
    <cellStyle name="Total 2 2 24 8" xfId="3990"/>
    <cellStyle name="Total 2 2 24 9" xfId="5293"/>
    <cellStyle name="Total 2 2 25" xfId="1854"/>
    <cellStyle name="Total 2 2 25 10" xfId="8814"/>
    <cellStyle name="Total 2 2 25 11" xfId="9695"/>
    <cellStyle name="Total 2 2 25 12" xfId="8383"/>
    <cellStyle name="Total 2 2 25 13" xfId="10869"/>
    <cellStyle name="Total 2 2 25 14" xfId="9653"/>
    <cellStyle name="Total 2 2 25 15" xfId="11980"/>
    <cellStyle name="Total 2 2 25 16" xfId="12771"/>
    <cellStyle name="Total 2 2 25 17" xfId="11203"/>
    <cellStyle name="Total 2 2 25 18" xfId="13854"/>
    <cellStyle name="Total 2 2 25 19" xfId="14631"/>
    <cellStyle name="Total 2 2 25 2" xfId="2708"/>
    <cellStyle name="Total 2 2 25 20" xfId="11668"/>
    <cellStyle name="Total 2 2 25 21" xfId="15990"/>
    <cellStyle name="Total 2 2 25 3" xfId="989"/>
    <cellStyle name="Total 2 2 25 4" xfId="1126"/>
    <cellStyle name="Total 2 2 25 5" xfId="3549"/>
    <cellStyle name="Total 2 2 25 6" xfId="4191"/>
    <cellStyle name="Total 2 2 25 7" xfId="5531"/>
    <cellStyle name="Total 2 2 25 8" xfId="6834"/>
    <cellStyle name="Total 2 2 25 9" xfId="7002"/>
    <cellStyle name="Total 2 2 26" xfId="1151"/>
    <cellStyle name="Total 2 2 27" xfId="4339"/>
    <cellStyle name="Total 2 2 28" xfId="11401"/>
    <cellStyle name="Total 2 2 29" xfId="11172"/>
    <cellStyle name="Total 2 2 3" xfId="518"/>
    <cellStyle name="Total 2 2 3 10" xfId="4726"/>
    <cellStyle name="Total 2 2 3 11" xfId="7539"/>
    <cellStyle name="Total 2 2 3 12" xfId="7919"/>
    <cellStyle name="Total 2 2 3 13" xfId="9041"/>
    <cellStyle name="Total 2 2 3 14" xfId="10036"/>
    <cellStyle name="Total 2 2 3 15" xfId="10204"/>
    <cellStyle name="Total 2 2 3 16" xfId="11577"/>
    <cellStyle name="Total 2 2 3 17" xfId="10435"/>
    <cellStyle name="Total 2 2 3 18" xfId="12350"/>
    <cellStyle name="Total 2 2 3 19" xfId="12971"/>
    <cellStyle name="Total 2 2 3 2" xfId="1902"/>
    <cellStyle name="Total 2 2 3 2 10" xfId="8862"/>
    <cellStyle name="Total 2 2 3 2 11" xfId="9792"/>
    <cellStyle name="Total 2 2 3 2 12" xfId="9481"/>
    <cellStyle name="Total 2 2 3 2 13" xfId="10917"/>
    <cellStyle name="Total 2 2 3 2 14" xfId="10585"/>
    <cellStyle name="Total 2 2 3 2 15" xfId="12028"/>
    <cellStyle name="Total 2 2 3 2 16" xfId="12819"/>
    <cellStyle name="Total 2 2 3 2 17" xfId="11659"/>
    <cellStyle name="Total 2 2 3 2 18" xfId="13902"/>
    <cellStyle name="Total 2 2 3 2 19" xfId="14678"/>
    <cellStyle name="Total 2 2 3 2 2" xfId="2755"/>
    <cellStyle name="Total 2 2 3 2 20" xfId="13569"/>
    <cellStyle name="Total 2 2 3 2 21" xfId="16033"/>
    <cellStyle name="Total 2 2 3 2 3" xfId="3027"/>
    <cellStyle name="Total 2 2 3 2 4" xfId="3212"/>
    <cellStyle name="Total 2 2 3 2 5" xfId="945"/>
    <cellStyle name="Total 2 2 3 2 6" xfId="966"/>
    <cellStyle name="Total 2 2 3 2 7" xfId="4933"/>
    <cellStyle name="Total 2 2 3 2 8" xfId="6882"/>
    <cellStyle name="Total 2 2 3 2 9" xfId="7428"/>
    <cellStyle name="Total 2 2 3 20" xfId="13091"/>
    <cellStyle name="Total 2 2 3 21" xfId="14210"/>
    <cellStyle name="Total 2 2 3 22" xfId="14812"/>
    <cellStyle name="Total 2 2 3 23" xfId="15570"/>
    <cellStyle name="Total 2 2 3 3" xfId="1433"/>
    <cellStyle name="Total 2 2 3 4" xfId="2287"/>
    <cellStyle name="Total 2 2 3 5" xfId="3390"/>
    <cellStyle name="Total 2 2 3 6" xfId="3705"/>
    <cellStyle name="Total 2 2 3 7" xfId="4224"/>
    <cellStyle name="Total 2 2 3 8" xfId="5008"/>
    <cellStyle name="Total 2 2 3 9" xfId="6456"/>
    <cellStyle name="Total 2 2 30" xfId="9682"/>
    <cellStyle name="Total 2 2 31" xfId="15131"/>
    <cellStyle name="Total 2 2 32" xfId="14902"/>
    <cellStyle name="Total 2 2 4" xfId="547"/>
    <cellStyle name="Total 2 2 4 10" xfId="3751"/>
    <cellStyle name="Total 2 2 4 11" xfId="7468"/>
    <cellStyle name="Total 2 2 4 12" xfId="7763"/>
    <cellStyle name="Total 2 2 4 13" xfId="8536"/>
    <cellStyle name="Total 2 2 4 14" xfId="9438"/>
    <cellStyle name="Total 2 2 4 15" xfId="10241"/>
    <cellStyle name="Total 2 2 4 16" xfId="11127"/>
    <cellStyle name="Total 2 2 4 17" xfId="8190"/>
    <cellStyle name="Total 2 2 4 18" xfId="12379"/>
    <cellStyle name="Total 2 2 4 19" xfId="13419"/>
    <cellStyle name="Total 2 2 4 2" xfId="1911"/>
    <cellStyle name="Total 2 2 4 2 10" xfId="8871"/>
    <cellStyle name="Total 2 2 4 2 11" xfId="9801"/>
    <cellStyle name="Total 2 2 4 2 12" xfId="9238"/>
    <cellStyle name="Total 2 2 4 2 13" xfId="10926"/>
    <cellStyle name="Total 2 2 4 2 14" xfId="9558"/>
    <cellStyle name="Total 2 2 4 2 15" xfId="12037"/>
    <cellStyle name="Total 2 2 4 2 16" xfId="12828"/>
    <cellStyle name="Total 2 2 4 2 17" xfId="11522"/>
    <cellStyle name="Total 2 2 4 2 18" xfId="13911"/>
    <cellStyle name="Total 2 2 4 2 19" xfId="14687"/>
    <cellStyle name="Total 2 2 4 2 2" xfId="2764"/>
    <cellStyle name="Total 2 2 4 2 20" xfId="15055"/>
    <cellStyle name="Total 2 2 4 2 21" xfId="16042"/>
    <cellStyle name="Total 2 2 4 2 3" xfId="2935"/>
    <cellStyle name="Total 2 2 4 2 4" xfId="1125"/>
    <cellStyle name="Total 2 2 4 2 5" xfId="4449"/>
    <cellStyle name="Total 2 2 4 2 6" xfId="5233"/>
    <cellStyle name="Total 2 2 4 2 7" xfId="6313"/>
    <cellStyle name="Total 2 2 4 2 8" xfId="6891"/>
    <cellStyle name="Total 2 2 4 2 9" xfId="7162"/>
    <cellStyle name="Total 2 2 4 20" xfId="10339"/>
    <cellStyle name="Total 2 2 4 21" xfId="14239"/>
    <cellStyle name="Total 2 2 4 22" xfId="15192"/>
    <cellStyle name="Total 2 2 4 23" xfId="15599"/>
    <cellStyle name="Total 2 2 4 3" xfId="1462"/>
    <cellStyle name="Total 2 2 4 4" xfId="2316"/>
    <cellStyle name="Total 2 2 4 5" xfId="2929"/>
    <cellStyle name="Total 2 2 4 6" xfId="2969"/>
    <cellStyle name="Total 2 2 4 7" xfId="3052"/>
    <cellStyle name="Total 2 2 4 8" xfId="4272"/>
    <cellStyle name="Total 2 2 4 9" xfId="4807"/>
    <cellStyle name="Total 2 2 5" xfId="411"/>
    <cellStyle name="Total 2 2 5 10" xfId="6349"/>
    <cellStyle name="Total 2 2 5 11" xfId="7632"/>
    <cellStyle name="Total 2 2 5 12" xfId="8404"/>
    <cellStyle name="Total 2 2 5 13" xfId="7226"/>
    <cellStyle name="Total 2 2 5 14" xfId="10110"/>
    <cellStyle name="Total 2 2 5 15" xfId="10462"/>
    <cellStyle name="Total 2 2 5 16" xfId="11648"/>
    <cellStyle name="Total 2 2 5 17" xfId="11490"/>
    <cellStyle name="Total 2 2 5 18" xfId="12244"/>
    <cellStyle name="Total 2 2 5 19" xfId="13002"/>
    <cellStyle name="Total 2 2 5 2" xfId="1876"/>
    <cellStyle name="Total 2 2 5 2 10" xfId="8836"/>
    <cellStyle name="Total 2 2 5 2 11" xfId="9766"/>
    <cellStyle name="Total 2 2 5 2 12" xfId="10052"/>
    <cellStyle name="Total 2 2 5 2 13" xfId="10891"/>
    <cellStyle name="Total 2 2 5 2 14" xfId="11539"/>
    <cellStyle name="Total 2 2 5 2 15" xfId="12002"/>
    <cellStyle name="Total 2 2 5 2 16" xfId="12793"/>
    <cellStyle name="Total 2 2 5 2 17" xfId="10334"/>
    <cellStyle name="Total 2 2 5 2 18" xfId="13876"/>
    <cellStyle name="Total 2 2 5 2 19" xfId="14652"/>
    <cellStyle name="Total 2 2 5 2 2" xfId="2730"/>
    <cellStyle name="Total 2 2 5 2 20" xfId="15117"/>
    <cellStyle name="Total 2 2 5 2 21" xfId="16008"/>
    <cellStyle name="Total 2 2 5 2 3" xfId="3369"/>
    <cellStyle name="Total 2 2 5 2 4" xfId="3721"/>
    <cellStyle name="Total 2 2 5 2 5" xfId="4377"/>
    <cellStyle name="Total 2 2 5 2 6" xfId="5161"/>
    <cellStyle name="Total 2 2 5 2 7" xfId="5398"/>
    <cellStyle name="Total 2 2 5 2 8" xfId="6856"/>
    <cellStyle name="Total 2 2 5 2 9" xfId="5715"/>
    <cellStyle name="Total 2 2 5 20" xfId="13443"/>
    <cellStyle name="Total 2 2 5 21" xfId="14107"/>
    <cellStyle name="Total 2 2 5 22" xfId="14796"/>
    <cellStyle name="Total 2 2 5 23" xfId="15468"/>
    <cellStyle name="Total 2 2 5 3" xfId="1326"/>
    <cellStyle name="Total 2 2 5 4" xfId="2180"/>
    <cellStyle name="Total 2 2 5 5" xfId="2897"/>
    <cellStyle name="Total 2 2 5 6" xfId="3779"/>
    <cellStyle name="Total 2 2 5 7" xfId="4391"/>
    <cellStyle name="Total 2 2 5 8" xfId="5175"/>
    <cellStyle name="Total 2 2 5 9" xfId="6538"/>
    <cellStyle name="Total 2 2 6" xfId="585"/>
    <cellStyle name="Total 2 2 6 10" xfId="5070"/>
    <cellStyle name="Total 2 2 6 11" xfId="7213"/>
    <cellStyle name="Total 2 2 6 12" xfId="6528"/>
    <cellStyle name="Total 2 2 6 13" xfId="9318"/>
    <cellStyle name="Total 2 2 6 14" xfId="9612"/>
    <cellStyle name="Total 2 2 6 15" xfId="8487"/>
    <cellStyle name="Total 2 2 6 16" xfId="11077"/>
    <cellStyle name="Total 2 2 6 17" xfId="10163"/>
    <cellStyle name="Total 2 2 6 18" xfId="12417"/>
    <cellStyle name="Total 2 2 6 19" xfId="13371"/>
    <cellStyle name="Total 2 2 6 2" xfId="1916"/>
    <cellStyle name="Total 2 2 6 2 10" xfId="8876"/>
    <cellStyle name="Total 2 2 6 2 11" xfId="9806"/>
    <cellStyle name="Total 2 2 6 2 12" xfId="9321"/>
    <cellStyle name="Total 2 2 6 2 13" xfId="10931"/>
    <cellStyle name="Total 2 2 6 2 14" xfId="11217"/>
    <cellStyle name="Total 2 2 6 2 15" xfId="12042"/>
    <cellStyle name="Total 2 2 6 2 16" xfId="12833"/>
    <cellStyle name="Total 2 2 6 2 17" xfId="13112"/>
    <cellStyle name="Total 2 2 6 2 18" xfId="13916"/>
    <cellStyle name="Total 2 2 6 2 19" xfId="14692"/>
    <cellStyle name="Total 2 2 6 2 2" xfId="2769"/>
    <cellStyle name="Total 2 2 6 2 20" xfId="15254"/>
    <cellStyle name="Total 2 2 6 2 21" xfId="16047"/>
    <cellStyle name="Total 2 2 6 2 3" xfId="2888"/>
    <cellStyle name="Total 2 2 6 2 4" xfId="2944"/>
    <cellStyle name="Total 2 2 6 2 5" xfId="4413"/>
    <cellStyle name="Total 2 2 6 2 6" xfId="5197"/>
    <cellStyle name="Total 2 2 6 2 7" xfId="5102"/>
    <cellStyle name="Total 2 2 6 2 8" xfId="6896"/>
    <cellStyle name="Total 2 2 6 2 9" xfId="7124"/>
    <cellStyle name="Total 2 2 6 20" xfId="11708"/>
    <cellStyle name="Total 2 2 6 21" xfId="14277"/>
    <cellStyle name="Total 2 2 6 22" xfId="15154"/>
    <cellStyle name="Total 2 2 6 23" xfId="15637"/>
    <cellStyle name="Total 2 2 6 3" xfId="1500"/>
    <cellStyle name="Total 2 2 6 4" xfId="2354"/>
    <cellStyle name="Total 2 2 6 5" xfId="3259"/>
    <cellStyle name="Total 2 2 6 6" xfId="3015"/>
    <cellStyle name="Total 2 2 6 7" xfId="4347"/>
    <cellStyle name="Total 2 2 6 8" xfId="5131"/>
    <cellStyle name="Total 2 2 6 9" xfId="6274"/>
    <cellStyle name="Total 2 2 7" xfId="612"/>
    <cellStyle name="Total 2 2 7 10" xfId="6602"/>
    <cellStyle name="Total 2 2 7 11" xfId="7254"/>
    <cellStyle name="Total 2 2 7 12" xfId="7345"/>
    <cellStyle name="Total 2 2 7 13" xfId="7291"/>
    <cellStyle name="Total 2 2 7 14" xfId="9917"/>
    <cellStyle name="Total 2 2 7 15" xfId="9501"/>
    <cellStyle name="Total 2 2 7 16" xfId="11462"/>
    <cellStyle name="Total 2 2 7 17" xfId="11582"/>
    <cellStyle name="Total 2 2 7 18" xfId="12444"/>
    <cellStyle name="Total 2 2 7 19" xfId="13020"/>
    <cellStyle name="Total 2 2 7 2" xfId="1924"/>
    <cellStyle name="Total 2 2 7 2 10" xfId="8884"/>
    <cellStyle name="Total 2 2 7 2 11" xfId="9814"/>
    <cellStyle name="Total 2 2 7 2 12" xfId="8491"/>
    <cellStyle name="Total 2 2 7 2 13" xfId="10939"/>
    <cellStyle name="Total 2 2 7 2 14" xfId="11386"/>
    <cellStyle name="Total 2 2 7 2 15" xfId="12050"/>
    <cellStyle name="Total 2 2 7 2 16" xfId="12841"/>
    <cellStyle name="Total 2 2 7 2 17" xfId="12963"/>
    <cellStyle name="Total 2 2 7 2 18" xfId="13924"/>
    <cellStyle name="Total 2 2 7 2 19" xfId="14700"/>
    <cellStyle name="Total 2 2 7 2 2" xfId="2777"/>
    <cellStyle name="Total 2 2 7 2 20" xfId="14890"/>
    <cellStyle name="Total 2 2 7 2 21" xfId="16055"/>
    <cellStyle name="Total 2 2 7 2 3" xfId="3211"/>
    <cellStyle name="Total 2 2 7 2 4" xfId="3091"/>
    <cellStyle name="Total 2 2 7 2 5" xfId="3711"/>
    <cellStyle name="Total 2 2 7 2 6" xfId="4406"/>
    <cellStyle name="Total 2 2 7 2 7" xfId="6306"/>
    <cellStyle name="Total 2 2 7 2 8" xfId="6904"/>
    <cellStyle name="Total 2 2 7 2 9" xfId="5629"/>
    <cellStyle name="Total 2 2 7 20" xfId="12980"/>
    <cellStyle name="Total 2 2 7 21" xfId="14304"/>
    <cellStyle name="Total 2 2 7 22" xfId="14853"/>
    <cellStyle name="Total 2 2 7 23" xfId="15664"/>
    <cellStyle name="Total 2 2 7 3" xfId="1527"/>
    <cellStyle name="Total 2 2 7 4" xfId="2381"/>
    <cellStyle name="Total 2 2 7 5" xfId="3143"/>
    <cellStyle name="Total 2 2 7 6" xfId="1112"/>
    <cellStyle name="Total 2 2 7 7" xfId="4047"/>
    <cellStyle name="Total 2 2 7 8" xfId="4831"/>
    <cellStyle name="Total 2 2 7 9" xfId="5593"/>
    <cellStyle name="Total 2 2 8" xfId="637"/>
    <cellStyle name="Total 2 2 8 10" xfId="6260"/>
    <cellStyle name="Total 2 2 8 11" xfId="7400"/>
    <cellStyle name="Total 2 2 8 12" xfId="7511"/>
    <cellStyle name="Total 2 2 8 13" xfId="9220"/>
    <cellStyle name="Total 2 2 8 14" xfId="10012"/>
    <cellStyle name="Total 2 2 8 15" xfId="10236"/>
    <cellStyle name="Total 2 2 8 16" xfId="11555"/>
    <cellStyle name="Total 2 2 8 17" xfId="10617"/>
    <cellStyle name="Total 2 2 8 18" xfId="12469"/>
    <cellStyle name="Total 2 2 8 19" xfId="12955"/>
    <cellStyle name="Total 2 2 8 2" xfId="1929"/>
    <cellStyle name="Total 2 2 8 2 10" xfId="8889"/>
    <cellStyle name="Total 2 2 8 2 11" xfId="9819"/>
    <cellStyle name="Total 2 2 8 2 12" xfId="8247"/>
    <cellStyle name="Total 2 2 8 2 13" xfId="10944"/>
    <cellStyle name="Total 2 2 8 2 14" xfId="10153"/>
    <cellStyle name="Total 2 2 8 2 15" xfId="12055"/>
    <cellStyle name="Total 2 2 8 2 16" xfId="12846"/>
    <cellStyle name="Total 2 2 8 2 17" xfId="13376"/>
    <cellStyle name="Total 2 2 8 2 18" xfId="13929"/>
    <cellStyle name="Total 2 2 8 2 19" xfId="14705"/>
    <cellStyle name="Total 2 2 8 2 2" xfId="2782"/>
    <cellStyle name="Total 2 2 8 2 20" xfId="14906"/>
    <cellStyle name="Total 2 2 8 2 21" xfId="16060"/>
    <cellStyle name="Total 2 2 8 2 3" xfId="3135"/>
    <cellStyle name="Total 2 2 8 2 4" xfId="3618"/>
    <cellStyle name="Total 2 2 8 2 5" xfId="4247"/>
    <cellStyle name="Total 2 2 8 2 6" xfId="5031"/>
    <cellStyle name="Total 2 2 8 2 7" xfId="6507"/>
    <cellStyle name="Total 2 2 8 2 8" xfId="6909"/>
    <cellStyle name="Total 2 2 8 2 9" xfId="6121"/>
    <cellStyle name="Total 2 2 8 20" xfId="9570"/>
    <cellStyle name="Total 2 2 8 21" xfId="14329"/>
    <cellStyle name="Total 2 2 8 22" xfId="14797"/>
    <cellStyle name="Total 2 2 8 23" xfId="15689"/>
    <cellStyle name="Total 2 2 8 3" xfId="1552"/>
    <cellStyle name="Total 2 2 8 4" xfId="2406"/>
    <cellStyle name="Total 2 2 8 5" xfId="1052"/>
    <cellStyle name="Total 2 2 8 6" xfId="3681"/>
    <cellStyle name="Total 2 2 8 7" xfId="4182"/>
    <cellStyle name="Total 2 2 8 8" xfId="4966"/>
    <cellStyle name="Total 2 2 8 9" xfId="5009"/>
    <cellStyle name="Total 2 2 9" xfId="667"/>
    <cellStyle name="Total 2 2 9 10" xfId="5834"/>
    <cellStyle name="Total 2 2 9 11" xfId="7463"/>
    <cellStyle name="Total 2 2 9 12" xfId="7719"/>
    <cellStyle name="Total 2 2 9 13" xfId="8585"/>
    <cellStyle name="Total 2 2 9 14" xfId="10056"/>
    <cellStyle name="Total 2 2 9 15" xfId="10196"/>
    <cellStyle name="Total 2 2 9 16" xfId="11596"/>
    <cellStyle name="Total 2 2 9 17" xfId="10561"/>
    <cellStyle name="Total 2 2 9 18" xfId="12499"/>
    <cellStyle name="Total 2 2 9 19" xfId="11775"/>
    <cellStyle name="Total 2 2 9 2" xfId="1937"/>
    <cellStyle name="Total 2 2 9 2 10" xfId="8897"/>
    <cellStyle name="Total 2 2 9 2 11" xfId="9827"/>
    <cellStyle name="Total 2 2 9 2 12" xfId="8591"/>
    <cellStyle name="Total 2 2 9 2 13" xfId="10952"/>
    <cellStyle name="Total 2 2 9 2 14" xfId="11288"/>
    <cellStyle name="Total 2 2 9 2 15" xfId="12063"/>
    <cellStyle name="Total 2 2 9 2 16" xfId="12854"/>
    <cellStyle name="Total 2 2 9 2 17" xfId="11349"/>
    <cellStyle name="Total 2 2 9 2 18" xfId="13937"/>
    <cellStyle name="Total 2 2 9 2 19" xfId="14713"/>
    <cellStyle name="Total 2 2 9 2 2" xfId="2790"/>
    <cellStyle name="Total 2 2 9 2 20" xfId="15309"/>
    <cellStyle name="Total 2 2 9 2 21" xfId="16068"/>
    <cellStyle name="Total 2 2 9 2 3" xfId="1089"/>
    <cellStyle name="Total 2 2 9 2 4" xfId="3010"/>
    <cellStyle name="Total 2 2 9 2 5" xfId="3828"/>
    <cellStyle name="Total 2 2 9 2 6" xfId="4532"/>
    <cellStyle name="Total 2 2 9 2 7" xfId="6328"/>
    <cellStyle name="Total 2 2 9 2 8" xfId="6917"/>
    <cellStyle name="Total 2 2 9 2 9" xfId="6092"/>
    <cellStyle name="Total 2 2 9 20" xfId="12964"/>
    <cellStyle name="Total 2 2 9 21" xfId="14359"/>
    <cellStyle name="Total 2 2 9 22" xfId="13654"/>
    <cellStyle name="Total 2 2 9 23" xfId="15719"/>
    <cellStyle name="Total 2 2 9 3" xfId="1582"/>
    <cellStyle name="Total 2 2 9 4" xfId="2436"/>
    <cellStyle name="Total 2 2 9 5" xfId="3356"/>
    <cellStyle name="Total 2 2 9 6" xfId="3725"/>
    <cellStyle name="Total 2 2 9 7" xfId="4668"/>
    <cellStyle name="Total 2 2 9 8" xfId="5455"/>
    <cellStyle name="Total 2 2 9 9" xfId="6217"/>
    <cellStyle name="Total 2 20" xfId="615"/>
    <cellStyle name="Total 2 20 10" xfId="6077"/>
    <cellStyle name="Total 2 20 11" xfId="7150"/>
    <cellStyle name="Total 2 20 12" xfId="5704"/>
    <cellStyle name="Total 2 20 13" xfId="9675"/>
    <cellStyle name="Total 2 20 14" xfId="9210"/>
    <cellStyle name="Total 2 20 15" xfId="9519"/>
    <cellStyle name="Total 2 20 16" xfId="9412"/>
    <cellStyle name="Total 2 20 17" xfId="10111"/>
    <cellStyle name="Total 2 20 18" xfId="12447"/>
    <cellStyle name="Total 2 20 19" xfId="13108"/>
    <cellStyle name="Total 2 20 2" xfId="1926"/>
    <cellStyle name="Total 2 20 2 10" xfId="8886"/>
    <cellStyle name="Total 2 20 2 11" xfId="9816"/>
    <cellStyle name="Total 2 20 2 12" xfId="9288"/>
    <cellStyle name="Total 2 20 2 13" xfId="10941"/>
    <cellStyle name="Total 2 20 2 14" xfId="11264"/>
    <cellStyle name="Total 2 20 2 15" xfId="12052"/>
    <cellStyle name="Total 2 20 2 16" xfId="12843"/>
    <cellStyle name="Total 2 20 2 17" xfId="13021"/>
    <cellStyle name="Total 2 20 2 18" xfId="13926"/>
    <cellStyle name="Total 2 20 2 19" xfId="14702"/>
    <cellStyle name="Total 2 20 2 2" xfId="2779"/>
    <cellStyle name="Total 2 20 2 20" xfId="15291"/>
    <cellStyle name="Total 2 20 2 21" xfId="16057"/>
    <cellStyle name="Total 2 20 2 3" xfId="1114"/>
    <cellStyle name="Total 2 20 2 4" xfId="3007"/>
    <cellStyle name="Total 2 20 2 5" xfId="3410"/>
    <cellStyle name="Total 2 20 2 6" xfId="4698"/>
    <cellStyle name="Total 2 20 2 7" xfId="4237"/>
    <cellStyle name="Total 2 20 2 8" xfId="6906"/>
    <cellStyle name="Total 2 20 2 9" xfId="6131"/>
    <cellStyle name="Total 2 20 20" xfId="13323"/>
    <cellStyle name="Total 2 20 21" xfId="14307"/>
    <cellStyle name="Total 2 20 22" xfId="14924"/>
    <cellStyle name="Total 2 20 23" xfId="15667"/>
    <cellStyle name="Total 2 20 3" xfId="1530"/>
    <cellStyle name="Total 2 20 4" xfId="2384"/>
    <cellStyle name="Total 2 20 5" xfId="3105"/>
    <cellStyle name="Total 2 20 6" xfId="3270"/>
    <cellStyle name="Total 2 20 7" xfId="4241"/>
    <cellStyle name="Total 2 20 8" xfId="5025"/>
    <cellStyle name="Total 2 20 9" xfId="4683"/>
    <cellStyle name="Total 2 21" xfId="687"/>
    <cellStyle name="Total 2 21 10" xfId="6423"/>
    <cellStyle name="Total 2 21 11" xfId="7285"/>
    <cellStyle name="Total 2 21 12" xfId="8562"/>
    <cellStyle name="Total 2 21 13" xfId="9252"/>
    <cellStyle name="Total 2 21 14" xfId="9387"/>
    <cellStyle name="Total 2 21 15" xfId="10618"/>
    <cellStyle name="Total 2 21 16" xfId="11326"/>
    <cellStyle name="Total 2 21 17" xfId="10602"/>
    <cellStyle name="Total 2 21 18" xfId="12519"/>
    <cellStyle name="Total 2 21 19" xfId="13610"/>
    <cellStyle name="Total 2 21 2" xfId="1944"/>
    <cellStyle name="Total 2 21 2 10" xfId="8904"/>
    <cellStyle name="Total 2 21 2 11" xfId="9834"/>
    <cellStyle name="Total 2 21 2 12" xfId="8679"/>
    <cellStyle name="Total 2 21 2 13" xfId="10959"/>
    <cellStyle name="Total 2 21 2 14" xfId="10227"/>
    <cellStyle name="Total 2 21 2 15" xfId="12070"/>
    <cellStyle name="Total 2 21 2 16" xfId="12861"/>
    <cellStyle name="Total 2 21 2 17" xfId="11354"/>
    <cellStyle name="Total 2 21 2 18" xfId="13944"/>
    <cellStyle name="Total 2 21 2 19" xfId="14720"/>
    <cellStyle name="Total 2 21 2 2" xfId="2797"/>
    <cellStyle name="Total 2 21 2 20" xfId="13146"/>
    <cellStyle name="Total 2 21 2 21" xfId="16075"/>
    <cellStyle name="Total 2 21 2 3" xfId="1001"/>
    <cellStyle name="Total 2 21 2 4" xfId="3114"/>
    <cellStyle name="Total 2 21 2 5" xfId="3865"/>
    <cellStyle name="Total 2 21 2 6" xfId="4586"/>
    <cellStyle name="Total 2 21 2 7" xfId="5542"/>
    <cellStyle name="Total 2 21 2 8" xfId="6924"/>
    <cellStyle name="Total 2 21 2 9" xfId="5879"/>
    <cellStyle name="Total 2 21 20" xfId="13126"/>
    <cellStyle name="Total 2 21 21" xfId="14379"/>
    <cellStyle name="Total 2 21 22" xfId="15331"/>
    <cellStyle name="Total 2 21 23" xfId="15739"/>
    <cellStyle name="Total 2 21 3" xfId="1602"/>
    <cellStyle name="Total 2 21 4" xfId="2456"/>
    <cellStyle name="Total 2 21 5" xfId="3273"/>
    <cellStyle name="Total 2 21 6" xfId="3168"/>
    <cellStyle name="Total 2 21 7" xfId="4278"/>
    <cellStyle name="Total 2 21 8" xfId="5062"/>
    <cellStyle name="Total 2 21 9" xfId="5824"/>
    <cellStyle name="Total 2 22" xfId="723"/>
    <cellStyle name="Total 2 22 10" xfId="6177"/>
    <cellStyle name="Total 2 22 11" xfId="7302"/>
    <cellStyle name="Total 2 22 12" xfId="8598"/>
    <cellStyle name="Total 2 22 13" xfId="8844"/>
    <cellStyle name="Total 2 22 14" xfId="9242"/>
    <cellStyle name="Total 2 22 15" xfId="10653"/>
    <cellStyle name="Total 2 22 16" xfId="11075"/>
    <cellStyle name="Total 2 22 17" xfId="11212"/>
    <cellStyle name="Total 2 22 18" xfId="12555"/>
    <cellStyle name="Total 2 22 19" xfId="13369"/>
    <cellStyle name="Total 2 22 2" xfId="1956"/>
    <cellStyle name="Total 2 22 2 10" xfId="8916"/>
    <cellStyle name="Total 2 22 2 11" xfId="9846"/>
    <cellStyle name="Total 2 22 2 12" xfId="9022"/>
    <cellStyle name="Total 2 22 2 13" xfId="10971"/>
    <cellStyle name="Total 2 22 2 14" xfId="10330"/>
    <cellStyle name="Total 2 22 2 15" xfId="12082"/>
    <cellStyle name="Total 2 22 2 16" xfId="12873"/>
    <cellStyle name="Total 2 22 2 17" xfId="11519"/>
    <cellStyle name="Total 2 22 2 18" xfId="13956"/>
    <cellStyle name="Total 2 22 2 19" xfId="14732"/>
    <cellStyle name="Total 2 22 2 2" xfId="2809"/>
    <cellStyle name="Total 2 22 2 20" xfId="13266"/>
    <cellStyle name="Total 2 22 2 21" xfId="16087"/>
    <cellStyle name="Total 2 22 2 3" xfId="1007"/>
    <cellStyle name="Total 2 22 2 4" xfId="3216"/>
    <cellStyle name="Total 2 22 2 5" xfId="3910"/>
    <cellStyle name="Total 2 22 2 6" xfId="4695"/>
    <cellStyle name="Total 2 22 2 7" xfId="6110"/>
    <cellStyle name="Total 2 22 2 8" xfId="6936"/>
    <cellStyle name="Total 2 22 2 9" xfId="5996"/>
    <cellStyle name="Total 2 22 20" xfId="13506"/>
    <cellStyle name="Total 2 22 21" xfId="14415"/>
    <cellStyle name="Total 2 22 22" xfId="15152"/>
    <cellStyle name="Total 2 22 23" xfId="15775"/>
    <cellStyle name="Total 2 22 3" xfId="1638"/>
    <cellStyle name="Total 2 22 4" xfId="2492"/>
    <cellStyle name="Total 2 22 5" xfId="2037"/>
    <cellStyle name="Total 2 22 6" xfId="3235"/>
    <cellStyle name="Total 2 22 7" xfId="3510"/>
    <cellStyle name="Total 2 22 8" xfId="4002"/>
    <cellStyle name="Total 2 22 9" xfId="6272"/>
    <cellStyle name="Total 2 23" xfId="688"/>
    <cellStyle name="Total 2 23 10" xfId="6285"/>
    <cellStyle name="Total 2 23 11" xfId="7164"/>
    <cellStyle name="Total 2 23 12" xfId="8563"/>
    <cellStyle name="Total 2 23 13" xfId="7609"/>
    <cellStyle name="Total 2 23 14" xfId="9901"/>
    <cellStyle name="Total 2 23 15" xfId="10619"/>
    <cellStyle name="Total 2 23 16" xfId="11445"/>
    <cellStyle name="Total 2 23 17" xfId="11649"/>
    <cellStyle name="Total 2 23 18" xfId="12520"/>
    <cellStyle name="Total 2 23 19" xfId="13466"/>
    <cellStyle name="Total 2 23 2" xfId="1945"/>
    <cellStyle name="Total 2 23 2 10" xfId="8905"/>
    <cellStyle name="Total 2 23 2 11" xfId="9835"/>
    <cellStyle name="Total 2 23 2 12" xfId="8736"/>
    <cellStyle name="Total 2 23 2 13" xfId="10960"/>
    <cellStyle name="Total 2 23 2 14" xfId="11301"/>
    <cellStyle name="Total 2 23 2 15" xfId="12071"/>
    <cellStyle name="Total 2 23 2 16" xfId="12862"/>
    <cellStyle name="Total 2 23 2 17" xfId="11357"/>
    <cellStyle name="Total 2 23 2 18" xfId="13945"/>
    <cellStyle name="Total 2 23 2 19" xfId="14721"/>
    <cellStyle name="Total 2 23 2 2" xfId="2798"/>
    <cellStyle name="Total 2 23 2 20" xfId="15317"/>
    <cellStyle name="Total 2 23 2 21" xfId="16076"/>
    <cellStyle name="Total 2 23 2 3" xfId="2045"/>
    <cellStyle name="Total 2 23 2 4" xfId="3141"/>
    <cellStyle name="Total 2 23 2 5" xfId="3883"/>
    <cellStyle name="Total 2 23 2 6" xfId="4599"/>
    <cellStyle name="Total 2 23 2 7" xfId="4857"/>
    <cellStyle name="Total 2 23 2 8" xfId="6925"/>
    <cellStyle name="Total 2 23 2 9" xfId="6059"/>
    <cellStyle name="Total 2 23 20" xfId="13547"/>
    <cellStyle name="Total 2 23 21" xfId="14380"/>
    <cellStyle name="Total 2 23 22" xfId="15226"/>
    <cellStyle name="Total 2 23 23" xfId="15740"/>
    <cellStyle name="Total 2 23 3" xfId="1603"/>
    <cellStyle name="Total 2 23 4" xfId="2457"/>
    <cellStyle name="Total 2 23 5" xfId="3200"/>
    <cellStyle name="Total 2 23 6" xfId="2899"/>
    <cellStyle name="Total 2 23 7" xfId="4189"/>
    <cellStyle name="Total 2 23 8" xfId="4973"/>
    <cellStyle name="Total 2 23 9" xfId="5735"/>
    <cellStyle name="Total 2 24" xfId="737"/>
    <cellStyle name="Total 2 24 10" xfId="6448"/>
    <cellStyle name="Total 2 24 11" xfId="7095"/>
    <cellStyle name="Total 2 24 12" xfId="8612"/>
    <cellStyle name="Total 2 24 13" xfId="9714"/>
    <cellStyle name="Total 2 24 14" xfId="9249"/>
    <cellStyle name="Total 2 24 15" xfId="10667"/>
    <cellStyle name="Total 2 24 16" xfId="11096"/>
    <cellStyle name="Total 2 24 17" xfId="11309"/>
    <cellStyle name="Total 2 24 18" xfId="12569"/>
    <cellStyle name="Total 2 24 19" xfId="13389"/>
    <cellStyle name="Total 2 24 2" xfId="1960"/>
    <cellStyle name="Total 2 24 2 10" xfId="8920"/>
    <cellStyle name="Total 2 24 2 11" xfId="9850"/>
    <cellStyle name="Total 2 24 2 12" xfId="9565"/>
    <cellStyle name="Total 2 24 2 13" xfId="10975"/>
    <cellStyle name="Total 2 24 2 14" xfId="10352"/>
    <cellStyle name="Total 2 24 2 15" xfId="12086"/>
    <cellStyle name="Total 2 24 2 16" xfId="12877"/>
    <cellStyle name="Total 2 24 2 17" xfId="10601"/>
    <cellStyle name="Total 2 24 2 18" xfId="13960"/>
    <cellStyle name="Total 2 24 2 19" xfId="14736"/>
    <cellStyle name="Total 2 24 2 2" xfId="2813"/>
    <cellStyle name="Total 2 24 2 20" xfId="13295"/>
    <cellStyle name="Total 2 24 2 21" xfId="16091"/>
    <cellStyle name="Total 2 24 2 3" xfId="1008"/>
    <cellStyle name="Total 2 24 2 4" xfId="3192"/>
    <cellStyle name="Total 2 24 2 5" xfId="2992"/>
    <cellStyle name="Total 2 24 2 6" xfId="4165"/>
    <cellStyle name="Total 2 24 2 7" xfId="6248"/>
    <cellStyle name="Total 2 24 2 8" xfId="6940"/>
    <cellStyle name="Total 2 24 2 9" xfId="6017"/>
    <cellStyle name="Total 2 24 20" xfId="13594"/>
    <cellStyle name="Total 2 24 21" xfId="14429"/>
    <cellStyle name="Total 2 24 22" xfId="15170"/>
    <cellStyle name="Total 2 24 23" xfId="15789"/>
    <cellStyle name="Total 2 24 3" xfId="1652"/>
    <cellStyle name="Total 2 24 4" xfId="2506"/>
    <cellStyle name="Total 2 24 5" xfId="1095"/>
    <cellStyle name="Total 2 24 6" xfId="2998"/>
    <cellStyle name="Total 2 24 7" xfId="3325"/>
    <cellStyle name="Total 2 24 8" xfId="4693"/>
    <cellStyle name="Total 2 24 9" xfId="5258"/>
    <cellStyle name="Total 2 25" xfId="862"/>
    <cellStyle name="Total 2 25 10" xfId="6757"/>
    <cellStyle name="Total 2 25 11" xfId="7312"/>
    <cellStyle name="Total 2 25 12" xfId="8737"/>
    <cellStyle name="Total 2 25 13" xfId="8297"/>
    <cellStyle name="Total 2 25 14" xfId="8105"/>
    <cellStyle name="Total 2 25 15" xfId="10792"/>
    <cellStyle name="Total 2 25 16" xfId="7932"/>
    <cellStyle name="Total 2 25 17" xfId="11903"/>
    <cellStyle name="Total 2 25 18" xfId="12694"/>
    <cellStyle name="Total 2 25 19" xfId="13208"/>
    <cellStyle name="Total 2 25 2" xfId="1985"/>
    <cellStyle name="Total 2 25 2 10" xfId="8945"/>
    <cellStyle name="Total 2 25 2 11" xfId="9875"/>
    <cellStyle name="Total 2 25 2 12" xfId="9270"/>
    <cellStyle name="Total 2 25 2 13" xfId="11000"/>
    <cellStyle name="Total 2 25 2 14" xfId="10524"/>
    <cellStyle name="Total 2 25 2 15" xfId="12111"/>
    <cellStyle name="Total 2 25 2 16" xfId="12902"/>
    <cellStyle name="Total 2 25 2 17" xfId="11694"/>
    <cellStyle name="Total 2 25 2 18" xfId="13985"/>
    <cellStyle name="Total 2 25 2 19" xfId="14761"/>
    <cellStyle name="Total 2 25 2 2" xfId="2838"/>
    <cellStyle name="Total 2 25 2 20" xfId="13418"/>
    <cellStyle name="Total 2 25 2 21" xfId="16116"/>
    <cellStyle name="Total 2 25 2 3" xfId="1177"/>
    <cellStyle name="Total 2 25 2 4" xfId="3435"/>
    <cellStyle name="Total 2 25 2 5" xfId="4083"/>
    <cellStyle name="Total 2 25 2 6" xfId="4867"/>
    <cellStyle name="Total 2 25 2 7" xfId="6458"/>
    <cellStyle name="Total 2 25 2 8" xfId="6965"/>
    <cellStyle name="Total 2 25 2 9" xfId="6326"/>
    <cellStyle name="Total 2 25 20" xfId="13778"/>
    <cellStyle name="Total 2 25 21" xfId="14554"/>
    <cellStyle name="Total 2 25 22" xfId="15009"/>
    <cellStyle name="Total 2 25 23" xfId="15914"/>
    <cellStyle name="Total 2 25 3" xfId="1777"/>
    <cellStyle name="Total 2 25 4" xfId="2631"/>
    <cellStyle name="Total 2 25 5" xfId="3426"/>
    <cellStyle name="Total 2 25 6" xfId="3535"/>
    <cellStyle name="Total 2 25 7" xfId="3673"/>
    <cellStyle name="Total 2 25 8" xfId="4559"/>
    <cellStyle name="Total 2 25 9" xfId="6515"/>
    <cellStyle name="Total 2 26" xfId="826"/>
    <cellStyle name="Total 2 26 10" xfId="6721"/>
    <cellStyle name="Total 2 26 11" xfId="7488"/>
    <cellStyle name="Total 2 26 12" xfId="8701"/>
    <cellStyle name="Total 2 26 13" xfId="9277"/>
    <cellStyle name="Total 2 26 14" xfId="9364"/>
    <cellStyle name="Total 2 26 15" xfId="10756"/>
    <cellStyle name="Total 2 26 16" xfId="11114"/>
    <cellStyle name="Total 2 26 17" xfId="11867"/>
    <cellStyle name="Total 2 26 18" xfId="12658"/>
    <cellStyle name="Total 2 26 19" xfId="13407"/>
    <cellStyle name="Total 2 26 2" xfId="1976"/>
    <cellStyle name="Total 2 26 2 10" xfId="8936"/>
    <cellStyle name="Total 2 26 2 11" xfId="9866"/>
    <cellStyle name="Total 2 26 2 12" xfId="9279"/>
    <cellStyle name="Total 2 26 2 13" xfId="10991"/>
    <cellStyle name="Total 2 26 2 14" xfId="10473"/>
    <cellStyle name="Total 2 26 2 15" xfId="12102"/>
    <cellStyle name="Total 2 26 2 16" xfId="12893"/>
    <cellStyle name="Total 2 26 2 17" xfId="12768"/>
    <cellStyle name="Total 2 26 2 18" xfId="13976"/>
    <cellStyle name="Total 2 26 2 19" xfId="14752"/>
    <cellStyle name="Total 2 26 2 2" xfId="2829"/>
    <cellStyle name="Total 2 26 2 20" xfId="13366"/>
    <cellStyle name="Total 2 26 2 21" xfId="16107"/>
    <cellStyle name="Total 2 26 2 3" xfId="1016"/>
    <cellStyle name="Total 2 26 2 4" xfId="2947"/>
    <cellStyle name="Total 2 26 2 5" xfId="3532"/>
    <cellStyle name="Total 2 26 2 6" xfId="3946"/>
    <cellStyle name="Total 2 26 2 7" xfId="6387"/>
    <cellStyle name="Total 2 26 2 8" xfId="6956"/>
    <cellStyle name="Total 2 26 2 9" xfId="6221"/>
    <cellStyle name="Total 2 26 20" xfId="13742"/>
    <cellStyle name="Total 2 26 21" xfId="14518"/>
    <cellStyle name="Total 2 26 22" xfId="15184"/>
    <cellStyle name="Total 2 26 23" xfId="15878"/>
    <cellStyle name="Total 2 26 3" xfId="1741"/>
    <cellStyle name="Total 2 26 4" xfId="2595"/>
    <cellStyle name="Total 2 26 5" xfId="3062"/>
    <cellStyle name="Total 2 26 6" xfId="3001"/>
    <cellStyle name="Total 2 26 7" xfId="993"/>
    <cellStyle name="Total 2 26 8" xfId="1017"/>
    <cellStyle name="Total 2 26 9" xfId="6438"/>
    <cellStyle name="Total 2 27" xfId="1850"/>
    <cellStyle name="Total 2 27 10" xfId="8810"/>
    <cellStyle name="Total 2 27 11" xfId="9680"/>
    <cellStyle name="Total 2 27 12" xfId="8063"/>
    <cellStyle name="Total 2 27 13" xfId="10865"/>
    <cellStyle name="Total 2 27 14" xfId="9581"/>
    <cellStyle name="Total 2 27 15" xfId="11976"/>
    <cellStyle name="Total 2 27 16" xfId="12767"/>
    <cellStyle name="Total 2 27 17" xfId="11150"/>
    <cellStyle name="Total 2 27 18" xfId="13851"/>
    <cellStyle name="Total 2 27 19" xfId="14627"/>
    <cellStyle name="Total 2 27 2" xfId="2704"/>
    <cellStyle name="Total 2 27 20" xfId="11566"/>
    <cellStyle name="Total 2 27 21" xfId="15987"/>
    <cellStyle name="Total 2 27 3" xfId="985"/>
    <cellStyle name="Total 2 27 4" xfId="1036"/>
    <cellStyle name="Total 2 27 5" xfId="3292"/>
    <cellStyle name="Total 2 27 6" xfId="4066"/>
    <cellStyle name="Total 2 27 7" xfId="5409"/>
    <cellStyle name="Total 2 27 8" xfId="6830"/>
    <cellStyle name="Total 2 27 9" xfId="7163"/>
    <cellStyle name="Total 2 28" xfId="9089"/>
    <cellStyle name="Total 2 29" xfId="11746"/>
    <cellStyle name="Total 2 3" xfId="248"/>
    <cellStyle name="Total 2 3 10" xfId="679"/>
    <cellStyle name="Total 2 3 10 10" xfId="5351"/>
    <cellStyle name="Total 2 3 10 11" xfId="6502"/>
    <cellStyle name="Total 2 3 10 12" xfId="8554"/>
    <cellStyle name="Total 2 3 10 13" xfId="9572"/>
    <cellStyle name="Total 2 3 10 14" xfId="9749"/>
    <cellStyle name="Total 2 3 10 15" xfId="10610"/>
    <cellStyle name="Total 2 3 10 16" xfId="10648"/>
    <cellStyle name="Total 2 3 10 17" xfId="10568"/>
    <cellStyle name="Total 2 3 10 18" xfId="12511"/>
    <cellStyle name="Total 2 3 10 19" xfId="13152"/>
    <cellStyle name="Total 2 3 10 2" xfId="1943"/>
    <cellStyle name="Total 2 3 10 2 10" xfId="8903"/>
    <cellStyle name="Total 2 3 10 2 11" xfId="9833"/>
    <cellStyle name="Total 2 3 10 2 12" xfId="8750"/>
    <cellStyle name="Total 2 3 10 2 13" xfId="10958"/>
    <cellStyle name="Total 2 3 10 2 14" xfId="10199"/>
    <cellStyle name="Total 2 3 10 2 15" xfId="12069"/>
    <cellStyle name="Total 2 3 10 2 16" xfId="12860"/>
    <cellStyle name="Total 2 3 10 2 17" xfId="13226"/>
    <cellStyle name="Total 2 3 10 2 18" xfId="13943"/>
    <cellStyle name="Total 2 3 10 2 19" xfId="14719"/>
    <cellStyle name="Total 2 3 10 2 2" xfId="2796"/>
    <cellStyle name="Total 2 3 10 2 20" xfId="13116"/>
    <cellStyle name="Total 2 3 10 2 21" xfId="16074"/>
    <cellStyle name="Total 2 3 10 2 3" xfId="1000"/>
    <cellStyle name="Total 2 3 10 2 4" xfId="3379"/>
    <cellStyle name="Total 2 3 10 2 5" xfId="4265"/>
    <cellStyle name="Total 2 3 10 2 6" xfId="5049"/>
    <cellStyle name="Total 2 3 10 2 7" xfId="5999"/>
    <cellStyle name="Total 2 3 10 2 8" xfId="6923"/>
    <cellStyle name="Total 2 3 10 2 9" xfId="5825"/>
    <cellStyle name="Total 2 3 10 20" xfId="11209"/>
    <cellStyle name="Total 2 3 10 21" xfId="14371"/>
    <cellStyle name="Total 2 3 10 22" xfId="14961"/>
    <cellStyle name="Total 2 3 10 23" xfId="15731"/>
    <cellStyle name="Total 2 3 10 3" xfId="1594"/>
    <cellStyle name="Total 2 3 10 4" xfId="2448"/>
    <cellStyle name="Total 2 3 10 5" xfId="3035"/>
    <cellStyle name="Total 2 3 10 6" xfId="3554"/>
    <cellStyle name="Total 2 3 10 7" xfId="3764"/>
    <cellStyle name="Total 2 3 10 8" xfId="4358"/>
    <cellStyle name="Total 2 3 10 9" xfId="5205"/>
    <cellStyle name="Total 2 3 11" xfId="708"/>
    <cellStyle name="Total 2 3 11 10" xfId="5838"/>
    <cellStyle name="Total 2 3 11 11" xfId="7435"/>
    <cellStyle name="Total 2 3 11 12" xfId="8583"/>
    <cellStyle name="Total 2 3 11 13" xfId="9444"/>
    <cellStyle name="Total 2 3 11 14" xfId="9732"/>
    <cellStyle name="Total 2 3 11 15" xfId="10638"/>
    <cellStyle name="Total 2 3 11 16" xfId="7771"/>
    <cellStyle name="Total 2 3 11 17" xfId="11108"/>
    <cellStyle name="Total 2 3 11 18" xfId="12540"/>
    <cellStyle name="Total 2 3 11 19" xfId="13054"/>
    <cellStyle name="Total 2 3 11 2" xfId="1955"/>
    <cellStyle name="Total 2 3 11 2 10" xfId="8915"/>
    <cellStyle name="Total 2 3 11 2 11" xfId="9845"/>
    <cellStyle name="Total 2 3 11 2 12" xfId="8464"/>
    <cellStyle name="Total 2 3 11 2 13" xfId="10970"/>
    <cellStyle name="Total 2 3 11 2 14" xfId="10325"/>
    <cellStyle name="Total 2 3 11 2 15" xfId="12081"/>
    <cellStyle name="Total 2 3 11 2 16" xfId="12872"/>
    <cellStyle name="Total 2 3 11 2 17" xfId="12975"/>
    <cellStyle name="Total 2 3 11 2 18" xfId="13955"/>
    <cellStyle name="Total 2 3 11 2 19" xfId="14731"/>
    <cellStyle name="Total 2 3 11 2 2" xfId="2808"/>
    <cellStyle name="Total 2 3 11 2 20" xfId="13239"/>
    <cellStyle name="Total 2 3 11 2 21" xfId="16086"/>
    <cellStyle name="Total 2 3 11 2 3" xfId="1006"/>
    <cellStyle name="Total 2 3 11 2 4" xfId="939"/>
    <cellStyle name="Total 2 3 11 2 5" xfId="4086"/>
    <cellStyle name="Total 2 3 11 2 6" xfId="4870"/>
    <cellStyle name="Total 2 3 11 2 7" xfId="6228"/>
    <cellStyle name="Total 2 3 11 2 8" xfId="6935"/>
    <cellStyle name="Total 2 3 11 2 9" xfId="5281"/>
    <cellStyle name="Total 2 3 11 20" xfId="13581"/>
    <cellStyle name="Total 2 3 11 21" xfId="14400"/>
    <cellStyle name="Total 2 3 11 22" xfId="14880"/>
    <cellStyle name="Total 2 3 11 23" xfId="15760"/>
    <cellStyle name="Total 2 3 11 3" xfId="1623"/>
    <cellStyle name="Total 2 3 11 4" xfId="2477"/>
    <cellStyle name="Total 2 3 11 5" xfId="1018"/>
    <cellStyle name="Total 2 3 11 6" xfId="3161"/>
    <cellStyle name="Total 2 3 11 7" xfId="4332"/>
    <cellStyle name="Total 2 3 11 8" xfId="5116"/>
    <cellStyle name="Total 2 3 11 9" xfId="5878"/>
    <cellStyle name="Total 2 3 12" xfId="693"/>
    <cellStyle name="Total 2 3 12 10" xfId="6609"/>
    <cellStyle name="Total 2 3 12 11" xfId="7413"/>
    <cellStyle name="Total 2 3 12 12" xfId="8568"/>
    <cellStyle name="Total 2 3 12 13" xfId="7521"/>
    <cellStyle name="Total 2 3 12 14" xfId="8368"/>
    <cellStyle name="Total 2 3 12 15" xfId="10624"/>
    <cellStyle name="Total 2 3 12 16" xfId="10447"/>
    <cellStyle name="Total 2 3 12 17" xfId="11051"/>
    <cellStyle name="Total 2 3 12 18" xfId="12525"/>
    <cellStyle name="Total 2 3 12 19" xfId="13000"/>
    <cellStyle name="Total 2 3 12 2" xfId="1947"/>
    <cellStyle name="Total 2 3 12 2 10" xfId="8907"/>
    <cellStyle name="Total 2 3 12 2 11" xfId="9837"/>
    <cellStyle name="Total 2 3 12 2 12" xfId="9507"/>
    <cellStyle name="Total 2 3 12 2 13" xfId="10962"/>
    <cellStyle name="Total 2 3 12 2 14" xfId="10228"/>
    <cellStyle name="Total 2 3 12 2 15" xfId="12073"/>
    <cellStyle name="Total 2 3 12 2 16" xfId="12864"/>
    <cellStyle name="Total 2 3 12 2 17" xfId="13252"/>
    <cellStyle name="Total 2 3 12 2 18" xfId="13947"/>
    <cellStyle name="Total 2 3 12 2 19" xfId="14723"/>
    <cellStyle name="Total 2 3 12 2 2" xfId="2800"/>
    <cellStyle name="Total 2 3 12 2 20" xfId="13148"/>
    <cellStyle name="Total 2 3 12 2 21" xfId="16078"/>
    <cellStyle name="Total 2 3 12 2 3" xfId="1002"/>
    <cellStyle name="Total 2 3 12 2 4" xfId="3400"/>
    <cellStyle name="Total 2 3 12 2 5" xfId="3526"/>
    <cellStyle name="Total 2 3 12 2 6" xfId="4036"/>
    <cellStyle name="Total 2 3 12 2 7" xfId="6192"/>
    <cellStyle name="Total 2 3 12 2 8" xfId="6927"/>
    <cellStyle name="Total 2 3 12 2 9" xfId="6478"/>
    <cellStyle name="Total 2 3 12 20" xfId="11771"/>
    <cellStyle name="Total 2 3 12 21" xfId="14385"/>
    <cellStyle name="Total 2 3 12 22" xfId="14835"/>
    <cellStyle name="Total 2 3 12 23" xfId="15745"/>
    <cellStyle name="Total 2 3 12 3" xfId="1608"/>
    <cellStyle name="Total 2 3 12 4" xfId="2462"/>
    <cellStyle name="Total 2 3 12 5" xfId="3215"/>
    <cellStyle name="Total 2 3 12 6" xfId="3555"/>
    <cellStyle name="Total 2 3 12 7" xfId="4154"/>
    <cellStyle name="Total 2 3 12 8" xfId="4938"/>
    <cellStyle name="Total 2 3 12 9" xfId="6269"/>
    <cellStyle name="Total 2 3 13" xfId="327"/>
    <cellStyle name="Total 2 3 13 10" xfId="6295"/>
    <cellStyle name="Total 2 3 13 11" xfId="7704"/>
    <cellStyle name="Total 2 3 13 12" xfId="8476"/>
    <cellStyle name="Total 2 3 13 13" xfId="9418"/>
    <cellStyle name="Total 2 3 13 14" xfId="10182"/>
    <cellStyle name="Total 2 3 13 15" xfId="10533"/>
    <cellStyle name="Total 2 3 13 16" xfId="11718"/>
    <cellStyle name="Total 2 3 13 17" xfId="11379"/>
    <cellStyle name="Total 2 3 13 18" xfId="12160"/>
    <cellStyle name="Total 2 3 13 19" xfId="11406"/>
    <cellStyle name="Total 2 3 13 2" xfId="1863"/>
    <cellStyle name="Total 2 3 13 2 10" xfId="8823"/>
    <cellStyle name="Total 2 3 13 2 11" xfId="9753"/>
    <cellStyle name="Total 2 3 13 2 12" xfId="9273"/>
    <cellStyle name="Total 2 3 13 2 13" xfId="10878"/>
    <cellStyle name="Total 2 3 13 2 14" xfId="10201"/>
    <cellStyle name="Total 2 3 13 2 15" xfId="11989"/>
    <cellStyle name="Total 2 3 13 2 16" xfId="12780"/>
    <cellStyle name="Total 2 3 13 2 17" xfId="9693"/>
    <cellStyle name="Total 2 3 13 2 18" xfId="13863"/>
    <cellStyle name="Total 2 3 13 2 19" xfId="14639"/>
    <cellStyle name="Total 2 3 13 2 2" xfId="2717"/>
    <cellStyle name="Total 2 3 13 2 20" xfId="11531"/>
    <cellStyle name="Total 2 3 13 2 21" xfId="15995"/>
    <cellStyle name="Total 2 3 13 2 3" xfId="2921"/>
    <cellStyle name="Total 2 3 13 2 4" xfId="2878"/>
    <cellStyle name="Total 2 3 13 2 5" xfId="4196"/>
    <cellStyle name="Total 2 3 13 2 6" xfId="4980"/>
    <cellStyle name="Total 2 3 13 2 7" xfId="6497"/>
    <cellStyle name="Total 2 3 13 2 8" xfId="6843"/>
    <cellStyle name="Total 2 3 13 2 9" xfId="7574"/>
    <cellStyle name="Total 2 3 13 20" xfId="13338"/>
    <cellStyle name="Total 2 3 13 21" xfId="14023"/>
    <cellStyle name="Total 2 3 13 22" xfId="12950"/>
    <cellStyle name="Total 2 3 13 23" xfId="15384"/>
    <cellStyle name="Total 2 3 13 3" xfId="1242"/>
    <cellStyle name="Total 2 3 13 4" xfId="2096"/>
    <cellStyle name="Total 2 3 13 5" xfId="3206"/>
    <cellStyle name="Total 2 3 13 6" xfId="3851"/>
    <cellStyle name="Total 2 3 13 7" xfId="4385"/>
    <cellStyle name="Total 2 3 13 8" xfId="5169"/>
    <cellStyle name="Total 2 3 13 9" xfId="6553"/>
    <cellStyle name="Total 2 3 14" xfId="771"/>
    <cellStyle name="Total 2 3 14 10" xfId="6666"/>
    <cellStyle name="Total 2 3 14 11" xfId="7027"/>
    <cellStyle name="Total 2 3 14 12" xfId="8646"/>
    <cellStyle name="Total 2 3 14 13" xfId="8687"/>
    <cellStyle name="Total 2 3 14 14" xfId="9992"/>
    <cellStyle name="Total 2 3 14 15" xfId="10701"/>
    <cellStyle name="Total 2 3 14 16" xfId="11535"/>
    <cellStyle name="Total 2 3 14 17" xfId="11812"/>
    <cellStyle name="Total 2 3 14 18" xfId="12603"/>
    <cellStyle name="Total 2 3 14 19" xfId="13410"/>
    <cellStyle name="Total 2 3 14 2" xfId="1966"/>
    <cellStyle name="Total 2 3 14 2 10" xfId="8926"/>
    <cellStyle name="Total 2 3 14 2 11" xfId="9856"/>
    <cellStyle name="Total 2 3 14 2 12" xfId="9153"/>
    <cellStyle name="Total 2 3 14 2 13" xfId="10981"/>
    <cellStyle name="Total 2 3 14 2 14" xfId="11273"/>
    <cellStyle name="Total 2 3 14 2 15" xfId="12092"/>
    <cellStyle name="Total 2 3 14 2 16" xfId="12883"/>
    <cellStyle name="Total 2 3 14 2 17" xfId="11627"/>
    <cellStyle name="Total 2 3 14 2 18" xfId="13966"/>
    <cellStyle name="Total 2 3 14 2 19" xfId="14742"/>
    <cellStyle name="Total 2 3 14 2 2" xfId="2819"/>
    <cellStyle name="Total 2 3 14 2 20" xfId="15298"/>
    <cellStyle name="Total 2 3 14 2 21" xfId="16097"/>
    <cellStyle name="Total 2 3 14 2 3" xfId="1082"/>
    <cellStyle name="Total 2 3 14 2 4" xfId="3266"/>
    <cellStyle name="Total 2 3 14 2 5" xfId="3972"/>
    <cellStyle name="Total 2 3 14 2 6" xfId="4756"/>
    <cellStyle name="Total 2 3 14 2 7" xfId="6352"/>
    <cellStyle name="Total 2 3 14 2 8" xfId="6946"/>
    <cellStyle name="Total 2 3 14 2 9" xfId="5810"/>
    <cellStyle name="Total 2 3 14 20" xfId="13687"/>
    <cellStyle name="Total 2 3 14 21" xfId="14463"/>
    <cellStyle name="Total 2 3 14 22" xfId="15186"/>
    <cellStyle name="Total 2 3 14 23" xfId="15823"/>
    <cellStyle name="Total 2 3 14 3" xfId="1686"/>
    <cellStyle name="Total 2 3 14 4" xfId="2540"/>
    <cellStyle name="Total 2 3 14 5" xfId="3423"/>
    <cellStyle name="Total 2 3 14 6" xfId="3661"/>
    <cellStyle name="Total 2 3 14 7" xfId="4043"/>
    <cellStyle name="Total 2 3 14 8" xfId="4827"/>
    <cellStyle name="Total 2 3 14 9" xfId="6316"/>
    <cellStyle name="Total 2 3 15" xfId="798"/>
    <cellStyle name="Total 2 3 15 10" xfId="6693"/>
    <cellStyle name="Total 2 3 15 11" xfId="7020"/>
    <cellStyle name="Total 2 3 15 12" xfId="8673"/>
    <cellStyle name="Total 2 3 15 13" xfId="9434"/>
    <cellStyle name="Total 2 3 15 14" xfId="9407"/>
    <cellStyle name="Total 2 3 15 15" xfId="10728"/>
    <cellStyle name="Total 2 3 15 16" xfId="10440"/>
    <cellStyle name="Total 2 3 15 17" xfId="11839"/>
    <cellStyle name="Total 2 3 15 18" xfId="12630"/>
    <cellStyle name="Total 2 3 15 19" xfId="12990"/>
    <cellStyle name="Total 2 3 15 2" xfId="1970"/>
    <cellStyle name="Total 2 3 15 2 10" xfId="8930"/>
    <cellStyle name="Total 2 3 15 2 11" xfId="9860"/>
    <cellStyle name="Total 2 3 15 2 12" xfId="9165"/>
    <cellStyle name="Total 2 3 15 2 13" xfId="10985"/>
    <cellStyle name="Total 2 3 15 2 14" xfId="11226"/>
    <cellStyle name="Total 2 3 15 2 15" xfId="12096"/>
    <cellStyle name="Total 2 3 15 2 16" xfId="12887"/>
    <cellStyle name="Total 2 3 15 2 17" xfId="11633"/>
    <cellStyle name="Total 2 3 15 2 18" xfId="13970"/>
    <cellStyle name="Total 2 3 15 2 19" xfId="14746"/>
    <cellStyle name="Total 2 3 15 2 2" xfId="2823"/>
    <cellStyle name="Total 2 3 15 2 20" xfId="15260"/>
    <cellStyle name="Total 2 3 15 2 21" xfId="16101"/>
    <cellStyle name="Total 2 3 15 2 3" xfId="2051"/>
    <cellStyle name="Total 2 3 15 2 4" xfId="3347"/>
    <cellStyle name="Total 2 3 15 2 5" xfId="3985"/>
    <cellStyle name="Total 2 3 15 2 6" xfId="4769"/>
    <cellStyle name="Total 2 3 15 2 7" xfId="6573"/>
    <cellStyle name="Total 2 3 15 2 8" xfId="6950"/>
    <cellStyle name="Total 2 3 15 2 9" xfId="5914"/>
    <cellStyle name="Total 2 3 15 20" xfId="13714"/>
    <cellStyle name="Total 2 3 15 21" xfId="14490"/>
    <cellStyle name="Total 2 3 15 22" xfId="14828"/>
    <cellStyle name="Total 2 3 15 23" xfId="15850"/>
    <cellStyle name="Total 2 3 15 3" xfId="1713"/>
    <cellStyle name="Total 2 3 15 4" xfId="2567"/>
    <cellStyle name="Total 2 3 15 5" xfId="3162"/>
    <cellStyle name="Total 2 3 15 6" xfId="2942"/>
    <cellStyle name="Total 2 3 15 7" xfId="3263"/>
    <cellStyle name="Total 2 3 15 8" xfId="4686"/>
    <cellStyle name="Total 2 3 15 9" xfId="6074"/>
    <cellStyle name="Total 2 3 16" xfId="819"/>
    <cellStyle name="Total 2 3 16 10" xfId="6714"/>
    <cellStyle name="Total 2 3 16 11" xfId="7587"/>
    <cellStyle name="Total 2 3 16 12" xfId="8694"/>
    <cellStyle name="Total 2 3 16 13" xfId="8994"/>
    <cellStyle name="Total 2 3 16 14" xfId="8752"/>
    <cellStyle name="Total 2 3 16 15" xfId="10749"/>
    <cellStyle name="Total 2 3 16 16" xfId="10376"/>
    <cellStyle name="Total 2 3 16 17" xfId="11860"/>
    <cellStyle name="Total 2 3 16 18" xfId="12651"/>
    <cellStyle name="Total 2 3 16 19" xfId="9600"/>
    <cellStyle name="Total 2 3 16 2" xfId="1974"/>
    <cellStyle name="Total 2 3 16 2 10" xfId="8934"/>
    <cellStyle name="Total 2 3 16 2 11" xfId="9864"/>
    <cellStyle name="Total 2 3 16 2 12" xfId="9218"/>
    <cellStyle name="Total 2 3 16 2 13" xfId="10989"/>
    <cellStyle name="Total 2 3 16 2 14" xfId="10436"/>
    <cellStyle name="Total 2 3 16 2 15" xfId="12100"/>
    <cellStyle name="Total 2 3 16 2 16" xfId="12891"/>
    <cellStyle name="Total 2 3 16 2 17" xfId="11651"/>
    <cellStyle name="Total 2 3 16 2 18" xfId="13974"/>
    <cellStyle name="Total 2 3 16 2 19" xfId="14750"/>
    <cellStyle name="Total 2 3 16 2 2" xfId="2827"/>
    <cellStyle name="Total 2 3 16 2 20" xfId="13051"/>
    <cellStyle name="Total 2 3 16 2 21" xfId="16105"/>
    <cellStyle name="Total 2 3 16 2 3" xfId="1080"/>
    <cellStyle name="Total 2 3 16 2 4" xfId="3362"/>
    <cellStyle name="Total 2 3 16 2 5" xfId="4004"/>
    <cellStyle name="Total 2 3 16 2 6" xfId="4788"/>
    <cellStyle name="Total 2 3 16 2 7" xfId="6359"/>
    <cellStyle name="Total 2 3 16 2 8" xfId="6954"/>
    <cellStyle name="Total 2 3 16 2 9" xfId="6172"/>
    <cellStyle name="Total 2 3 16 20" xfId="13735"/>
    <cellStyle name="Total 2 3 16 21" xfId="14511"/>
    <cellStyle name="Total 2 3 16 22" xfId="13619"/>
    <cellStyle name="Total 2 3 16 23" xfId="15871"/>
    <cellStyle name="Total 2 3 16 3" xfId="1734"/>
    <cellStyle name="Total 2 3 16 4" xfId="2588"/>
    <cellStyle name="Total 2 3 16 5" xfId="2911"/>
    <cellStyle name="Total 2 3 16 6" xfId="2895"/>
    <cellStyle name="Total 2 3 16 7" xfId="4576"/>
    <cellStyle name="Total 2 3 16 8" xfId="5360"/>
    <cellStyle name="Total 2 3 16 9" xfId="6310"/>
    <cellStyle name="Total 2 3 17" xfId="834"/>
    <cellStyle name="Total 2 3 17 10" xfId="6729"/>
    <cellStyle name="Total 2 3 17 11" xfId="7402"/>
    <cellStyle name="Total 2 3 17 12" xfId="8709"/>
    <cellStyle name="Total 2 3 17 13" xfId="6401"/>
    <cellStyle name="Total 2 3 17 14" xfId="8796"/>
    <cellStyle name="Total 2 3 17 15" xfId="10764"/>
    <cellStyle name="Total 2 3 17 16" xfId="11145"/>
    <cellStyle name="Total 2 3 17 17" xfId="11875"/>
    <cellStyle name="Total 2 3 17 18" xfId="12666"/>
    <cellStyle name="Total 2 3 17 19" xfId="13437"/>
    <cellStyle name="Total 2 3 17 2" xfId="1980"/>
    <cellStyle name="Total 2 3 17 2 10" xfId="8940"/>
    <cellStyle name="Total 2 3 17 2 11" xfId="9870"/>
    <cellStyle name="Total 2 3 17 2 12" xfId="9780"/>
    <cellStyle name="Total 2 3 17 2 13" xfId="10995"/>
    <cellStyle name="Total 2 3 17 2 14" xfId="10489"/>
    <cellStyle name="Total 2 3 17 2 15" xfId="12106"/>
    <cellStyle name="Total 2 3 17 2 16" xfId="12897"/>
    <cellStyle name="Total 2 3 17 2 17" xfId="11671"/>
    <cellStyle name="Total 2 3 17 2 18" xfId="13980"/>
    <cellStyle name="Total 2 3 17 2 19" xfId="14756"/>
    <cellStyle name="Total 2 3 17 2 2" xfId="2833"/>
    <cellStyle name="Total 2 3 17 2 20" xfId="13406"/>
    <cellStyle name="Total 2 3 17 2 21" xfId="16111"/>
    <cellStyle name="Total 2 3 17 2 3" xfId="1156"/>
    <cellStyle name="Total 2 3 17 2 4" xfId="2932"/>
    <cellStyle name="Total 2 3 17 2 5" xfId="3136"/>
    <cellStyle name="Total 2 3 17 2 6" xfId="4474"/>
    <cellStyle name="Total 2 3 17 2 7" xfId="6407"/>
    <cellStyle name="Total 2 3 17 2 8" xfId="6960"/>
    <cellStyle name="Total 2 3 17 2 9" xfId="6258"/>
    <cellStyle name="Total 2 3 17 20" xfId="13750"/>
    <cellStyle name="Total 2 3 17 21" xfId="14526"/>
    <cellStyle name="Total 2 3 17 22" xfId="15204"/>
    <cellStyle name="Total 2 3 17 23" xfId="15886"/>
    <cellStyle name="Total 2 3 17 3" xfId="1749"/>
    <cellStyle name="Total 2 3 17 4" xfId="2603"/>
    <cellStyle name="Total 2 3 17 5" xfId="3305"/>
    <cellStyle name="Total 2 3 17 6" xfId="3572"/>
    <cellStyle name="Total 2 3 17 7" xfId="4603"/>
    <cellStyle name="Total 2 3 17 8" xfId="5387"/>
    <cellStyle name="Total 2 3 17 9" xfId="6437"/>
    <cellStyle name="Total 2 3 18" xfId="848"/>
    <cellStyle name="Total 2 3 18 10" xfId="6743"/>
    <cellStyle name="Total 2 3 18 11" xfId="7590"/>
    <cellStyle name="Total 2 3 18 12" xfId="8723"/>
    <cellStyle name="Total 2 3 18 13" xfId="9621"/>
    <cellStyle name="Total 2 3 18 14" xfId="9993"/>
    <cellStyle name="Total 2 3 18 15" xfId="10778"/>
    <cellStyle name="Total 2 3 18 16" xfId="11536"/>
    <cellStyle name="Total 2 3 18 17" xfId="11889"/>
    <cellStyle name="Total 2 3 18 18" xfId="12680"/>
    <cellStyle name="Total 2 3 18 19" xfId="13396"/>
    <cellStyle name="Total 2 3 18 2" xfId="1984"/>
    <cellStyle name="Total 2 3 18 2 10" xfId="8944"/>
    <cellStyle name="Total 2 3 18 2 11" xfId="9874"/>
    <cellStyle name="Total 2 3 18 2 12" xfId="9230"/>
    <cellStyle name="Total 2 3 18 2 13" xfId="10999"/>
    <cellStyle name="Total 2 3 18 2 14" xfId="10523"/>
    <cellStyle name="Total 2 3 18 2 15" xfId="12110"/>
    <cellStyle name="Total 2 3 18 2 16" xfId="12901"/>
    <cellStyle name="Total 2 3 18 2 17" xfId="11760"/>
    <cellStyle name="Total 2 3 18 2 18" xfId="13984"/>
    <cellStyle name="Total 2 3 18 2 19" xfId="14760"/>
    <cellStyle name="Total 2 3 18 2 2" xfId="2837"/>
    <cellStyle name="Total 2 3 18 2 20" xfId="13415"/>
    <cellStyle name="Total 2 3 18 2 21" xfId="16115"/>
    <cellStyle name="Total 2 3 18 2 3" xfId="1158"/>
    <cellStyle name="Total 2 3 18 2 4" xfId="1051"/>
    <cellStyle name="Total 2 3 18 2 5" xfId="4587"/>
    <cellStyle name="Total 2 3 18 2 6" xfId="5371"/>
    <cellStyle name="Total 2 3 18 2 7" xfId="6446"/>
    <cellStyle name="Total 2 3 18 2 8" xfId="6964"/>
    <cellStyle name="Total 2 3 18 2 9" xfId="6321"/>
    <cellStyle name="Total 2 3 18 20" xfId="13764"/>
    <cellStyle name="Total 2 3 18 21" xfId="14540"/>
    <cellStyle name="Total 2 3 18 22" xfId="15175"/>
    <cellStyle name="Total 2 3 18 23" xfId="15900"/>
    <cellStyle name="Total 2 3 18 3" xfId="1763"/>
    <cellStyle name="Total 2 3 18 4" xfId="2617"/>
    <cellStyle name="Total 2 3 18 5" xfId="3420"/>
    <cellStyle name="Total 2 3 18 6" xfId="3662"/>
    <cellStyle name="Total 2 3 18 7" xfId="3593"/>
    <cellStyle name="Total 2 3 18 8" xfId="4132"/>
    <cellStyle name="Total 2 3 18 9" xfId="4942"/>
    <cellStyle name="Total 2 3 19" xfId="868"/>
    <cellStyle name="Total 2 3 19 10" xfId="6763"/>
    <cellStyle name="Total 2 3 19 11" xfId="7043"/>
    <cellStyle name="Total 2 3 19 12" xfId="8743"/>
    <cellStyle name="Total 2 3 19 13" xfId="9056"/>
    <cellStyle name="Total 2 3 19 14" xfId="9222"/>
    <cellStyle name="Total 2 3 19 15" xfId="10798"/>
    <cellStyle name="Total 2 3 19 16" xfId="11049"/>
    <cellStyle name="Total 2 3 19 17" xfId="11909"/>
    <cellStyle name="Total 2 3 19 18" xfId="12700"/>
    <cellStyle name="Total 2 3 19 19" xfId="13347"/>
    <cellStyle name="Total 2 3 19 2" xfId="1989"/>
    <cellStyle name="Total 2 3 19 2 10" xfId="8949"/>
    <cellStyle name="Total 2 3 19 2 11" xfId="9879"/>
    <cellStyle name="Total 2 3 19 2 12" xfId="9380"/>
    <cellStyle name="Total 2 3 19 2 13" xfId="11004"/>
    <cellStyle name="Total 2 3 19 2 14" xfId="10550"/>
    <cellStyle name="Total 2 3 19 2 15" xfId="12115"/>
    <cellStyle name="Total 2 3 19 2 16" xfId="12906"/>
    <cellStyle name="Total 2 3 19 2 17" xfId="11724"/>
    <cellStyle name="Total 2 3 19 2 18" xfId="13989"/>
    <cellStyle name="Total 2 3 19 2 19" xfId="14765"/>
    <cellStyle name="Total 2 3 19 2 2" xfId="2842"/>
    <cellStyle name="Total 2 3 19 2 20" xfId="13454"/>
    <cellStyle name="Total 2 3 19 2 21" xfId="16120"/>
    <cellStyle name="Total 2 3 19 2 3" xfId="1192"/>
    <cellStyle name="Total 2 3 19 2 4" xfId="3464"/>
    <cellStyle name="Total 2 3 19 2 5" xfId="4195"/>
    <cellStyle name="Total 2 3 19 2 6" xfId="4979"/>
    <cellStyle name="Total 2 3 19 2 7" xfId="6479"/>
    <cellStyle name="Total 2 3 19 2 8" xfId="6969"/>
    <cellStyle name="Total 2 3 19 2 9" xfId="6390"/>
    <cellStyle name="Total 2 3 19 20" xfId="13784"/>
    <cellStyle name="Total 2 3 19 21" xfId="14560"/>
    <cellStyle name="Total 2 3 19 22" xfId="15130"/>
    <cellStyle name="Total 2 3 19 23" xfId="15920"/>
    <cellStyle name="Total 2 3 19 3" xfId="1783"/>
    <cellStyle name="Total 2 3 19 4" xfId="2637"/>
    <cellStyle name="Total 2 3 19 5" xfId="3338"/>
    <cellStyle name="Total 2 3 19 6" xfId="3031"/>
    <cellStyle name="Total 2 3 19 7" xfId="4284"/>
    <cellStyle name="Total 2 3 19 8" xfId="5068"/>
    <cellStyle name="Total 2 3 19 9" xfId="6382"/>
    <cellStyle name="Total 2 3 2" xfId="482"/>
    <cellStyle name="Total 2 3 2 10" xfId="6076"/>
    <cellStyle name="Total 2 3 2 11" xfId="7072"/>
    <cellStyle name="Total 2 3 2 12" xfId="7844"/>
    <cellStyle name="Total 2 3 2 13" xfId="6196"/>
    <cellStyle name="Total 2 3 2 14" xfId="8312"/>
    <cellStyle name="Total 2 3 2 15" xfId="7760"/>
    <cellStyle name="Total 2 3 2 16" xfId="10134"/>
    <cellStyle name="Total 2 3 2 17" xfId="10536"/>
    <cellStyle name="Total 2 3 2 18" xfId="12314"/>
    <cellStyle name="Total 2 3 2 19" xfId="13321"/>
    <cellStyle name="Total 2 3 2 2" xfId="1898"/>
    <cellStyle name="Total 2 3 2 2 10" xfId="8858"/>
    <cellStyle name="Total 2 3 2 2 11" xfId="9788"/>
    <cellStyle name="Total 2 3 2 2 12" xfId="9477"/>
    <cellStyle name="Total 2 3 2 2 13" xfId="10913"/>
    <cellStyle name="Total 2 3 2 2 14" xfId="10678"/>
    <cellStyle name="Total 2 3 2 2 15" xfId="12024"/>
    <cellStyle name="Total 2 3 2 2 16" xfId="12815"/>
    <cellStyle name="Total 2 3 2 2 17" xfId="13501"/>
    <cellStyle name="Total 2 3 2 2 18" xfId="13898"/>
    <cellStyle name="Total 2 3 2 2 19" xfId="14674"/>
    <cellStyle name="Total 2 3 2 2 2" xfId="2751"/>
    <cellStyle name="Total 2 3 2 2 20" xfId="15095"/>
    <cellStyle name="Total 2 3 2 2 21" xfId="16029"/>
    <cellStyle name="Total 2 3 2 2 3" xfId="3124"/>
    <cellStyle name="Total 2 3 2 2 4" xfId="1024"/>
    <cellStyle name="Total 2 3 2 2 5" xfId="3479"/>
    <cellStyle name="Total 2 3 2 2 6" xfId="3897"/>
    <cellStyle name="Total 2 3 2 2 7" xfId="4760"/>
    <cellStyle name="Total 2 3 2 2 8" xfId="6878"/>
    <cellStyle name="Total 2 3 2 2 9" xfId="7169"/>
    <cellStyle name="Total 2 3 2 20" xfId="13448"/>
    <cellStyle name="Total 2 3 2 21" xfId="14174"/>
    <cellStyle name="Total 2 3 2 22" xfId="15109"/>
    <cellStyle name="Total 2 3 2 23" xfId="15535"/>
    <cellStyle name="Total 2 3 2 3" xfId="1397"/>
    <cellStyle name="Total 2 3 2 4" xfId="2251"/>
    <cellStyle name="Total 2 3 2 5" xfId="3149"/>
    <cellStyle name="Total 2 3 2 6" xfId="3064"/>
    <cellStyle name="Total 2 3 2 7" xfId="3970"/>
    <cellStyle name="Total 2 3 2 8" xfId="4754"/>
    <cellStyle name="Total 2 3 2 9" xfId="6392"/>
    <cellStyle name="Total 2 3 20" xfId="890"/>
    <cellStyle name="Total 2 3 20 10" xfId="6785"/>
    <cellStyle name="Total 2 3 20 11" xfId="4608"/>
    <cellStyle name="Total 2 3 20 12" xfId="8765"/>
    <cellStyle name="Total 2 3 20 13" xfId="9337"/>
    <cellStyle name="Total 2 3 20 14" xfId="9719"/>
    <cellStyle name="Total 2 3 20 15" xfId="10820"/>
    <cellStyle name="Total 2 3 20 16" xfId="10851"/>
    <cellStyle name="Total 2 3 20 17" xfId="11931"/>
    <cellStyle name="Total 2 3 20 18" xfId="12722"/>
    <cellStyle name="Total 2 3 20 19" xfId="12304"/>
    <cellStyle name="Total 2 3 20 2" xfId="1993"/>
    <cellStyle name="Total 2 3 20 2 10" xfId="8953"/>
    <cellStyle name="Total 2 3 20 2 11" xfId="9883"/>
    <cellStyle name="Total 2 3 20 2 12" xfId="9450"/>
    <cellStyle name="Total 2 3 20 2 13" xfId="11008"/>
    <cellStyle name="Total 2 3 20 2 14" xfId="10579"/>
    <cellStyle name="Total 2 3 20 2 15" xfId="12119"/>
    <cellStyle name="Total 2 3 20 2 16" xfId="12910"/>
    <cellStyle name="Total 2 3 20 2 17" xfId="11733"/>
    <cellStyle name="Total 2 3 20 2 18" xfId="13993"/>
    <cellStyle name="Total 2 3 20 2 19" xfId="14769"/>
    <cellStyle name="Total 2 3 20 2 2" xfId="2846"/>
    <cellStyle name="Total 2 3 20 2 20" xfId="13480"/>
    <cellStyle name="Total 2 3 20 2 21" xfId="16124"/>
    <cellStyle name="Total 2 3 20 2 3" xfId="1196"/>
    <cellStyle name="Total 2 3 20 2 4" xfId="3511"/>
    <cellStyle name="Total 2 3 20 2 5" xfId="4249"/>
    <cellStyle name="Total 2 3 20 2 6" xfId="5033"/>
    <cellStyle name="Total 2 3 20 2 7" xfId="6527"/>
    <cellStyle name="Total 2 3 20 2 8" xfId="6973"/>
    <cellStyle name="Total 2 3 20 2 9" xfId="6443"/>
    <cellStyle name="Total 2 3 20 20" xfId="13806"/>
    <cellStyle name="Total 2 3 20 21" xfId="14582"/>
    <cellStyle name="Total 2 3 20 22" xfId="14167"/>
    <cellStyle name="Total 2 3 20 23" xfId="15942"/>
    <cellStyle name="Total 2 3 20 3" xfId="1805"/>
    <cellStyle name="Total 2 3 20 4" xfId="2659"/>
    <cellStyle name="Total 2 3 20 5" xfId="936"/>
    <cellStyle name="Total 2 3 20 6" xfId="3602"/>
    <cellStyle name="Total 2 3 20 7" xfId="4606"/>
    <cellStyle name="Total 2 3 20 8" xfId="5390"/>
    <cellStyle name="Total 2 3 20 9" xfId="4573"/>
    <cellStyle name="Total 2 3 21" xfId="907"/>
    <cellStyle name="Total 2 3 21 10" xfId="6802"/>
    <cellStyle name="Total 2 3 21 11" xfId="7620"/>
    <cellStyle name="Total 2 3 21 12" xfId="8782"/>
    <cellStyle name="Total 2 3 21 13" xfId="9476"/>
    <cellStyle name="Total 2 3 21 14" xfId="9225"/>
    <cellStyle name="Total 2 3 21 15" xfId="10837"/>
    <cellStyle name="Total 2 3 21 16" xfId="11311"/>
    <cellStyle name="Total 2 3 21 17" xfId="11948"/>
    <cellStyle name="Total 2 3 21 18" xfId="12739"/>
    <cellStyle name="Total 2 3 21 19" xfId="13595"/>
    <cellStyle name="Total 2 3 21 2" xfId="1997"/>
    <cellStyle name="Total 2 3 21 2 10" xfId="8957"/>
    <cellStyle name="Total 2 3 21 2 11" xfId="9887"/>
    <cellStyle name="Total 2 3 21 2 12" xfId="9500"/>
    <cellStyle name="Total 2 3 21 2 13" xfId="11012"/>
    <cellStyle name="Total 2 3 21 2 14" xfId="10655"/>
    <cellStyle name="Total 2 3 21 2 15" xfId="12123"/>
    <cellStyle name="Total 2 3 21 2 16" xfId="12914"/>
    <cellStyle name="Total 2 3 21 2 17" xfId="11748"/>
    <cellStyle name="Total 2 3 21 2 18" xfId="13997"/>
    <cellStyle name="Total 2 3 21 2 19" xfId="14773"/>
    <cellStyle name="Total 2 3 21 2 2" xfId="2850"/>
    <cellStyle name="Total 2 3 21 2 20" xfId="13632"/>
    <cellStyle name="Total 2 3 21 2 21" xfId="16128"/>
    <cellStyle name="Total 2 3 21 2 3" xfId="1200"/>
    <cellStyle name="Total 2 3 21 2 4" xfId="3538"/>
    <cellStyle name="Total 2 3 21 2 5" xfId="4281"/>
    <cellStyle name="Total 2 3 21 2 6" xfId="5065"/>
    <cellStyle name="Total 2 3 21 2 7" xfId="6551"/>
    <cellStyle name="Total 2 3 21 2 8" xfId="6977"/>
    <cellStyle name="Total 2 3 21 2 9" xfId="6517"/>
    <cellStyle name="Total 2 3 21 20" xfId="13823"/>
    <cellStyle name="Total 2 3 21 21" xfId="14599"/>
    <cellStyle name="Total 2 3 21 22" xfId="15322"/>
    <cellStyle name="Total 2 3 21 23" xfId="15959"/>
    <cellStyle name="Total 2 3 21 3" xfId="1822"/>
    <cellStyle name="Total 2 3 21 4" xfId="2676"/>
    <cellStyle name="Total 2 3 21 5" xfId="1093"/>
    <cellStyle name="Total 2 3 21 6" xfId="3234"/>
    <cellStyle name="Total 2 3 21 7" xfId="3457"/>
    <cellStyle name="Total 2 3 21 8" xfId="3928"/>
    <cellStyle name="Total 2 3 21 9" xfId="4537"/>
    <cellStyle name="Total 2 3 22" xfId="919"/>
    <cellStyle name="Total 2 3 22 10" xfId="6814"/>
    <cellStyle name="Total 2 3 22 11" xfId="5098"/>
    <cellStyle name="Total 2 3 22 12" xfId="8794"/>
    <cellStyle name="Total 2 3 22 13" xfId="9577"/>
    <cellStyle name="Total 2 3 22 14" xfId="10098"/>
    <cellStyle name="Total 2 3 22 15" xfId="10849"/>
    <cellStyle name="Total 2 3 22 16" xfId="11636"/>
    <cellStyle name="Total 2 3 22 17" xfId="11960"/>
    <cellStyle name="Total 2 3 22 18" xfId="12751"/>
    <cellStyle name="Total 2 3 22 19" xfId="11052"/>
    <cellStyle name="Total 2 3 22 2" xfId="2001"/>
    <cellStyle name="Total 2 3 22 2 10" xfId="8961"/>
    <cellStyle name="Total 2 3 22 2 11" xfId="9891"/>
    <cellStyle name="Total 2 3 22 2 12" xfId="9593"/>
    <cellStyle name="Total 2 3 22 2 13" xfId="11016"/>
    <cellStyle name="Total 2 3 22 2 14" xfId="10695"/>
    <cellStyle name="Total 2 3 22 2 15" xfId="12127"/>
    <cellStyle name="Total 2 3 22 2 16" xfId="12918"/>
    <cellStyle name="Total 2 3 22 2 17" xfId="12008"/>
    <cellStyle name="Total 2 3 22 2 18" xfId="14001"/>
    <cellStyle name="Total 2 3 22 2 19" xfId="14777"/>
    <cellStyle name="Total 2 3 22 2 2" xfId="2854"/>
    <cellStyle name="Total 2 3 22 2 20" xfId="13857"/>
    <cellStyle name="Total 2 3 22 2 21" xfId="16132"/>
    <cellStyle name="Total 2 3 22 2 3" xfId="1204"/>
    <cellStyle name="Total 2 3 22 2 4" xfId="3557"/>
    <cellStyle name="Total 2 3 22 2 5" xfId="4378"/>
    <cellStyle name="Total 2 3 22 2 6" xfId="5162"/>
    <cellStyle name="Total 2 3 22 2 7" xfId="6569"/>
    <cellStyle name="Total 2 3 22 2 8" xfId="6981"/>
    <cellStyle name="Total 2 3 22 2 9" xfId="7777"/>
    <cellStyle name="Total 2 3 22 20" xfId="13835"/>
    <cellStyle name="Total 2 3 22 21" xfId="14611"/>
    <cellStyle name="Total 2 3 22 22" xfId="11701"/>
    <cellStyle name="Total 2 3 22 23" xfId="15971"/>
    <cellStyle name="Total 2 3 22 3" xfId="1834"/>
    <cellStyle name="Total 2 3 22 4" xfId="2688"/>
    <cellStyle name="Total 2 3 22 5" xfId="1102"/>
    <cellStyle name="Total 2 3 22 6" xfId="3767"/>
    <cellStyle name="Total 2 3 22 7" xfId="3770"/>
    <cellStyle name="Total 2 3 22 8" xfId="4440"/>
    <cellStyle name="Total 2 3 22 9" xfId="5998"/>
    <cellStyle name="Total 2 3 23" xfId="928"/>
    <cellStyle name="Total 2 3 23 10" xfId="6823"/>
    <cellStyle name="Total 2 3 23 11" xfId="5493"/>
    <cellStyle name="Total 2 3 23 12" xfId="8803"/>
    <cellStyle name="Total 2 3 23 13" xfId="9651"/>
    <cellStyle name="Total 2 3 23 14" xfId="9441"/>
    <cellStyle name="Total 2 3 23 15" xfId="10858"/>
    <cellStyle name="Total 2 3 23 16" xfId="10873"/>
    <cellStyle name="Total 2 3 23 17" xfId="11969"/>
    <cellStyle name="Total 2 3 23 18" xfId="12760"/>
    <cellStyle name="Total 2 3 23 19" xfId="9475"/>
    <cellStyle name="Total 2 3 23 2" xfId="2006"/>
    <cellStyle name="Total 2 3 23 2 10" xfId="8966"/>
    <cellStyle name="Total 2 3 23 2 11" xfId="9896"/>
    <cellStyle name="Total 2 3 23 2 12" xfId="9624"/>
    <cellStyle name="Total 2 3 23 2 13" xfId="11021"/>
    <cellStyle name="Total 2 3 23 2 14" xfId="10741"/>
    <cellStyle name="Total 2 3 23 2 15" xfId="12132"/>
    <cellStyle name="Total 2 3 23 2 16" xfId="12923"/>
    <cellStyle name="Total 2 3 23 2 17" xfId="12141"/>
    <cellStyle name="Total 2 3 23 2 18" xfId="14006"/>
    <cellStyle name="Total 2 3 23 2 19" xfId="14782"/>
    <cellStyle name="Total 2 3 23 2 2" xfId="2859"/>
    <cellStyle name="Total 2 3 23 2 20" xfId="14162"/>
    <cellStyle name="Total 2 3 23 2 21" xfId="16137"/>
    <cellStyle name="Total 2 3 23 2 3" xfId="2015"/>
    <cellStyle name="Total 2 3 23 2 4" xfId="3570"/>
    <cellStyle name="Total 2 3 23 2 5" xfId="4430"/>
    <cellStyle name="Total 2 3 23 2 6" xfId="5214"/>
    <cellStyle name="Total 2 3 23 2 7" xfId="6585"/>
    <cellStyle name="Total 2 3 23 2 8" xfId="6986"/>
    <cellStyle name="Total 2 3 23 2 9" xfId="7782"/>
    <cellStyle name="Total 2 3 23 20" xfId="13844"/>
    <cellStyle name="Total 2 3 23 21" xfId="14620"/>
    <cellStyle name="Total 2 3 23 22" xfId="14635"/>
    <cellStyle name="Total 2 3 23 23" xfId="15980"/>
    <cellStyle name="Total 2 3 23 3" xfId="1843"/>
    <cellStyle name="Total 2 3 23 4" xfId="2697"/>
    <cellStyle name="Total 2 3 23 5" xfId="1188"/>
    <cellStyle name="Total 2 3 23 6" xfId="3150"/>
    <cellStyle name="Total 2 3 23 7" xfId="4326"/>
    <cellStyle name="Total 2 3 23 8" xfId="5110"/>
    <cellStyle name="Total 2 3 23 9" xfId="6028"/>
    <cellStyle name="Total 2 3 24" xfId="933"/>
    <cellStyle name="Total 2 3 24 10" xfId="6828"/>
    <cellStyle name="Total 2 3 24 11" xfId="7125"/>
    <cellStyle name="Total 2 3 24 12" xfId="8808"/>
    <cellStyle name="Total 2 3 24 13" xfId="9678"/>
    <cellStyle name="Total 2 3 24 14" xfId="7998"/>
    <cellStyle name="Total 2 3 24 15" xfId="10863"/>
    <cellStyle name="Total 2 3 24 16" xfId="9530"/>
    <cellStyle name="Total 2 3 24 17" xfId="11974"/>
    <cellStyle name="Total 2 3 24 18" xfId="12765"/>
    <cellStyle name="Total 2 3 24 19" xfId="10805"/>
    <cellStyle name="Total 2 3 24 2" xfId="2010"/>
    <cellStyle name="Total 2 3 24 2 10" xfId="8970"/>
    <cellStyle name="Total 2 3 24 2 11" xfId="9900"/>
    <cellStyle name="Total 2 3 24 2 12" xfId="9698"/>
    <cellStyle name="Total 2 3 24 2 13" xfId="11025"/>
    <cellStyle name="Total 2 3 24 2 14" xfId="11785"/>
    <cellStyle name="Total 2 3 24 2 15" xfId="12136"/>
    <cellStyle name="Total 2 3 24 2 16" xfId="12927"/>
    <cellStyle name="Total 2 3 24 2 17" xfId="12300"/>
    <cellStyle name="Total 2 3 24 2 18" xfId="14010"/>
    <cellStyle name="Total 2 3 24 2 19" xfId="14786"/>
    <cellStyle name="Total 2 3 24 2 2" xfId="2863"/>
    <cellStyle name="Total 2 3 24 2 20" xfId="15358"/>
    <cellStyle name="Total 2 3 24 2 21" xfId="16141"/>
    <cellStyle name="Total 2 3 24 2 3" xfId="3625"/>
    <cellStyle name="Total 2 3 24 2 4" xfId="3587"/>
    <cellStyle name="Total 2 3 24 2 5" xfId="4522"/>
    <cellStyle name="Total 2 3 24 2 6" xfId="5306"/>
    <cellStyle name="Total 2 3 24 2 7" xfId="6638"/>
    <cellStyle name="Total 2 3 24 2 8" xfId="6990"/>
    <cellStyle name="Total 2 3 24 2 9" xfId="7786"/>
    <cellStyle name="Total 2 3 24 20" xfId="13849"/>
    <cellStyle name="Total 2 3 24 21" xfId="14625"/>
    <cellStyle name="Total 2 3 24 22" xfId="11520"/>
    <cellStyle name="Total 2 3 24 23" xfId="15985"/>
    <cellStyle name="Total 2 3 24 3" xfId="1848"/>
    <cellStyle name="Total 2 3 24 4" xfId="2702"/>
    <cellStyle name="Total 2 3 24 5" xfId="983"/>
    <cellStyle name="Total 2 3 24 6" xfId="1034"/>
    <cellStyle name="Total 2 3 24 7" xfId="3223"/>
    <cellStyle name="Total 2 3 24 8" xfId="3995"/>
    <cellStyle name="Total 2 3 24 9" xfId="5321"/>
    <cellStyle name="Total 2 3 25" xfId="1855"/>
    <cellStyle name="Total 2 3 25 10" xfId="8815"/>
    <cellStyle name="Total 2 3 25 11" xfId="9745"/>
    <cellStyle name="Total 2 3 25 12" xfId="8405"/>
    <cellStyle name="Total 2 3 25 13" xfId="10870"/>
    <cellStyle name="Total 2 3 25 14" xfId="9677"/>
    <cellStyle name="Total 2 3 25 15" xfId="11981"/>
    <cellStyle name="Total 2 3 25 16" xfId="12772"/>
    <cellStyle name="Total 2 3 25 17" xfId="11227"/>
    <cellStyle name="Total 2 3 25 18" xfId="13855"/>
    <cellStyle name="Total 2 3 25 19" xfId="14632"/>
    <cellStyle name="Total 2 3 25 2" xfId="2709"/>
    <cellStyle name="Total 2 3 25 20" xfId="11676"/>
    <cellStyle name="Total 2 3 25 21" xfId="15991"/>
    <cellStyle name="Total 2 3 25 3" xfId="990"/>
    <cellStyle name="Total 2 3 25 4" xfId="1162"/>
    <cellStyle name="Total 2 3 25 5" xfId="3566"/>
    <cellStyle name="Total 2 3 25 6" xfId="4235"/>
    <cellStyle name="Total 2 3 25 7" xfId="5537"/>
    <cellStyle name="Total 2 3 25 8" xfId="6835"/>
    <cellStyle name="Total 2 3 25 9" xfId="7274"/>
    <cellStyle name="Total 2 3 26" xfId="1175"/>
    <cellStyle name="Total 2 3 27" xfId="4057"/>
    <cellStyle name="Total 2 3 28" xfId="11207"/>
    <cellStyle name="Total 2 3 29" xfId="11391"/>
    <cellStyle name="Total 2 3 3" xfId="519"/>
    <cellStyle name="Total 2 3 3 10" xfId="5468"/>
    <cellStyle name="Total 2 3 3 11" xfId="5559"/>
    <cellStyle name="Total 2 3 3 12" xfId="5929"/>
    <cellStyle name="Total 2 3 3 13" xfId="8501"/>
    <cellStyle name="Total 2 3 3 14" xfId="10017"/>
    <cellStyle name="Total 2 3 3 15" xfId="9987"/>
    <cellStyle name="Total 2 3 3 16" xfId="11560"/>
    <cellStyle name="Total 2 3 3 17" xfId="11455"/>
    <cellStyle name="Total 2 3 3 18" xfId="12351"/>
    <cellStyle name="Total 2 3 3 19" xfId="13209"/>
    <cellStyle name="Total 2 3 3 2" xfId="1903"/>
    <cellStyle name="Total 2 3 3 2 10" xfId="8863"/>
    <cellStyle name="Total 2 3 3 2 11" xfId="9793"/>
    <cellStyle name="Total 2 3 3 2 12" xfId="9338"/>
    <cellStyle name="Total 2 3 3 2 13" xfId="10918"/>
    <cellStyle name="Total 2 3 3 2 14" xfId="11606"/>
    <cellStyle name="Total 2 3 3 2 15" xfId="12029"/>
    <cellStyle name="Total 2 3 3 2 16" xfId="12820"/>
    <cellStyle name="Total 2 3 3 2 17" xfId="11361"/>
    <cellStyle name="Total 2 3 3 2 18" xfId="13903"/>
    <cellStyle name="Total 2 3 3 2 19" xfId="14679"/>
    <cellStyle name="Total 2 3 3 2 2" xfId="2756"/>
    <cellStyle name="Total 2 3 3 2 20" xfId="11246"/>
    <cellStyle name="Total 2 3 3 2 21" xfId="16034"/>
    <cellStyle name="Total 2 3 3 2 3" xfId="3439"/>
    <cellStyle name="Total 2 3 3 2 4" xfId="3121"/>
    <cellStyle name="Total 2 3 3 2 5" xfId="3560"/>
    <cellStyle name="Total 2 3 3 2 6" xfId="4076"/>
    <cellStyle name="Total 2 3 3 2 7" xfId="4655"/>
    <cellStyle name="Total 2 3 3 2 8" xfId="6883"/>
    <cellStyle name="Total 2 3 3 2 9" xfId="7036"/>
    <cellStyle name="Total 2 3 3 20" xfId="13038"/>
    <cellStyle name="Total 2 3 3 21" xfId="14211"/>
    <cellStyle name="Total 2 3 3 22" xfId="15010"/>
    <cellStyle name="Total 2 3 3 23" xfId="15571"/>
    <cellStyle name="Total 2 3 3 3" xfId="1434"/>
    <cellStyle name="Total 2 3 3 4" xfId="2288"/>
    <cellStyle name="Total 2 3 3 5" xfId="1049"/>
    <cellStyle name="Total 2 3 3 6" xfId="3686"/>
    <cellStyle name="Total 2 3 3 7" xfId="3937"/>
    <cellStyle name="Total 2 3 3 8" xfId="4721"/>
    <cellStyle name="Total 2 3 3 9" xfId="5483"/>
    <cellStyle name="Total 2 3 30" xfId="13497"/>
    <cellStyle name="Total 2 3 31" xfId="14929"/>
    <cellStyle name="Total 2 3 32" xfId="15169"/>
    <cellStyle name="Total 2 3 4" xfId="548"/>
    <cellStyle name="Total 2 3 4 10" xfId="3886"/>
    <cellStyle name="Total 2 3 4 11" xfId="7441"/>
    <cellStyle name="Total 2 3 4 12" xfId="5041"/>
    <cellStyle name="Total 2 3 4 13" xfId="9113"/>
    <cellStyle name="Total 2 3 4 14" xfId="9215"/>
    <cellStyle name="Total 2 3 4 15" xfId="7693"/>
    <cellStyle name="Total 2 3 4 16" xfId="9735"/>
    <cellStyle name="Total 2 3 4 17" xfId="8756"/>
    <cellStyle name="Total 2 3 4 18" xfId="12380"/>
    <cellStyle name="Total 2 3 4 19" xfId="13284"/>
    <cellStyle name="Total 2 3 4 2" xfId="1912"/>
    <cellStyle name="Total 2 3 4 2 10" xfId="8872"/>
    <cellStyle name="Total 2 3 4 2 11" xfId="9802"/>
    <cellStyle name="Total 2 3 4 2 12" xfId="8754"/>
    <cellStyle name="Total 2 3 4 2 13" xfId="10927"/>
    <cellStyle name="Total 2 3 4 2 14" xfId="11507"/>
    <cellStyle name="Total 2 3 4 2 15" xfId="12038"/>
    <cellStyle name="Total 2 3 4 2 16" xfId="12829"/>
    <cellStyle name="Total 2 3 4 2 17" xfId="13259"/>
    <cellStyle name="Total 2 3 4 2 18" xfId="13912"/>
    <cellStyle name="Total 2 3 4 2 19" xfId="14688"/>
    <cellStyle name="Total 2 3 4 2 2" xfId="2765"/>
    <cellStyle name="Total 2 3 4 2 20" xfId="14965"/>
    <cellStyle name="Total 2 3 4 2 21" xfId="16043"/>
    <cellStyle name="Total 2 3 4 2 3" xfId="3336"/>
    <cellStyle name="Total 2 3 4 2 4" xfId="1100"/>
    <cellStyle name="Total 2 3 4 2 5" xfId="4395"/>
    <cellStyle name="Total 2 3 4 2 6" xfId="5179"/>
    <cellStyle name="Total 2 3 4 2 7" xfId="4950"/>
    <cellStyle name="Total 2 3 4 2 8" xfId="6892"/>
    <cellStyle name="Total 2 3 4 2 9" xfId="7360"/>
    <cellStyle name="Total 2 3 4 20" xfId="10459"/>
    <cellStyle name="Total 2 3 4 21" xfId="14240"/>
    <cellStyle name="Total 2 3 4 22" xfId="15076"/>
    <cellStyle name="Total 2 3 4 23" xfId="15600"/>
    <cellStyle name="Total 2 3 4 3" xfId="1463"/>
    <cellStyle name="Total 2 3 4 4" xfId="2317"/>
    <cellStyle name="Total 2 3 4 5" xfId="3319"/>
    <cellStyle name="Total 2 3 4 6" xfId="3036"/>
    <cellStyle name="Total 2 3 4 7" xfId="3973"/>
    <cellStyle name="Total 2 3 4 8" xfId="4757"/>
    <cellStyle name="Total 2 3 4 9" xfId="6275"/>
    <cellStyle name="Total 2 3 5" xfId="322"/>
    <cellStyle name="Total 2 3 5 10" xfId="6035"/>
    <cellStyle name="Total 2 3 5 11" xfId="7374"/>
    <cellStyle name="Total 2 3 5 12" xfId="8146"/>
    <cellStyle name="Total 2 3 5 13" xfId="9429"/>
    <cellStyle name="Total 2 3 5 14" xfId="8178"/>
    <cellStyle name="Total 2 3 5 15" xfId="10107"/>
    <cellStyle name="Total 2 3 5 16" xfId="11400"/>
    <cellStyle name="Total 2 3 5 17" xfId="11537"/>
    <cellStyle name="Total 2 3 5 18" xfId="12155"/>
    <cellStyle name="Total 2 3 5 19" xfId="13083"/>
    <cellStyle name="Total 2 3 5 2" xfId="1862"/>
    <cellStyle name="Total 2 3 5 2 10" xfId="8822"/>
    <cellStyle name="Total 2 3 5 2 11" xfId="9752"/>
    <cellStyle name="Total 2 3 5 2 12" xfId="9207"/>
    <cellStyle name="Total 2 3 5 2 13" xfId="10877"/>
    <cellStyle name="Total 2 3 5 2 14" xfId="10427"/>
    <cellStyle name="Total 2 3 5 2 15" xfId="11988"/>
    <cellStyle name="Total 2 3 5 2 16" xfId="12779"/>
    <cellStyle name="Total 2 3 5 2 17" xfId="13289"/>
    <cellStyle name="Total 2 3 5 2 18" xfId="13862"/>
    <cellStyle name="Total 2 3 5 2 19" xfId="14638"/>
    <cellStyle name="Total 2 3 5 2 2" xfId="2716"/>
    <cellStyle name="Total 2 3 5 2 20" xfId="13379"/>
    <cellStyle name="Total 2 3 5 2 21" xfId="15994"/>
    <cellStyle name="Total 2 3 5 2 3" xfId="3014"/>
    <cellStyle name="Total 2 3 5 2 4" xfId="3099"/>
    <cellStyle name="Total 2 3 5 2 5" xfId="3431"/>
    <cellStyle name="Total 2 3 5 2 6" xfId="4699"/>
    <cellStyle name="Total 2 3 5 2 7" xfId="6563"/>
    <cellStyle name="Total 2 3 5 2 8" xfId="6842"/>
    <cellStyle name="Total 2 3 5 2 9" xfId="7243"/>
    <cellStyle name="Total 2 3 5 20" xfId="13385"/>
    <cellStyle name="Total 2 3 5 21" xfId="14018"/>
    <cellStyle name="Total 2 3 5 22" xfId="14903"/>
    <cellStyle name="Total 2 3 5 23" xfId="15379"/>
    <cellStyle name="Total 2 3 5 3" xfId="1237"/>
    <cellStyle name="Total 2 3 5 4" xfId="2091"/>
    <cellStyle name="Total 2 3 5 5" xfId="3513"/>
    <cellStyle name="Total 2 3 5 6" xfId="3103"/>
    <cellStyle name="Total 2 3 5 7" xfId="2903"/>
    <cellStyle name="Total 2 3 5 8" xfId="3909"/>
    <cellStyle name="Total 2 3 5 9" xfId="6481"/>
    <cellStyle name="Total 2 3 6" xfId="586"/>
    <cellStyle name="Total 2 3 6 10" xfId="5071"/>
    <cellStyle name="Total 2 3 6 11" xfId="7064"/>
    <cellStyle name="Total 2 3 6 12" xfId="6531"/>
    <cellStyle name="Total 2 3 6 13" xfId="8217"/>
    <cellStyle name="Total 2 3 6 14" xfId="9361"/>
    <cellStyle name="Total 2 3 6 15" xfId="8518"/>
    <cellStyle name="Total 2 3 6 16" xfId="11432"/>
    <cellStyle name="Total 2 3 6 17" xfId="10169"/>
    <cellStyle name="Total 2 3 6 18" xfId="12418"/>
    <cellStyle name="Total 2 3 6 19" xfId="13336"/>
    <cellStyle name="Total 2 3 6 2" xfId="1917"/>
    <cellStyle name="Total 2 3 6 2 10" xfId="8877"/>
    <cellStyle name="Total 2 3 6 2 11" xfId="9807"/>
    <cellStyle name="Total 2 3 6 2 12" xfId="9336"/>
    <cellStyle name="Total 2 3 6 2 13" xfId="10932"/>
    <cellStyle name="Total 2 3 6 2 14" xfId="10905"/>
    <cellStyle name="Total 2 3 6 2 15" xfId="12043"/>
    <cellStyle name="Total 2 3 6 2 16" xfId="12834"/>
    <cellStyle name="Total 2 3 6 2 17" xfId="13508"/>
    <cellStyle name="Total 2 3 6 2 18" xfId="13917"/>
    <cellStyle name="Total 2 3 6 2 19" xfId="14693"/>
    <cellStyle name="Total 2 3 6 2 2" xfId="2770"/>
    <cellStyle name="Total 2 3 6 2 20" xfId="15083"/>
    <cellStyle name="Total 2 3 6 2 21" xfId="16048"/>
    <cellStyle name="Total 2 3 6 2 3" xfId="3170"/>
    <cellStyle name="Total 2 3 6 2 4" xfId="2029"/>
    <cellStyle name="Total 2 3 6 2 5" xfId="3785"/>
    <cellStyle name="Total 2 3 6 2 6" xfId="4318"/>
    <cellStyle name="Total 2 3 6 2 7" xfId="6219"/>
    <cellStyle name="Total 2 3 6 2 8" xfId="6897"/>
    <cellStyle name="Total 2 3 6 2 9" xfId="7284"/>
    <cellStyle name="Total 2 3 6 20" xfId="11709"/>
    <cellStyle name="Total 2 3 6 21" xfId="14278"/>
    <cellStyle name="Total 2 3 6 22" xfId="15120"/>
    <cellStyle name="Total 2 3 6 23" xfId="15638"/>
    <cellStyle name="Total 2 3 6 3" xfId="1501"/>
    <cellStyle name="Total 2 3 6 4" xfId="2355"/>
    <cellStyle name="Total 2 3 6 5" xfId="3265"/>
    <cellStyle name="Total 2 3 6 6" xfId="1058"/>
    <cellStyle name="Total 2 3 6 7" xfId="4026"/>
    <cellStyle name="Total 2 3 6 8" xfId="4810"/>
    <cellStyle name="Total 2 3 6 9" xfId="5572"/>
    <cellStyle name="Total 2 3 7" xfId="613"/>
    <cellStyle name="Total 2 3 7 10" xfId="2872"/>
    <cellStyle name="Total 2 3 7 11" xfId="7187"/>
    <cellStyle name="Total 2 3 7 12" xfId="7357"/>
    <cellStyle name="Total 2 3 7 13" xfId="9382"/>
    <cellStyle name="Total 2 3 7 14" xfId="9628"/>
    <cellStyle name="Total 2 3 7 15" xfId="9546"/>
    <cellStyle name="Total 2 3 7 16" xfId="10166"/>
    <cellStyle name="Total 2 3 7 17" xfId="10099"/>
    <cellStyle name="Total 2 3 7 18" xfId="12445"/>
    <cellStyle name="Total 2 3 7 19" xfId="12977"/>
    <cellStyle name="Total 2 3 7 2" xfId="1925"/>
    <cellStyle name="Total 2 3 7 2 10" xfId="8885"/>
    <cellStyle name="Total 2 3 7 2 11" xfId="9815"/>
    <cellStyle name="Total 2 3 7 2 12" xfId="8409"/>
    <cellStyle name="Total 2 3 7 2 13" xfId="10940"/>
    <cellStyle name="Total 2 3 7 2 14" xfId="8816"/>
    <cellStyle name="Total 2 3 7 2 15" xfId="12051"/>
    <cellStyle name="Total 2 3 7 2 16" xfId="12842"/>
    <cellStyle name="Total 2 3 7 2 17" xfId="13067"/>
    <cellStyle name="Total 2 3 7 2 18" xfId="13925"/>
    <cellStyle name="Total 2 3 7 2 19" xfId="14701"/>
    <cellStyle name="Total 2 3 7 2 2" xfId="2778"/>
    <cellStyle name="Total 2 3 7 2 20" xfId="14854"/>
    <cellStyle name="Total 2 3 7 2 21" xfId="16056"/>
    <cellStyle name="Total 2 3 7 2 3" xfId="3158"/>
    <cellStyle name="Total 2 3 7 2 4" xfId="947"/>
    <cellStyle name="Total 2 3 7 2 5" xfId="4675"/>
    <cellStyle name="Total 2 3 7 2 6" xfId="5462"/>
    <cellStyle name="Total 2 3 7 2 7" xfId="5340"/>
    <cellStyle name="Total 2 3 7 2 8" xfId="6905"/>
    <cellStyle name="Total 2 3 7 2 9" xfId="5106"/>
    <cellStyle name="Total 2 3 7 20" xfId="13327"/>
    <cellStyle name="Total 2 3 7 21" xfId="14305"/>
    <cellStyle name="Total 2 3 7 22" xfId="14817"/>
    <cellStyle name="Total 2 3 7 23" xfId="15665"/>
    <cellStyle name="Total 2 3 7 3" xfId="1528"/>
    <cellStyle name="Total 2 3 7 4" xfId="2382"/>
    <cellStyle name="Total 2 3 7 5" xfId="2901"/>
    <cellStyle name="Total 2 3 7 6" xfId="3046"/>
    <cellStyle name="Total 2 3 7 7" xfId="3654"/>
    <cellStyle name="Total 2 3 7 8" xfId="4225"/>
    <cellStyle name="Total 2 3 7 9" xfId="6611"/>
    <cellStyle name="Total 2 3 8" xfId="638"/>
    <cellStyle name="Total 2 3 8 10" xfId="5842"/>
    <cellStyle name="Total 2 3 8 11" xfId="7416"/>
    <cellStyle name="Total 2 3 8 12" xfId="7525"/>
    <cellStyle name="Total 2 3 8 13" xfId="8130"/>
    <cellStyle name="Total 2 3 8 14" xfId="8511"/>
    <cellStyle name="Total 2 3 8 15" xfId="9989"/>
    <cellStyle name="Total 2 3 8 16" xfId="7688"/>
    <cellStyle name="Total 2 3 8 17" xfId="9235"/>
    <cellStyle name="Total 2 3 8 18" xfId="12470"/>
    <cellStyle name="Total 2 3 8 19" xfId="13185"/>
    <cellStyle name="Total 2 3 8 2" xfId="1930"/>
    <cellStyle name="Total 2 3 8 2 10" xfId="8890"/>
    <cellStyle name="Total 2 3 8 2 11" xfId="9820"/>
    <cellStyle name="Total 2 3 8 2 12" xfId="9497"/>
    <cellStyle name="Total 2 3 8 2 13" xfId="10945"/>
    <cellStyle name="Total 2 3 8 2 14" xfId="10002"/>
    <cellStyle name="Total 2 3 8 2 15" xfId="12056"/>
    <cellStyle name="Total 2 3 8 2 16" xfId="12847"/>
    <cellStyle name="Total 2 3 8 2 17" xfId="13089"/>
    <cellStyle name="Total 2 3 8 2 18" xfId="13930"/>
    <cellStyle name="Total 2 3 8 2 19" xfId="14706"/>
    <cellStyle name="Total 2 3 8 2 2" xfId="2783"/>
    <cellStyle name="Total 2 3 8 2 20" xfId="12143"/>
    <cellStyle name="Total 2 3 8 2 21" xfId="16061"/>
    <cellStyle name="Total 2 3 8 2 3" xfId="994"/>
    <cellStyle name="Total 2 3 8 2 4" xfId="2244"/>
    <cellStyle name="Total 2 3 8 2 5" xfId="4366"/>
    <cellStyle name="Total 2 3 8 2 6" xfId="5150"/>
    <cellStyle name="Total 2 3 8 2 7" xfId="5745"/>
    <cellStyle name="Total 2 3 8 2 8" xfId="6910"/>
    <cellStyle name="Total 2 3 8 2 9" xfId="6421"/>
    <cellStyle name="Total 2 3 8 20" xfId="13042"/>
    <cellStyle name="Total 2 3 8 21" xfId="14330"/>
    <cellStyle name="Total 2 3 8 22" xfId="14992"/>
    <cellStyle name="Total 2 3 8 23" xfId="15690"/>
    <cellStyle name="Total 2 3 8 3" xfId="1553"/>
    <cellStyle name="Total 2 3 8 4" xfId="2407"/>
    <cellStyle name="Total 2 3 8 5" xfId="3277"/>
    <cellStyle name="Total 2 3 8 6" xfId="3359"/>
    <cellStyle name="Total 2 3 8 7" xfId="4396"/>
    <cellStyle name="Total 2 3 8 8" xfId="5180"/>
    <cellStyle name="Total 2 3 8 9" xfId="4393"/>
    <cellStyle name="Total 2 3 9" xfId="668"/>
    <cellStyle name="Total 2 3 9 10" xfId="6370"/>
    <cellStyle name="Total 2 3 9 11" xfId="7436"/>
    <cellStyle name="Total 2 3 9 12" xfId="7723"/>
    <cellStyle name="Total 2 3 9 13" xfId="8524"/>
    <cellStyle name="Total 2 3 9 14" xfId="9983"/>
    <cellStyle name="Total 2 3 9 15" xfId="10197"/>
    <cellStyle name="Total 2 3 9 16" xfId="11527"/>
    <cellStyle name="Total 2 3 9 17" xfId="11693"/>
    <cellStyle name="Total 2 3 9 18" xfId="12500"/>
    <cellStyle name="Total 2 3 9 19" xfId="13128"/>
    <cellStyle name="Total 2 3 9 2" xfId="1938"/>
    <cellStyle name="Total 2 3 9 2 10" xfId="8898"/>
    <cellStyle name="Total 2 3 9 2 11" xfId="9828"/>
    <cellStyle name="Total 2 3 9 2 12" xfId="9415"/>
    <cellStyle name="Total 2 3 9 2 13" xfId="10953"/>
    <cellStyle name="Total 2 3 9 2 14" xfId="10393"/>
    <cellStyle name="Total 2 3 9 2 15" xfId="12064"/>
    <cellStyle name="Total 2 3 9 2 16" xfId="12855"/>
    <cellStyle name="Total 2 3 9 2 17" xfId="13574"/>
    <cellStyle name="Total 2 3 9 2 18" xfId="13938"/>
    <cellStyle name="Total 2 3 9 2 19" xfId="14714"/>
    <cellStyle name="Total 2 3 9 2 2" xfId="2791"/>
    <cellStyle name="Total 2 3 9 2 20" xfId="15006"/>
    <cellStyle name="Total 2 3 9 2 21" xfId="16069"/>
    <cellStyle name="Total 2 3 9 2 3" xfId="2043"/>
    <cellStyle name="Total 2 3 9 2 4" xfId="3032"/>
    <cellStyle name="Total 2 3 9 2 5" xfId="3856"/>
    <cellStyle name="Total 2 3 9 2 6" xfId="3267"/>
    <cellStyle name="Total 2 3 9 2 7" xfId="5827"/>
    <cellStyle name="Total 2 3 9 2 8" xfId="6918"/>
    <cellStyle name="Total 2 3 9 2 9" xfId="4302"/>
    <cellStyle name="Total 2 3 9 20" xfId="13034"/>
    <cellStyle name="Total 2 3 9 21" xfId="14360"/>
    <cellStyle name="Total 2 3 9 22" xfId="14939"/>
    <cellStyle name="Total 2 3 9 23" xfId="15720"/>
    <cellStyle name="Total 2 3 9 3" xfId="1583"/>
    <cellStyle name="Total 2 3 9 4" xfId="2437"/>
    <cellStyle name="Total 2 3 9 5" xfId="3183"/>
    <cellStyle name="Total 2 3 9 6" xfId="3652"/>
    <cellStyle name="Total 2 3 9 7" xfId="2946"/>
    <cellStyle name="Total 2 3 9 8" xfId="4403"/>
    <cellStyle name="Total 2 3 9 9" xfId="6400"/>
    <cellStyle name="Total 2 4" xfId="430"/>
    <cellStyle name="Total 2 4 10" xfId="6023"/>
    <cellStyle name="Total 2 4 11" xfId="7581"/>
    <cellStyle name="Total 2 4 12" xfId="8353"/>
    <cellStyle name="Total 2 4 13" xfId="7709"/>
    <cellStyle name="Total 2 4 14" xfId="10059"/>
    <cellStyle name="Total 2 4 15" xfId="10411"/>
    <cellStyle name="Total 2 4 16" xfId="11599"/>
    <cellStyle name="Total 2 4 17" xfId="11704"/>
    <cellStyle name="Total 2 4 18" xfId="12263"/>
    <cellStyle name="Total 2 4 19" xfId="11780"/>
    <cellStyle name="Total 2 4 2" xfId="1880"/>
    <cellStyle name="Total 2 4 2 10" xfId="8840"/>
    <cellStyle name="Total 2 4 2 11" xfId="9770"/>
    <cellStyle name="Total 2 4 2 12" xfId="9189"/>
    <cellStyle name="Total 2 4 2 13" xfId="10895"/>
    <cellStyle name="Total 2 4 2 14" xfId="10527"/>
    <cellStyle name="Total 2 4 2 15" xfId="12006"/>
    <cellStyle name="Total 2 4 2 16" xfId="12797"/>
    <cellStyle name="Total 2 4 2 17" xfId="13556"/>
    <cellStyle name="Total 2 4 2 18" xfId="13880"/>
    <cellStyle name="Total 2 4 2 19" xfId="14656"/>
    <cellStyle name="Total 2 4 2 2" xfId="2734"/>
    <cellStyle name="Total 2 4 2 20" xfId="15000"/>
    <cellStyle name="Total 2 4 2 21" xfId="16012"/>
    <cellStyle name="Total 2 4 2 3" xfId="1123"/>
    <cellStyle name="Total 2 4 2 4" xfId="3332"/>
    <cellStyle name="Total 2 4 2 5" xfId="1171"/>
    <cellStyle name="Total 2 4 2 6" xfId="2238"/>
    <cellStyle name="Total 2 4 2 7" xfId="5847"/>
    <cellStyle name="Total 2 4 2 8" xfId="6860"/>
    <cellStyle name="Total 2 4 2 9" xfId="7279"/>
    <cellStyle name="Total 2 4 20" xfId="13194"/>
    <cellStyle name="Total 2 4 21" xfId="14126"/>
    <cellStyle name="Total 2 4 22" xfId="13658"/>
    <cellStyle name="Total 2 4 23" xfId="15487"/>
    <cellStyle name="Total 2 4 3" xfId="1345"/>
    <cellStyle name="Total 2 4 4" xfId="2199"/>
    <cellStyle name="Total 2 4 5" xfId="3415"/>
    <cellStyle name="Total 2 4 6" xfId="3728"/>
    <cellStyle name="Total 2 4 7" xfId="4673"/>
    <cellStyle name="Total 2 4 8" xfId="5460"/>
    <cellStyle name="Total 2 4 9" xfId="6222"/>
    <cellStyle name="Total 2 5" xfId="343"/>
    <cellStyle name="Total 2 5 10" xfId="5148"/>
    <cellStyle name="Total 2 5 11" xfId="7720"/>
    <cellStyle name="Total 2 5 12" xfId="8492"/>
    <cellStyle name="Total 2 5 13" xfId="9043"/>
    <cellStyle name="Total 2 5 14" xfId="10198"/>
    <cellStyle name="Total 2 5 15" xfId="10549"/>
    <cellStyle name="Total 2 5 16" xfId="11734"/>
    <cellStyle name="Total 2 5 17" xfId="11553"/>
    <cellStyle name="Total 2 5 18" xfId="12176"/>
    <cellStyle name="Total 2 5 19" xfId="10719"/>
    <cellStyle name="Total 2 5 2" xfId="1864"/>
    <cellStyle name="Total 2 5 2 10" xfId="8824"/>
    <cellStyle name="Total 2 5 2 11" xfId="9754"/>
    <cellStyle name="Total 2 5 2 12" xfId="8128"/>
    <cellStyle name="Total 2 5 2 13" xfId="10879"/>
    <cellStyle name="Total 2 5 2 14" xfId="10643"/>
    <cellStyle name="Total 2 5 2 15" xfId="11990"/>
    <cellStyle name="Total 2 5 2 16" xfId="12781"/>
    <cellStyle name="Total 2 5 2 17" xfId="11721"/>
    <cellStyle name="Total 2 5 2 18" xfId="13864"/>
    <cellStyle name="Total 2 5 2 19" xfId="14640"/>
    <cellStyle name="Total 2 5 2 2" xfId="2718"/>
    <cellStyle name="Total 2 5 2 20" xfId="14900"/>
    <cellStyle name="Total 2 5 2 21" xfId="15996"/>
    <cellStyle name="Total 2 5 2 3" xfId="2900"/>
    <cellStyle name="Total 2 5 2 4" xfId="2866"/>
    <cellStyle name="Total 2 5 2 5" xfId="3818"/>
    <cellStyle name="Total 2 5 2 6" xfId="4361"/>
    <cellStyle name="Total 2 5 2 7" xfId="6215"/>
    <cellStyle name="Total 2 5 2 8" xfId="6844"/>
    <cellStyle name="Total 2 5 2 9" xfId="7518"/>
    <cellStyle name="Total 2 5 20" xfId="12939"/>
    <cellStyle name="Total 2 5 21" xfId="14039"/>
    <cellStyle name="Total 2 5 22" xfId="13037"/>
    <cellStyle name="Total 2 5 23" xfId="15400"/>
    <cellStyle name="Total 2 5 3" xfId="1258"/>
    <cellStyle name="Total 2 5 4" xfId="2112"/>
    <cellStyle name="Total 2 5 5" xfId="3257"/>
    <cellStyle name="Total 2 5 6" xfId="3867"/>
    <cellStyle name="Total 2 5 7" xfId="4434"/>
    <cellStyle name="Total 2 5 8" xfId="5218"/>
    <cellStyle name="Total 2 5 9" xfId="6485"/>
    <cellStyle name="Total 2 6" xfId="412"/>
    <cellStyle name="Total 2 6 10" xfId="5505"/>
    <cellStyle name="Total 2 6 11" xfId="7046"/>
    <cellStyle name="Total 2 6 12" xfId="7818"/>
    <cellStyle name="Total 2 6 13" xfId="9566"/>
    <cellStyle name="Total 2 6 14" xfId="7207"/>
    <cellStyle name="Total 2 6 15" xfId="8751"/>
    <cellStyle name="Total 2 6 16" xfId="11355"/>
    <cellStyle name="Total 2 6 17" xfId="11204"/>
    <cellStyle name="Total 2 6 18" xfId="12245"/>
    <cellStyle name="Total 2 6 19" xfId="13638"/>
    <cellStyle name="Total 2 6 2" xfId="1877"/>
    <cellStyle name="Total 2 6 2 10" xfId="8837"/>
    <cellStyle name="Total 2 6 2 11" xfId="9767"/>
    <cellStyle name="Total 2 6 2 12" xfId="9996"/>
    <cellStyle name="Total 2 6 2 13" xfId="10892"/>
    <cellStyle name="Total 2 6 2 14" xfId="11167"/>
    <cellStyle name="Total 2 6 2 15" xfId="12003"/>
    <cellStyle name="Total 2 6 2 16" xfId="12794"/>
    <cellStyle name="Total 2 6 2 17" xfId="13333"/>
    <cellStyle name="Total 2 6 2 18" xfId="13877"/>
    <cellStyle name="Total 2 6 2 19" xfId="14653"/>
    <cellStyle name="Total 2 6 2 2" xfId="2731"/>
    <cellStyle name="Total 2 6 2 20" xfId="15220"/>
    <cellStyle name="Total 2 6 2 21" xfId="16009"/>
    <cellStyle name="Total 2 6 2 3" xfId="2991"/>
    <cellStyle name="Total 2 6 2 4" xfId="3665"/>
    <cellStyle name="Total 2 6 2 5" xfId="4045"/>
    <cellStyle name="Total 2 6 2 6" xfId="4829"/>
    <cellStyle name="Total 2 6 2 7" xfId="4621"/>
    <cellStyle name="Total 2 6 2 8" xfId="6857"/>
    <cellStyle name="Total 2 6 2 9" xfId="7602"/>
    <cellStyle name="Total 2 6 20" xfId="13494"/>
    <cellStyle name="Total 2 6 21" xfId="14108"/>
    <cellStyle name="Total 2 6 22" xfId="15350"/>
    <cellStyle name="Total 2 6 23" xfId="15469"/>
    <cellStyle name="Total 2 6 3" xfId="1327"/>
    <cellStyle name="Total 2 6 4" xfId="2181"/>
    <cellStyle name="Total 2 6 5" xfId="1027"/>
    <cellStyle name="Total 2 6 6" xfId="3268"/>
    <cellStyle name="Total 2 6 7" xfId="4520"/>
    <cellStyle name="Total 2 6 8" xfId="5304"/>
    <cellStyle name="Total 2 6 9" xfId="6066"/>
    <cellStyle name="Total 2 7" xfId="538"/>
    <cellStyle name="Total 2 7 10" xfId="3148"/>
    <cellStyle name="Total 2 7 11" xfId="7367"/>
    <cellStyle name="Total 2 7 12" xfId="4650"/>
    <cellStyle name="Total 2 7 13" xfId="9524"/>
    <cellStyle name="Total 2 7 14" xfId="9960"/>
    <cellStyle name="Total 2 7 15" xfId="7365"/>
    <cellStyle name="Total 2 7 16" xfId="11504"/>
    <cellStyle name="Total 2 7 17" xfId="7415"/>
    <cellStyle name="Total 2 7 18" xfId="12370"/>
    <cellStyle name="Total 2 7 19" xfId="13093"/>
    <cellStyle name="Total 2 7 2" xfId="1907"/>
    <cellStyle name="Total 2 7 2 10" xfId="8867"/>
    <cellStyle name="Total 2 7 2 11" xfId="9797"/>
    <cellStyle name="Total 2 7 2 12" xfId="10051"/>
    <cellStyle name="Total 2 7 2 13" xfId="10922"/>
    <cellStyle name="Total 2 7 2 14" xfId="11538"/>
    <cellStyle name="Total 2 7 2 15" xfId="12033"/>
    <cellStyle name="Total 2 7 2 16" xfId="12824"/>
    <cellStyle name="Total 2 7 2 17" xfId="10464"/>
    <cellStyle name="Total 2 7 2 18" xfId="13907"/>
    <cellStyle name="Total 2 7 2 19" xfId="14683"/>
    <cellStyle name="Total 2 7 2 2" xfId="2760"/>
    <cellStyle name="Total 2 7 2 20" xfId="15141"/>
    <cellStyle name="Total 2 7 2 21" xfId="16038"/>
    <cellStyle name="Total 2 7 2 3" xfId="3368"/>
    <cellStyle name="Total 2 7 2 4" xfId="3720"/>
    <cellStyle name="Total 2 7 2 5" xfId="3715"/>
    <cellStyle name="Total 2 7 2 6" xfId="4485"/>
    <cellStyle name="Total 2 7 2 7" xfId="5301"/>
    <cellStyle name="Total 2 7 2 8" xfId="6887"/>
    <cellStyle name="Total 2 7 2 9" xfId="6021"/>
    <cellStyle name="Total 2 7 20" xfId="9466"/>
    <cellStyle name="Total 2 7 21" xfId="14230"/>
    <cellStyle name="Total 2 7 22" xfId="14910"/>
    <cellStyle name="Total 2 7 23" xfId="15590"/>
    <cellStyle name="Total 2 7 3" xfId="1453"/>
    <cellStyle name="Total 2 7 4" xfId="2307"/>
    <cellStyle name="Total 2 7 5" xfId="3341"/>
    <cellStyle name="Total 2 7 6" xfId="3629"/>
    <cellStyle name="Total 2 7 7" xfId="4676"/>
    <cellStyle name="Total 2 7 8" xfId="5463"/>
    <cellStyle name="Total 2 7 9" xfId="6225"/>
    <cellStyle name="Total 2 8" xfId="362"/>
    <cellStyle name="Total 2 8 10" xfId="5974"/>
    <cellStyle name="Total 2 8 11" xfId="7766"/>
    <cellStyle name="Total 2 8 12" xfId="8538"/>
    <cellStyle name="Total 2 8 13" xfId="9564"/>
    <cellStyle name="Total 2 8 14" xfId="10244"/>
    <cellStyle name="Total 2 8 15" xfId="10595"/>
    <cellStyle name="Total 2 8 16" xfId="11778"/>
    <cellStyle name="Total 2 8 17" xfId="11744"/>
    <cellStyle name="Total 2 8 18" xfId="12195"/>
    <cellStyle name="Total 2 8 19" xfId="11603"/>
    <cellStyle name="Total 2 8 2" xfId="1865"/>
    <cellStyle name="Total 2 8 2 10" xfId="8825"/>
    <cellStyle name="Total 2 8 2 11" xfId="9755"/>
    <cellStyle name="Total 2 8 2 12" xfId="9776"/>
    <cellStyle name="Total 2 8 2 13" xfId="10880"/>
    <cellStyle name="Total 2 8 2 14" xfId="5515"/>
    <cellStyle name="Total 2 8 2 15" xfId="11991"/>
    <cellStyle name="Total 2 8 2 16" xfId="12782"/>
    <cellStyle name="Total 2 8 2 17" xfId="13077"/>
    <cellStyle name="Total 2 8 2 18" xfId="13865"/>
    <cellStyle name="Total 2 8 2 19" xfId="14641"/>
    <cellStyle name="Total 2 8 2 2" xfId="2719"/>
    <cellStyle name="Total 2 8 2 20" xfId="15106"/>
    <cellStyle name="Total 2 8 2 21" xfId="15997"/>
    <cellStyle name="Total 2 8 2 3" xfId="3173"/>
    <cellStyle name="Total 2 8 2 4" xfId="3294"/>
    <cellStyle name="Total 2 8 2 5" xfId="4268"/>
    <cellStyle name="Total 2 8 2 6" xfId="5052"/>
    <cellStyle name="Total 2 8 2 7" xfId="3992"/>
    <cellStyle name="Total 2 8 2 8" xfId="6845"/>
    <cellStyle name="Total 2 8 2 9" xfId="7140"/>
    <cellStyle name="Total 2 8 20" xfId="11461"/>
    <cellStyle name="Total 2 8 21" xfId="14058"/>
    <cellStyle name="Total 2 8 22" xfId="13534"/>
    <cellStyle name="Total 2 8 23" xfId="15419"/>
    <cellStyle name="Total 2 8 3" xfId="1277"/>
    <cellStyle name="Total 2 8 4" xfId="2131"/>
    <cellStyle name="Total 2 8 5" xfId="3454"/>
    <cellStyle name="Total 2 8 6" xfId="3913"/>
    <cellStyle name="Total 2 8 7" xfId="4493"/>
    <cellStyle name="Total 2 8 8" xfId="5277"/>
    <cellStyle name="Total 2 8 9" xfId="6039"/>
    <cellStyle name="Total 2 9" xfId="366"/>
    <cellStyle name="Total 2 9 10" xfId="5756"/>
    <cellStyle name="Total 2 9 11" xfId="7757"/>
    <cellStyle name="Total 2 9 12" xfId="8529"/>
    <cellStyle name="Total 2 9 13" xfId="9372"/>
    <cellStyle name="Total 2 9 14" xfId="10235"/>
    <cellStyle name="Total 2 9 15" xfId="10586"/>
    <cellStyle name="Total 2 9 16" xfId="11769"/>
    <cellStyle name="Total 2 9 17" xfId="11569"/>
    <cellStyle name="Total 2 9 18" xfId="12199"/>
    <cellStyle name="Total 2 9 19" xfId="11488"/>
    <cellStyle name="Total 2 9 2" xfId="1867"/>
    <cellStyle name="Total 2 9 2 10" xfId="8827"/>
    <cellStyle name="Total 2 9 2 11" xfId="9757"/>
    <cellStyle name="Total 2 9 2 12" xfId="9492"/>
    <cellStyle name="Total 2 9 2 13" xfId="10882"/>
    <cellStyle name="Total 2 9 2 14" xfId="10850"/>
    <cellStyle name="Total 2 9 2 15" xfId="11993"/>
    <cellStyle name="Total 2 9 2 16" xfId="12784"/>
    <cellStyle name="Total 2 9 2 17" xfId="13094"/>
    <cellStyle name="Total 2 9 2 18" xfId="13867"/>
    <cellStyle name="Total 2 9 2 19" xfId="14643"/>
    <cellStyle name="Total 2 9 2 2" xfId="2721"/>
    <cellStyle name="Total 2 9 2 20" xfId="15100"/>
    <cellStyle name="Total 2 9 2 21" xfId="15999"/>
    <cellStyle name="Total 2 9 2 3" xfId="3125"/>
    <cellStyle name="Total 2 9 2 4" xfId="3258"/>
    <cellStyle name="Total 2 9 2 5" xfId="4398"/>
    <cellStyle name="Total 2 9 2 6" xfId="5182"/>
    <cellStyle name="Total 2 9 2 7" xfId="6135"/>
    <cellStyle name="Total 2 9 2 8" xfId="6847"/>
    <cellStyle name="Total 2 9 2 9" xfId="7062"/>
    <cellStyle name="Total 2 9 20" xfId="13160"/>
    <cellStyle name="Total 2 9 21" xfId="14062"/>
    <cellStyle name="Total 2 9 22" xfId="13362"/>
    <cellStyle name="Total 2 9 23" xfId="15423"/>
    <cellStyle name="Total 2 9 3" xfId="1281"/>
    <cellStyle name="Total 2 9 4" xfId="2135"/>
    <cellStyle name="Total 2 9 5" xfId="3433"/>
    <cellStyle name="Total 2 9 6" xfId="3904"/>
    <cellStyle name="Total 2 9 7" xfId="4331"/>
    <cellStyle name="Total 2 9 8" xfId="5115"/>
    <cellStyle name="Total 2 9 9" xfId="5877"/>
    <cellStyle name="Warning Text 2" xfId="130"/>
  </cellStyles>
  <dxfs count="78">
    <dxf>
      <font>
        <b/>
        <i val="0"/>
      </font>
      <fill>
        <patternFill>
          <bgColor rgb="FFFF66FF"/>
        </patternFill>
      </fill>
    </dxf>
    <dxf>
      <font>
        <b/>
        <i val="0"/>
      </font>
      <fill>
        <patternFill>
          <bgColor rgb="FFFF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dLbls>
          <c:showLegendKey val="0"/>
          <c:showVal val="0"/>
          <c:showCatName val="0"/>
          <c:showSerName val="0"/>
          <c:showPercent val="0"/>
          <c:showBubbleSize val="0"/>
        </c:dLbls>
        <c:gapWidth val="38"/>
        <c:overlap val="100"/>
        <c:axId val="173908736"/>
        <c:axId val="173910656"/>
      </c:barChart>
      <c:catAx>
        <c:axId val="173908736"/>
        <c:scaling>
          <c:orientation val="minMax"/>
        </c:scaling>
        <c:delete val="0"/>
        <c:axPos val="b"/>
        <c:majorTickMark val="out"/>
        <c:minorTickMark val="none"/>
        <c:tickLblPos val="nextTo"/>
        <c:txPr>
          <a:bodyPr/>
          <a:lstStyle/>
          <a:p>
            <a:pPr>
              <a:defRPr lang="en-AU" sz="1400"/>
            </a:pPr>
            <a:endParaRPr lang="en-US"/>
          </a:p>
        </c:txPr>
        <c:crossAx val="173910656"/>
        <c:crosses val="autoZero"/>
        <c:auto val="1"/>
        <c:lblAlgn val="ctr"/>
        <c:lblOffset val="100"/>
        <c:noMultiLvlLbl val="0"/>
      </c:catAx>
      <c:valAx>
        <c:axId val="173910656"/>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17390873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88</xdr:row>
      <xdr:rowOff>28574</xdr:rowOff>
    </xdr:to>
    <xdr:sp macro="" textlink="">
      <xdr:nvSpPr>
        <xdr:cNvPr id="10" name="TextBox 9"/>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84</xdr:row>
      <xdr:rowOff>85724</xdr:rowOff>
    </xdr:from>
    <xdr:to>
      <xdr:col>10</xdr:col>
      <xdr:colOff>209549</xdr:colOff>
      <xdr:row>87</xdr:row>
      <xdr:rowOff>85725</xdr:rowOff>
    </xdr:to>
    <xdr:cxnSp macro="">
      <xdr:nvCxnSpPr>
        <xdr:cNvPr id="19" name="Straight Arrow Connector 18"/>
        <xdr:cNvCxnSpPr>
          <a:stCxn id="17" idx="1"/>
          <a:endCxn id="10" idx="1"/>
        </xdr:cNvCxnSpPr>
      </xdr:nvCxnSpPr>
      <xdr:spPr>
        <a:xfrm flipV="1">
          <a:off x="3467100" y="13963649"/>
          <a:ext cx="685799" cy="4857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88</xdr:row>
      <xdr:rowOff>95250</xdr:rowOff>
    </xdr:from>
    <xdr:to>
      <xdr:col>13</xdr:col>
      <xdr:colOff>428624</xdr:colOff>
      <xdr:row>93</xdr:row>
      <xdr:rowOff>142874</xdr:rowOff>
    </xdr:to>
    <xdr:sp macro="" textlink="">
      <xdr:nvSpPr>
        <xdr:cNvPr id="33" name="TextBox 32"/>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152400</xdr:colOff>
      <xdr:row>90</xdr:row>
      <xdr:rowOff>95250</xdr:rowOff>
    </xdr:from>
    <xdr:to>
      <xdr:col>10</xdr:col>
      <xdr:colOff>152400</xdr:colOff>
      <xdr:row>90</xdr:row>
      <xdr:rowOff>95250</xdr:rowOff>
    </xdr:to>
    <xdr:cxnSp macro="">
      <xdr:nvCxnSpPr>
        <xdr:cNvPr id="48" name="Straight Arrow Connector 47"/>
        <xdr:cNvCxnSpPr/>
      </xdr:nvCxnSpPr>
      <xdr:spPr>
        <a:xfrm>
          <a:off x="3276600" y="14944725"/>
          <a:ext cx="819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99</xdr:row>
      <xdr:rowOff>28574</xdr:rowOff>
    </xdr:to>
    <xdr:sp macro="" textlink="">
      <xdr:nvSpPr>
        <xdr:cNvPr id="7" name="TextBox 6"/>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81</xdr:row>
      <xdr:rowOff>142875</xdr:rowOff>
    </xdr:from>
    <xdr:to>
      <xdr:col>10</xdr:col>
      <xdr:colOff>161925</xdr:colOff>
      <xdr:row>84</xdr:row>
      <xdr:rowOff>66675</xdr:rowOff>
    </xdr:to>
    <xdr:cxnSp macro="">
      <xdr:nvCxnSpPr>
        <xdr:cNvPr id="9" name="Straight Arrow Connector 8"/>
        <xdr:cNvCxnSpPr>
          <a:stCxn id="12" idx="1"/>
        </xdr:cNvCxnSpPr>
      </xdr:nvCxnSpPr>
      <xdr:spPr>
        <a:xfrm flipV="1">
          <a:off x="3476625" y="13535025"/>
          <a:ext cx="628650" cy="409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114300</xdr:rowOff>
    </xdr:from>
    <xdr:to>
      <xdr:col>10</xdr:col>
      <xdr:colOff>161925</xdr:colOff>
      <xdr:row>76</xdr:row>
      <xdr:rowOff>57150</xdr:rowOff>
    </xdr:to>
    <xdr:cxnSp macro="">
      <xdr:nvCxnSpPr>
        <xdr:cNvPr id="15" name="Straight Arrow Connector 14"/>
        <xdr:cNvCxnSpPr>
          <a:stCxn id="11" idx="1"/>
        </xdr:cNvCxnSpPr>
      </xdr:nvCxnSpPr>
      <xdr:spPr>
        <a:xfrm flipV="1">
          <a:off x="3448050" y="12372975"/>
          <a:ext cx="657225"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96</xdr:row>
      <xdr:rowOff>38100</xdr:rowOff>
    </xdr:from>
    <xdr:to>
      <xdr:col>10</xdr:col>
      <xdr:colOff>190500</xdr:colOff>
      <xdr:row>98</xdr:row>
      <xdr:rowOff>57150</xdr:rowOff>
    </xdr:to>
    <xdr:cxnSp macro="">
      <xdr:nvCxnSpPr>
        <xdr:cNvPr id="16" name="Straight Arrow Connector 15"/>
        <xdr:cNvCxnSpPr>
          <a:stCxn id="14" idx="1"/>
        </xdr:cNvCxnSpPr>
      </xdr:nvCxnSpPr>
      <xdr:spPr>
        <a:xfrm flipV="1">
          <a:off x="3429000" y="15859125"/>
          <a:ext cx="70485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99</xdr:row>
      <xdr:rowOff>95250</xdr:rowOff>
    </xdr:from>
    <xdr:to>
      <xdr:col>13</xdr:col>
      <xdr:colOff>428624</xdr:colOff>
      <xdr:row>104</xdr:row>
      <xdr:rowOff>142874</xdr:rowOff>
    </xdr:to>
    <xdr:sp macro="" textlink="">
      <xdr:nvSpPr>
        <xdr:cNvPr id="17" name="TextBox 16"/>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101</xdr:row>
      <xdr:rowOff>66675</xdr:rowOff>
    </xdr:from>
    <xdr:to>
      <xdr:col>10</xdr:col>
      <xdr:colOff>133350</xdr:colOff>
      <xdr:row>101</xdr:row>
      <xdr:rowOff>76200</xdr:rowOff>
    </xdr:to>
    <xdr:cxnSp macro="">
      <xdr:nvCxnSpPr>
        <xdr:cNvPr id="18" name="Straight Arrow Connector 17"/>
        <xdr:cNvCxnSpPr/>
      </xdr:nvCxnSpPr>
      <xdr:spPr>
        <a:xfrm>
          <a:off x="3238500" y="16697325"/>
          <a:ext cx="83820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134470</xdr:colOff>
      <xdr:row>317</xdr:row>
      <xdr:rowOff>0</xdr:rowOff>
    </xdr:from>
    <xdr:to>
      <xdr:col>24</xdr:col>
      <xdr:colOff>324972</xdr:colOff>
      <xdr:row>317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2</xdr:col>
      <xdr:colOff>321641</xdr:colOff>
      <xdr:row>28</xdr:row>
      <xdr:rowOff>187325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l="-119" t="9810" r="5661" b="11748"/>
        <a:stretch>
          <a:fillRect/>
        </a:stretch>
      </xdr:blipFill>
      <xdr:spPr bwMode="auto">
        <a:xfrm>
          <a:off x="0" y="4870174"/>
          <a:ext cx="1365250" cy="7588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revell@hindmarsh.vic.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G513"/>
  <sheetViews>
    <sheetView workbookViewId="0">
      <selection activeCell="G161" sqref="G161"/>
    </sheetView>
  </sheetViews>
  <sheetFormatPr defaultColWidth="9.33203125" defaultRowHeight="12.75" x14ac:dyDescent="0.2"/>
  <cols>
    <col min="1" max="1" width="4.1640625" style="271" customWidth="1"/>
    <col min="2" max="4" width="3.83203125" style="271" customWidth="1"/>
    <col min="5" max="5" width="7.1640625" style="271" customWidth="1"/>
    <col min="6" max="7" width="9.33203125" style="271"/>
    <col min="8" max="8" width="3.83203125" style="271" customWidth="1"/>
    <col min="9" max="9" width="9.33203125" style="271"/>
    <col min="10" max="10" width="14.33203125" style="271" customWidth="1"/>
    <col min="11" max="11" width="28.33203125" style="271" customWidth="1"/>
    <col min="12" max="12" width="4" style="271" customWidth="1"/>
    <col min="13" max="14" width="9.33203125" style="271"/>
    <col min="15" max="15" width="4.5" style="271" customWidth="1"/>
    <col min="16" max="16" width="10.83203125" style="271" customWidth="1"/>
    <col min="17" max="23" width="11" style="271" customWidth="1"/>
    <col min="24" max="38" width="10.5" style="271" customWidth="1"/>
    <col min="39" max="16384" width="9.33203125" style="271"/>
  </cols>
  <sheetData>
    <row r="1" spans="1:33" s="14" customFormat="1" x14ac:dyDescent="0.2">
      <c r="A1" s="150"/>
      <c r="B1" s="150"/>
    </row>
    <row r="2" spans="1:33" s="14" customFormat="1" x14ac:dyDescent="0.2">
      <c r="A2" s="150"/>
      <c r="B2" s="150"/>
      <c r="C2" s="165"/>
      <c r="F2" s="165" t="s">
        <v>208</v>
      </c>
    </row>
    <row r="3" spans="1:33" s="14" customFormat="1" x14ac:dyDescent="0.2">
      <c r="C3" s="166"/>
      <c r="F3" s="166" t="s">
        <v>0</v>
      </c>
    </row>
    <row r="4" spans="1:33" s="14" customFormat="1" ht="25.5" customHeight="1" x14ac:dyDescent="0.2">
      <c r="C4" s="166"/>
      <c r="F4" s="274" t="s">
        <v>187</v>
      </c>
    </row>
    <row r="5" spans="1:33" s="129" customFormat="1" ht="17.25" customHeight="1" x14ac:dyDescent="0.2"/>
    <row r="8" spans="1:33" x14ac:dyDescent="0.2">
      <c r="C8" s="823" t="s">
        <v>21</v>
      </c>
      <c r="D8" s="824"/>
      <c r="E8" s="824"/>
      <c r="F8" s="825"/>
      <c r="J8" s="398" t="s">
        <v>226</v>
      </c>
      <c r="K8" s="348" t="s">
        <v>469</v>
      </c>
      <c r="Q8" s="281" t="s">
        <v>430</v>
      </c>
      <c r="R8" s="281"/>
      <c r="S8" s="281"/>
      <c r="T8" s="281"/>
      <c r="U8" s="281"/>
      <c r="V8" s="281"/>
      <c r="W8" s="281"/>
      <c r="X8" s="281"/>
      <c r="Y8" s="281"/>
      <c r="Z8" s="281"/>
      <c r="AA8" s="281"/>
      <c r="AB8" s="281"/>
      <c r="AC8" s="281"/>
      <c r="AD8" s="281"/>
      <c r="AE8" s="281"/>
      <c r="AF8" s="281"/>
      <c r="AG8" s="281"/>
    </row>
    <row r="9" spans="1:33" x14ac:dyDescent="0.2">
      <c r="C9" s="823" t="s">
        <v>72</v>
      </c>
      <c r="D9" s="824"/>
      <c r="E9" s="824"/>
      <c r="F9" s="825"/>
      <c r="G9" s="271" t="s">
        <v>439</v>
      </c>
      <c r="J9" s="398" t="s">
        <v>227</v>
      </c>
      <c r="K9" s="348"/>
      <c r="Q9" s="281" t="s">
        <v>71</v>
      </c>
      <c r="R9" s="281" t="s">
        <v>72</v>
      </c>
      <c r="S9" s="281" t="s">
        <v>232</v>
      </c>
      <c r="T9" s="281" t="s">
        <v>233</v>
      </c>
      <c r="U9" s="281" t="s">
        <v>234</v>
      </c>
      <c r="V9" s="281" t="s">
        <v>235</v>
      </c>
      <c r="W9" s="281" t="s">
        <v>236</v>
      </c>
      <c r="X9" s="281" t="s">
        <v>237</v>
      </c>
      <c r="Y9" s="281" t="s">
        <v>238</v>
      </c>
      <c r="Z9" s="281" t="s">
        <v>239</v>
      </c>
      <c r="AA9" s="281" t="s">
        <v>240</v>
      </c>
      <c r="AB9" s="281" t="s">
        <v>241</v>
      </c>
      <c r="AC9" s="281" t="s">
        <v>431</v>
      </c>
      <c r="AD9" s="281" t="s">
        <v>432</v>
      </c>
      <c r="AE9" s="281" t="s">
        <v>433</v>
      </c>
      <c r="AF9" s="281" t="s">
        <v>434</v>
      </c>
      <c r="AG9" s="281" t="s">
        <v>435</v>
      </c>
    </row>
    <row r="10" spans="1:33" x14ac:dyDescent="0.2">
      <c r="J10" s="398" t="s">
        <v>228</v>
      </c>
      <c r="K10" s="348" t="s">
        <v>470</v>
      </c>
      <c r="Q10" s="281" t="s">
        <v>72</v>
      </c>
      <c r="R10" s="281" t="s">
        <v>232</v>
      </c>
      <c r="S10" s="281" t="s">
        <v>233</v>
      </c>
      <c r="T10" s="281" t="s">
        <v>234</v>
      </c>
      <c r="U10" s="281" t="s">
        <v>235</v>
      </c>
      <c r="V10" s="281" t="s">
        <v>236</v>
      </c>
      <c r="W10" s="281" t="s">
        <v>237</v>
      </c>
      <c r="X10" s="281" t="s">
        <v>238</v>
      </c>
      <c r="Y10" s="281" t="s">
        <v>239</v>
      </c>
      <c r="Z10" s="281" t="s">
        <v>240</v>
      </c>
      <c r="AA10" s="281" t="s">
        <v>241</v>
      </c>
      <c r="AB10" s="281" t="s">
        <v>431</v>
      </c>
      <c r="AC10" s="281" t="s">
        <v>432</v>
      </c>
      <c r="AD10" s="281" t="s">
        <v>433</v>
      </c>
      <c r="AE10" s="281" t="s">
        <v>434</v>
      </c>
      <c r="AF10" s="281" t="s">
        <v>435</v>
      </c>
      <c r="AG10" s="281" t="s">
        <v>436</v>
      </c>
    </row>
    <row r="11" spans="1:33" x14ac:dyDescent="0.2">
      <c r="J11" s="398" t="s">
        <v>229</v>
      </c>
      <c r="K11" s="681" t="s">
        <v>471</v>
      </c>
      <c r="Q11" s="281" t="s">
        <v>232</v>
      </c>
      <c r="R11" s="281" t="s">
        <v>233</v>
      </c>
      <c r="S11" s="281" t="s">
        <v>234</v>
      </c>
      <c r="T11" s="281" t="s">
        <v>235</v>
      </c>
      <c r="U11" s="281" t="s">
        <v>236</v>
      </c>
      <c r="V11" s="281" t="s">
        <v>237</v>
      </c>
      <c r="W11" s="281" t="s">
        <v>238</v>
      </c>
      <c r="X11" s="281" t="s">
        <v>239</v>
      </c>
      <c r="Y11" s="281" t="s">
        <v>240</v>
      </c>
      <c r="Z11" s="281" t="s">
        <v>241</v>
      </c>
      <c r="AA11" s="281" t="s">
        <v>431</v>
      </c>
      <c r="AB11" s="281" t="s">
        <v>432</v>
      </c>
      <c r="AC11" s="281" t="s">
        <v>433</v>
      </c>
      <c r="AD11" s="281" t="s">
        <v>434</v>
      </c>
      <c r="AE11" s="281" t="s">
        <v>435</v>
      </c>
      <c r="AF11" s="281" t="s">
        <v>436</v>
      </c>
      <c r="AG11" s="281" t="s">
        <v>437</v>
      </c>
    </row>
    <row r="12" spans="1:33" x14ac:dyDescent="0.2">
      <c r="Q12" s="281" t="s">
        <v>233</v>
      </c>
      <c r="R12" s="281" t="s">
        <v>234</v>
      </c>
      <c r="S12" s="281" t="s">
        <v>235</v>
      </c>
      <c r="T12" s="281" t="s">
        <v>236</v>
      </c>
      <c r="U12" s="281" t="s">
        <v>237</v>
      </c>
      <c r="V12" s="281" t="s">
        <v>238</v>
      </c>
      <c r="W12" s="281" t="s">
        <v>239</v>
      </c>
      <c r="X12" s="281" t="s">
        <v>240</v>
      </c>
      <c r="Y12" s="281" t="s">
        <v>241</v>
      </c>
      <c r="Z12" s="281" t="s">
        <v>431</v>
      </c>
      <c r="AA12" s="281" t="s">
        <v>432</v>
      </c>
      <c r="AB12" s="281" t="s">
        <v>433</v>
      </c>
      <c r="AC12" s="281" t="s">
        <v>434</v>
      </c>
      <c r="AD12" s="281" t="s">
        <v>435</v>
      </c>
      <c r="AE12" s="281" t="s">
        <v>436</v>
      </c>
      <c r="AF12" s="281" t="s">
        <v>437</v>
      </c>
      <c r="AG12" s="281" t="s">
        <v>438</v>
      </c>
    </row>
    <row r="13" spans="1:33" x14ac:dyDescent="0.2">
      <c r="Q13" s="281" t="s">
        <v>234</v>
      </c>
      <c r="R13" s="281" t="s">
        <v>235</v>
      </c>
      <c r="S13" s="281" t="s">
        <v>236</v>
      </c>
      <c r="T13" s="281" t="s">
        <v>237</v>
      </c>
      <c r="U13" s="281" t="s">
        <v>238</v>
      </c>
      <c r="V13" s="281" t="s">
        <v>239</v>
      </c>
      <c r="W13" s="281" t="s">
        <v>240</v>
      </c>
      <c r="X13" s="281" t="s">
        <v>241</v>
      </c>
      <c r="Y13" s="281" t="s">
        <v>431</v>
      </c>
      <c r="Z13" s="281" t="s">
        <v>432</v>
      </c>
      <c r="AA13" s="281" t="s">
        <v>433</v>
      </c>
      <c r="AB13" s="281" t="s">
        <v>434</v>
      </c>
      <c r="AC13" s="281" t="s">
        <v>435</v>
      </c>
      <c r="AD13" s="281" t="s">
        <v>436</v>
      </c>
      <c r="AE13" s="281" t="s">
        <v>437</v>
      </c>
      <c r="AF13" s="281" t="s">
        <v>438</v>
      </c>
      <c r="AG13" s="281"/>
    </row>
    <row r="14" spans="1:33" x14ac:dyDescent="0.2">
      <c r="C14" s="272" t="s">
        <v>185</v>
      </c>
      <c r="Q14" s="281" t="s">
        <v>235</v>
      </c>
      <c r="R14" s="281" t="s">
        <v>236</v>
      </c>
      <c r="S14" s="281" t="s">
        <v>237</v>
      </c>
      <c r="T14" s="281" t="s">
        <v>238</v>
      </c>
      <c r="U14" s="281" t="s">
        <v>239</v>
      </c>
      <c r="V14" s="281" t="s">
        <v>240</v>
      </c>
      <c r="W14" s="281" t="s">
        <v>241</v>
      </c>
      <c r="X14" s="281" t="s">
        <v>431</v>
      </c>
      <c r="Y14" s="281" t="s">
        <v>432</v>
      </c>
      <c r="Z14" s="281" t="s">
        <v>433</v>
      </c>
      <c r="AA14" s="281" t="s">
        <v>434</v>
      </c>
      <c r="AB14" s="281" t="s">
        <v>435</v>
      </c>
      <c r="AC14" s="281" t="s">
        <v>436</v>
      </c>
      <c r="AD14" s="281" t="s">
        <v>437</v>
      </c>
      <c r="AE14" s="281" t="s">
        <v>438</v>
      </c>
      <c r="AF14" s="281"/>
      <c r="AG14" s="281"/>
    </row>
    <row r="15" spans="1:33" x14ac:dyDescent="0.2">
      <c r="Q15" s="281" t="s">
        <v>236</v>
      </c>
      <c r="R15" s="281" t="s">
        <v>237</v>
      </c>
      <c r="S15" s="281" t="s">
        <v>238</v>
      </c>
      <c r="T15" s="281" t="s">
        <v>239</v>
      </c>
      <c r="U15" s="281" t="s">
        <v>240</v>
      </c>
      <c r="V15" s="281" t="s">
        <v>241</v>
      </c>
      <c r="W15" s="281" t="s">
        <v>431</v>
      </c>
      <c r="X15" s="281" t="s">
        <v>432</v>
      </c>
      <c r="Y15" s="281" t="s">
        <v>433</v>
      </c>
      <c r="Z15" s="281" t="s">
        <v>434</v>
      </c>
      <c r="AA15" s="281" t="s">
        <v>435</v>
      </c>
      <c r="AB15" s="281" t="s">
        <v>436</v>
      </c>
      <c r="AC15" s="281" t="s">
        <v>437</v>
      </c>
      <c r="AD15" s="281" t="s">
        <v>438</v>
      </c>
      <c r="AE15" s="281"/>
      <c r="AF15" s="281"/>
      <c r="AG15" s="281"/>
    </row>
    <row r="16" spans="1:33" x14ac:dyDescent="0.2">
      <c r="C16" s="833" t="s">
        <v>463</v>
      </c>
      <c r="D16" s="834"/>
      <c r="E16" s="834"/>
      <c r="F16" s="834"/>
      <c r="G16" s="834"/>
      <c r="H16" s="834"/>
      <c r="I16" s="834"/>
      <c r="J16" s="834"/>
      <c r="K16" s="834"/>
      <c r="L16" s="834"/>
      <c r="M16" s="834"/>
      <c r="N16" s="835"/>
      <c r="Q16" s="281" t="s">
        <v>237</v>
      </c>
      <c r="R16" s="281" t="s">
        <v>238</v>
      </c>
      <c r="S16" s="281" t="s">
        <v>239</v>
      </c>
      <c r="T16" s="281" t="s">
        <v>240</v>
      </c>
      <c r="U16" s="281" t="s">
        <v>241</v>
      </c>
      <c r="V16" s="281" t="s">
        <v>431</v>
      </c>
      <c r="W16" s="281" t="s">
        <v>432</v>
      </c>
      <c r="X16" s="281" t="s">
        <v>433</v>
      </c>
      <c r="Y16" s="281" t="s">
        <v>434</v>
      </c>
      <c r="Z16" s="281" t="s">
        <v>435</v>
      </c>
      <c r="AA16" s="281" t="s">
        <v>436</v>
      </c>
      <c r="AB16" s="281" t="s">
        <v>437</v>
      </c>
      <c r="AC16" s="281" t="s">
        <v>438</v>
      </c>
      <c r="AD16" s="281"/>
      <c r="AE16" s="281"/>
      <c r="AF16" s="281"/>
      <c r="AG16" s="281"/>
    </row>
    <row r="17" spans="3:33" x14ac:dyDescent="0.2">
      <c r="C17" s="836"/>
      <c r="D17" s="837"/>
      <c r="E17" s="837"/>
      <c r="F17" s="837"/>
      <c r="G17" s="837"/>
      <c r="H17" s="837"/>
      <c r="I17" s="837"/>
      <c r="J17" s="837"/>
      <c r="K17" s="837"/>
      <c r="L17" s="837"/>
      <c r="M17" s="837"/>
      <c r="N17" s="838"/>
      <c r="Q17" s="281" t="s">
        <v>238</v>
      </c>
      <c r="R17" s="281" t="s">
        <v>239</v>
      </c>
      <c r="S17" s="281" t="s">
        <v>240</v>
      </c>
      <c r="T17" s="281" t="s">
        <v>241</v>
      </c>
      <c r="U17" s="281" t="s">
        <v>431</v>
      </c>
      <c r="V17" s="281" t="s">
        <v>432</v>
      </c>
      <c r="W17" s="281" t="s">
        <v>433</v>
      </c>
      <c r="X17" s="281" t="s">
        <v>434</v>
      </c>
      <c r="Y17" s="281" t="s">
        <v>435</v>
      </c>
      <c r="Z17" s="281" t="s">
        <v>436</v>
      </c>
      <c r="AA17" s="281" t="s">
        <v>437</v>
      </c>
      <c r="AB17" s="281" t="s">
        <v>438</v>
      </c>
      <c r="AC17" s="281"/>
      <c r="AD17" s="281"/>
      <c r="AE17" s="281"/>
      <c r="AF17" s="281"/>
      <c r="AG17" s="281"/>
    </row>
    <row r="18" spans="3:33" x14ac:dyDescent="0.2">
      <c r="C18" s="836"/>
      <c r="D18" s="837"/>
      <c r="E18" s="837"/>
      <c r="F18" s="837"/>
      <c r="G18" s="837"/>
      <c r="H18" s="837"/>
      <c r="I18" s="837"/>
      <c r="J18" s="837"/>
      <c r="K18" s="837"/>
      <c r="L18" s="837"/>
      <c r="M18" s="837"/>
      <c r="N18" s="838"/>
      <c r="Q18" s="281" t="s">
        <v>239</v>
      </c>
      <c r="R18" s="281" t="s">
        <v>240</v>
      </c>
      <c r="S18" s="281" t="s">
        <v>241</v>
      </c>
      <c r="T18" s="281" t="s">
        <v>431</v>
      </c>
      <c r="U18" s="281" t="s">
        <v>432</v>
      </c>
      <c r="V18" s="281" t="s">
        <v>433</v>
      </c>
      <c r="W18" s="281" t="s">
        <v>434</v>
      </c>
      <c r="X18" s="281" t="s">
        <v>435</v>
      </c>
      <c r="Y18" s="281" t="s">
        <v>436</v>
      </c>
      <c r="Z18" s="281" t="s">
        <v>437</v>
      </c>
      <c r="AA18" s="281" t="s">
        <v>438</v>
      </c>
      <c r="AB18" s="281"/>
      <c r="AC18" s="281"/>
      <c r="AD18" s="281"/>
      <c r="AE18" s="281"/>
      <c r="AF18" s="281"/>
      <c r="AG18" s="281"/>
    </row>
    <row r="19" spans="3:33" x14ac:dyDescent="0.2">
      <c r="C19" s="836"/>
      <c r="D19" s="837"/>
      <c r="E19" s="837"/>
      <c r="F19" s="837"/>
      <c r="G19" s="837"/>
      <c r="H19" s="837"/>
      <c r="I19" s="837"/>
      <c r="J19" s="837"/>
      <c r="K19" s="837"/>
      <c r="L19" s="837"/>
      <c r="M19" s="837"/>
      <c r="N19" s="838"/>
      <c r="Q19" s="281" t="s">
        <v>240</v>
      </c>
      <c r="R19" s="281" t="s">
        <v>241</v>
      </c>
      <c r="S19" s="281" t="s">
        <v>431</v>
      </c>
      <c r="T19" s="281" t="s">
        <v>432</v>
      </c>
      <c r="U19" s="281" t="s">
        <v>433</v>
      </c>
      <c r="V19" s="281" t="s">
        <v>434</v>
      </c>
      <c r="W19" s="281" t="s">
        <v>435</v>
      </c>
      <c r="X19" s="281" t="s">
        <v>436</v>
      </c>
      <c r="Y19" s="281" t="s">
        <v>437</v>
      </c>
      <c r="Z19" s="281" t="s">
        <v>438</v>
      </c>
      <c r="AA19" s="281"/>
      <c r="AB19" s="281"/>
      <c r="AC19" s="281"/>
      <c r="AD19" s="281"/>
      <c r="AE19" s="281"/>
      <c r="AF19" s="281"/>
      <c r="AG19" s="281"/>
    </row>
    <row r="20" spans="3:33" x14ac:dyDescent="0.2">
      <c r="C20" s="836"/>
      <c r="D20" s="837"/>
      <c r="E20" s="837"/>
      <c r="F20" s="837"/>
      <c r="G20" s="837"/>
      <c r="H20" s="837"/>
      <c r="I20" s="837"/>
      <c r="J20" s="837"/>
      <c r="K20" s="837"/>
      <c r="L20" s="837"/>
      <c r="M20" s="837"/>
      <c r="N20" s="838"/>
      <c r="Q20" s="281" t="s">
        <v>241</v>
      </c>
      <c r="R20" s="281" t="s">
        <v>431</v>
      </c>
      <c r="S20" s="281" t="s">
        <v>432</v>
      </c>
      <c r="T20" s="281" t="s">
        <v>433</v>
      </c>
      <c r="U20" s="281" t="s">
        <v>434</v>
      </c>
      <c r="V20" s="281" t="s">
        <v>435</v>
      </c>
      <c r="W20" s="281" t="s">
        <v>436</v>
      </c>
      <c r="X20" s="281" t="s">
        <v>437</v>
      </c>
      <c r="Y20" s="281" t="s">
        <v>438</v>
      </c>
      <c r="Z20" s="281"/>
      <c r="AA20" s="281"/>
      <c r="AB20" s="281"/>
      <c r="AC20" s="281"/>
      <c r="AD20" s="281"/>
      <c r="AE20" s="281"/>
      <c r="AF20" s="281"/>
      <c r="AG20" s="281"/>
    </row>
    <row r="21" spans="3:33" x14ac:dyDescent="0.2">
      <c r="C21" s="836"/>
      <c r="D21" s="837"/>
      <c r="E21" s="837"/>
      <c r="F21" s="837"/>
      <c r="G21" s="837"/>
      <c r="H21" s="837"/>
      <c r="I21" s="837"/>
      <c r="J21" s="837"/>
      <c r="K21" s="837"/>
      <c r="L21" s="837"/>
      <c r="M21" s="837"/>
      <c r="N21" s="838"/>
      <c r="Q21" s="281" t="s">
        <v>431</v>
      </c>
      <c r="R21" s="281" t="s">
        <v>432</v>
      </c>
      <c r="S21" s="281" t="s">
        <v>433</v>
      </c>
      <c r="T21" s="281" t="s">
        <v>434</v>
      </c>
      <c r="U21" s="281" t="s">
        <v>435</v>
      </c>
      <c r="V21" s="281" t="s">
        <v>436</v>
      </c>
      <c r="W21" s="281" t="s">
        <v>437</v>
      </c>
      <c r="X21" s="281" t="s">
        <v>438</v>
      </c>
      <c r="Y21" s="281"/>
      <c r="Z21" s="281"/>
      <c r="AA21" s="281"/>
      <c r="AB21" s="281"/>
      <c r="AC21" s="281"/>
      <c r="AD21" s="281"/>
      <c r="AE21" s="281"/>
      <c r="AF21" s="281"/>
      <c r="AG21" s="281"/>
    </row>
    <row r="22" spans="3:33" x14ac:dyDescent="0.2">
      <c r="C22" s="836"/>
      <c r="D22" s="837"/>
      <c r="E22" s="837"/>
      <c r="F22" s="837"/>
      <c r="G22" s="837"/>
      <c r="H22" s="837"/>
      <c r="I22" s="837"/>
      <c r="J22" s="837"/>
      <c r="K22" s="837"/>
      <c r="L22" s="837"/>
      <c r="M22" s="837"/>
      <c r="N22" s="838"/>
      <c r="Q22" s="281" t="s">
        <v>432</v>
      </c>
      <c r="R22" s="281" t="s">
        <v>433</v>
      </c>
      <c r="S22" s="281" t="s">
        <v>434</v>
      </c>
      <c r="T22" s="281" t="s">
        <v>435</v>
      </c>
      <c r="U22" s="281" t="s">
        <v>436</v>
      </c>
      <c r="V22" s="281" t="s">
        <v>437</v>
      </c>
      <c r="W22" s="281" t="s">
        <v>438</v>
      </c>
      <c r="X22" s="281"/>
      <c r="Y22" s="281"/>
      <c r="Z22" s="281"/>
      <c r="AA22" s="281"/>
      <c r="AB22" s="281"/>
      <c r="AC22" s="281"/>
      <c r="AD22" s="281"/>
      <c r="AE22" s="281"/>
      <c r="AF22" s="281"/>
      <c r="AG22" s="281"/>
    </row>
    <row r="23" spans="3:33" x14ac:dyDescent="0.2">
      <c r="C23" s="836"/>
      <c r="D23" s="837"/>
      <c r="E23" s="837"/>
      <c r="F23" s="837"/>
      <c r="G23" s="837"/>
      <c r="H23" s="837"/>
      <c r="I23" s="837"/>
      <c r="J23" s="837"/>
      <c r="K23" s="837"/>
      <c r="L23" s="837"/>
      <c r="M23" s="837"/>
      <c r="N23" s="838"/>
      <c r="Q23" s="281" t="s">
        <v>433</v>
      </c>
      <c r="R23" s="281" t="s">
        <v>434</v>
      </c>
      <c r="S23" s="281" t="s">
        <v>435</v>
      </c>
      <c r="T23" s="281" t="s">
        <v>436</v>
      </c>
      <c r="U23" s="281" t="s">
        <v>437</v>
      </c>
      <c r="V23" s="281" t="s">
        <v>438</v>
      </c>
      <c r="W23" s="639"/>
      <c r="X23" s="639"/>
      <c r="Y23" s="281"/>
      <c r="Z23" s="281"/>
      <c r="AA23" s="281"/>
      <c r="AB23" s="281"/>
      <c r="AC23" s="281"/>
      <c r="AD23" s="281"/>
      <c r="AE23" s="281"/>
      <c r="AF23" s="281"/>
      <c r="AG23" s="281"/>
    </row>
    <row r="24" spans="3:33" x14ac:dyDescent="0.2">
      <c r="C24" s="836"/>
      <c r="D24" s="837"/>
      <c r="E24" s="837"/>
      <c r="F24" s="837"/>
      <c r="G24" s="837"/>
      <c r="H24" s="837"/>
      <c r="I24" s="837"/>
      <c r="J24" s="837"/>
      <c r="K24" s="837"/>
      <c r="L24" s="837"/>
      <c r="M24" s="837"/>
      <c r="N24" s="838"/>
      <c r="Q24" s="281" t="s">
        <v>435</v>
      </c>
      <c r="R24" s="281" t="s">
        <v>436</v>
      </c>
      <c r="S24" s="281" t="s">
        <v>437</v>
      </c>
      <c r="T24" s="281" t="s">
        <v>438</v>
      </c>
      <c r="U24" s="281"/>
      <c r="V24" s="640"/>
      <c r="W24" s="639"/>
      <c r="X24" s="639"/>
      <c r="Y24" s="281"/>
      <c r="Z24" s="281"/>
      <c r="AA24" s="281"/>
      <c r="AB24" s="281"/>
      <c r="AC24" s="281"/>
      <c r="AD24" s="281"/>
      <c r="AE24" s="281"/>
      <c r="AF24" s="281"/>
      <c r="AG24" s="281"/>
    </row>
    <row r="25" spans="3:33" x14ac:dyDescent="0.2">
      <c r="C25" s="836"/>
      <c r="D25" s="837"/>
      <c r="E25" s="837"/>
      <c r="F25" s="837"/>
      <c r="G25" s="837"/>
      <c r="H25" s="837"/>
      <c r="I25" s="837"/>
      <c r="J25" s="837"/>
      <c r="K25" s="837"/>
      <c r="L25" s="837"/>
      <c r="M25" s="837"/>
      <c r="N25" s="838"/>
      <c r="Q25" s="281" t="s">
        <v>436</v>
      </c>
      <c r="R25" s="281" t="s">
        <v>437</v>
      </c>
      <c r="S25" s="281" t="s">
        <v>438</v>
      </c>
      <c r="T25" s="281"/>
      <c r="U25" s="281"/>
      <c r="V25" s="640"/>
      <c r="W25" s="639"/>
      <c r="X25" s="639"/>
      <c r="Y25" s="281"/>
      <c r="Z25" s="281"/>
      <c r="AA25" s="281"/>
      <c r="AB25" s="281"/>
      <c r="AC25" s="281"/>
      <c r="AD25" s="281"/>
      <c r="AE25" s="281"/>
      <c r="AF25" s="281"/>
      <c r="AG25" s="281"/>
    </row>
    <row r="26" spans="3:33" x14ac:dyDescent="0.2">
      <c r="C26" s="836"/>
      <c r="D26" s="837"/>
      <c r="E26" s="837"/>
      <c r="F26" s="837"/>
      <c r="G26" s="837"/>
      <c r="H26" s="837"/>
      <c r="I26" s="837"/>
      <c r="J26" s="837"/>
      <c r="K26" s="837"/>
      <c r="L26" s="837"/>
      <c r="M26" s="837"/>
      <c r="N26" s="838"/>
      <c r="Q26" s="281" t="s">
        <v>437</v>
      </c>
      <c r="R26" s="281" t="s">
        <v>438</v>
      </c>
      <c r="S26" s="281"/>
      <c r="T26" s="281"/>
      <c r="U26" s="281"/>
      <c r="V26" s="640"/>
      <c r="W26" s="639"/>
      <c r="X26" s="639"/>
      <c r="Y26" s="281"/>
      <c r="Z26" s="281"/>
      <c r="AA26" s="281"/>
      <c r="AB26" s="281"/>
      <c r="AC26" s="281"/>
      <c r="AD26" s="281"/>
      <c r="AE26" s="281"/>
      <c r="AF26" s="281"/>
      <c r="AG26" s="281"/>
    </row>
    <row r="27" spans="3:33" x14ac:dyDescent="0.2">
      <c r="C27" s="836"/>
      <c r="D27" s="837"/>
      <c r="E27" s="837"/>
      <c r="F27" s="837"/>
      <c r="G27" s="837"/>
      <c r="H27" s="837"/>
      <c r="I27" s="837"/>
      <c r="J27" s="837"/>
      <c r="K27" s="837"/>
      <c r="L27" s="837"/>
      <c r="M27" s="837"/>
      <c r="N27" s="838"/>
      <c r="V27" s="155"/>
      <c r="W27" s="160"/>
      <c r="X27" s="160"/>
    </row>
    <row r="28" spans="3:33" x14ac:dyDescent="0.2">
      <c r="C28" s="836"/>
      <c r="D28" s="837"/>
      <c r="E28" s="837"/>
      <c r="F28" s="837"/>
      <c r="G28" s="837"/>
      <c r="H28" s="837"/>
      <c r="I28" s="837"/>
      <c r="J28" s="837"/>
      <c r="K28" s="837"/>
      <c r="L28" s="837"/>
      <c r="M28" s="837"/>
      <c r="N28" s="838"/>
      <c r="V28" s="155"/>
      <c r="W28" s="160"/>
      <c r="X28" s="160"/>
    </row>
    <row r="29" spans="3:33" x14ac:dyDescent="0.2">
      <c r="C29" s="836"/>
      <c r="D29" s="837"/>
      <c r="E29" s="837"/>
      <c r="F29" s="837"/>
      <c r="G29" s="837"/>
      <c r="H29" s="837"/>
      <c r="I29" s="837"/>
      <c r="J29" s="837"/>
      <c r="K29" s="837"/>
      <c r="L29" s="837"/>
      <c r="M29" s="837"/>
      <c r="N29" s="838"/>
      <c r="V29" s="155"/>
      <c r="W29" s="160"/>
      <c r="X29" s="160"/>
    </row>
    <row r="30" spans="3:33" x14ac:dyDescent="0.2">
      <c r="C30" s="836"/>
      <c r="D30" s="837"/>
      <c r="E30" s="837"/>
      <c r="F30" s="837"/>
      <c r="G30" s="837"/>
      <c r="H30" s="837"/>
      <c r="I30" s="837"/>
      <c r="J30" s="837"/>
      <c r="K30" s="837"/>
      <c r="L30" s="837"/>
      <c r="M30" s="837"/>
      <c r="N30" s="838"/>
    </row>
    <row r="31" spans="3:33" x14ac:dyDescent="0.2">
      <c r="C31" s="836"/>
      <c r="D31" s="837"/>
      <c r="E31" s="837"/>
      <c r="F31" s="837"/>
      <c r="G31" s="837"/>
      <c r="H31" s="837"/>
      <c r="I31" s="837"/>
      <c r="J31" s="837"/>
      <c r="K31" s="837"/>
      <c r="L31" s="837"/>
      <c r="M31" s="837"/>
      <c r="N31" s="838"/>
    </row>
    <row r="32" spans="3:33" x14ac:dyDescent="0.2">
      <c r="C32" s="836"/>
      <c r="D32" s="837"/>
      <c r="E32" s="837"/>
      <c r="F32" s="837"/>
      <c r="G32" s="837"/>
      <c r="H32" s="837"/>
      <c r="I32" s="837"/>
      <c r="J32" s="837"/>
      <c r="K32" s="837"/>
      <c r="L32" s="837"/>
      <c r="M32" s="837"/>
      <c r="N32" s="838"/>
    </row>
    <row r="33" spans="3:14" x14ac:dyDescent="0.2">
      <c r="C33" s="836"/>
      <c r="D33" s="837"/>
      <c r="E33" s="837"/>
      <c r="F33" s="837"/>
      <c r="G33" s="837"/>
      <c r="H33" s="837"/>
      <c r="I33" s="837"/>
      <c r="J33" s="837"/>
      <c r="K33" s="837"/>
      <c r="L33" s="837"/>
      <c r="M33" s="837"/>
      <c r="N33" s="838"/>
    </row>
    <row r="34" spans="3:14" x14ac:dyDescent="0.2">
      <c r="C34" s="836"/>
      <c r="D34" s="837"/>
      <c r="E34" s="837"/>
      <c r="F34" s="837"/>
      <c r="G34" s="837"/>
      <c r="H34" s="837"/>
      <c r="I34" s="837"/>
      <c r="J34" s="837"/>
      <c r="K34" s="837"/>
      <c r="L34" s="837"/>
      <c r="M34" s="837"/>
      <c r="N34" s="838"/>
    </row>
    <row r="35" spans="3:14" x14ac:dyDescent="0.2">
      <c r="C35" s="836"/>
      <c r="D35" s="837"/>
      <c r="E35" s="837"/>
      <c r="F35" s="837"/>
      <c r="G35" s="837"/>
      <c r="H35" s="837"/>
      <c r="I35" s="837"/>
      <c r="J35" s="837"/>
      <c r="K35" s="837"/>
      <c r="L35" s="837"/>
      <c r="M35" s="837"/>
      <c r="N35" s="838"/>
    </row>
    <row r="36" spans="3:14" x14ac:dyDescent="0.2">
      <c r="C36" s="836"/>
      <c r="D36" s="837"/>
      <c r="E36" s="837"/>
      <c r="F36" s="837"/>
      <c r="G36" s="837"/>
      <c r="H36" s="837"/>
      <c r="I36" s="837"/>
      <c r="J36" s="837"/>
      <c r="K36" s="837"/>
      <c r="L36" s="837"/>
      <c r="M36" s="837"/>
      <c r="N36" s="838"/>
    </row>
    <row r="37" spans="3:14" x14ac:dyDescent="0.2">
      <c r="C37" s="836"/>
      <c r="D37" s="837"/>
      <c r="E37" s="837"/>
      <c r="F37" s="837"/>
      <c r="G37" s="837"/>
      <c r="H37" s="837"/>
      <c r="I37" s="837"/>
      <c r="J37" s="837"/>
      <c r="K37" s="837"/>
      <c r="L37" s="837"/>
      <c r="M37" s="837"/>
      <c r="N37" s="838"/>
    </row>
    <row r="38" spans="3:14" x14ac:dyDescent="0.2">
      <c r="C38" s="836"/>
      <c r="D38" s="837"/>
      <c r="E38" s="837"/>
      <c r="F38" s="837"/>
      <c r="G38" s="837"/>
      <c r="H38" s="837"/>
      <c r="I38" s="837"/>
      <c r="J38" s="837"/>
      <c r="K38" s="837"/>
      <c r="L38" s="837"/>
      <c r="M38" s="837"/>
      <c r="N38" s="838"/>
    </row>
    <row r="39" spans="3:14" x14ac:dyDescent="0.2">
      <c r="C39" s="836"/>
      <c r="D39" s="837"/>
      <c r="E39" s="837"/>
      <c r="F39" s="837"/>
      <c r="G39" s="837"/>
      <c r="H39" s="837"/>
      <c r="I39" s="837"/>
      <c r="J39" s="837"/>
      <c r="K39" s="837"/>
      <c r="L39" s="837"/>
      <c r="M39" s="837"/>
      <c r="N39" s="838"/>
    </row>
    <row r="40" spans="3:14" x14ac:dyDescent="0.2">
      <c r="C40" s="836"/>
      <c r="D40" s="837"/>
      <c r="E40" s="837"/>
      <c r="F40" s="837"/>
      <c r="G40" s="837"/>
      <c r="H40" s="837"/>
      <c r="I40" s="837"/>
      <c r="J40" s="837"/>
      <c r="K40" s="837"/>
      <c r="L40" s="837"/>
      <c r="M40" s="837"/>
      <c r="N40" s="838"/>
    </row>
    <row r="41" spans="3:14" x14ac:dyDescent="0.2">
      <c r="C41" s="836"/>
      <c r="D41" s="837"/>
      <c r="E41" s="837"/>
      <c r="F41" s="837"/>
      <c r="G41" s="837"/>
      <c r="H41" s="837"/>
      <c r="I41" s="837"/>
      <c r="J41" s="837"/>
      <c r="K41" s="837"/>
      <c r="L41" s="837"/>
      <c r="M41" s="837"/>
      <c r="N41" s="838"/>
    </row>
    <row r="42" spans="3:14" x14ac:dyDescent="0.2">
      <c r="C42" s="836"/>
      <c r="D42" s="837"/>
      <c r="E42" s="837"/>
      <c r="F42" s="837"/>
      <c r="G42" s="837"/>
      <c r="H42" s="837"/>
      <c r="I42" s="837"/>
      <c r="J42" s="837"/>
      <c r="K42" s="837"/>
      <c r="L42" s="837"/>
      <c r="M42" s="837"/>
      <c r="N42" s="838"/>
    </row>
    <row r="43" spans="3:14" x14ac:dyDescent="0.2">
      <c r="C43" s="836"/>
      <c r="D43" s="837"/>
      <c r="E43" s="837"/>
      <c r="F43" s="837"/>
      <c r="G43" s="837"/>
      <c r="H43" s="837"/>
      <c r="I43" s="837"/>
      <c r="J43" s="837"/>
      <c r="K43" s="837"/>
      <c r="L43" s="837"/>
      <c r="M43" s="837"/>
      <c r="N43" s="838"/>
    </row>
    <row r="44" spans="3:14" x14ac:dyDescent="0.2">
      <c r="C44" s="836"/>
      <c r="D44" s="837"/>
      <c r="E44" s="837"/>
      <c r="F44" s="837"/>
      <c r="G44" s="837"/>
      <c r="H44" s="837"/>
      <c r="I44" s="837"/>
      <c r="J44" s="837"/>
      <c r="K44" s="837"/>
      <c r="L44" s="837"/>
      <c r="M44" s="837"/>
      <c r="N44" s="838"/>
    </row>
    <row r="45" spans="3:14" x14ac:dyDescent="0.2">
      <c r="C45" s="836"/>
      <c r="D45" s="837"/>
      <c r="E45" s="837"/>
      <c r="F45" s="837"/>
      <c r="G45" s="837"/>
      <c r="H45" s="837"/>
      <c r="I45" s="837"/>
      <c r="J45" s="837"/>
      <c r="K45" s="837"/>
      <c r="L45" s="837"/>
      <c r="M45" s="837"/>
      <c r="N45" s="838"/>
    </row>
    <row r="46" spans="3:14" x14ac:dyDescent="0.2">
      <c r="C46" s="836"/>
      <c r="D46" s="837"/>
      <c r="E46" s="837"/>
      <c r="F46" s="837"/>
      <c r="G46" s="837"/>
      <c r="H46" s="837"/>
      <c r="I46" s="837"/>
      <c r="J46" s="837"/>
      <c r="K46" s="837"/>
      <c r="L46" s="837"/>
      <c r="M46" s="837"/>
      <c r="N46" s="838"/>
    </row>
    <row r="47" spans="3:14" x14ac:dyDescent="0.2">
      <c r="C47" s="836"/>
      <c r="D47" s="837"/>
      <c r="E47" s="837"/>
      <c r="F47" s="837"/>
      <c r="G47" s="837"/>
      <c r="H47" s="837"/>
      <c r="I47" s="837"/>
      <c r="J47" s="837"/>
      <c r="K47" s="837"/>
      <c r="L47" s="837"/>
      <c r="M47" s="837"/>
      <c r="N47" s="838"/>
    </row>
    <row r="48" spans="3:14" x14ac:dyDescent="0.2">
      <c r="C48" s="836"/>
      <c r="D48" s="837"/>
      <c r="E48" s="837"/>
      <c r="F48" s="837"/>
      <c r="G48" s="837"/>
      <c r="H48" s="837"/>
      <c r="I48" s="837"/>
      <c r="J48" s="837"/>
      <c r="K48" s="837"/>
      <c r="L48" s="837"/>
      <c r="M48" s="837"/>
      <c r="N48" s="838"/>
    </row>
    <row r="49" spans="3:14" x14ac:dyDescent="0.2">
      <c r="C49" s="839"/>
      <c r="D49" s="840"/>
      <c r="E49" s="840"/>
      <c r="F49" s="840"/>
      <c r="G49" s="840"/>
      <c r="H49" s="840"/>
      <c r="I49" s="840"/>
      <c r="J49" s="840"/>
      <c r="K49" s="840"/>
      <c r="L49" s="840"/>
      <c r="M49" s="840"/>
      <c r="N49" s="841"/>
    </row>
    <row r="53" spans="3:14" x14ac:dyDescent="0.2">
      <c r="C53" s="272" t="s">
        <v>190</v>
      </c>
    </row>
    <row r="54" spans="3:14" x14ac:dyDescent="0.2">
      <c r="D54" s="272"/>
    </row>
    <row r="55" spans="3:14" x14ac:dyDescent="0.2">
      <c r="D55" s="826" t="s">
        <v>207</v>
      </c>
      <c r="E55" s="826"/>
      <c r="F55" s="826"/>
      <c r="G55" s="826"/>
      <c r="H55" s="826"/>
      <c r="I55" s="826"/>
      <c r="J55" s="826"/>
      <c r="K55" s="826"/>
      <c r="L55" s="826"/>
      <c r="M55" s="826"/>
    </row>
    <row r="56" spans="3:14" ht="17.25" customHeight="1" x14ac:dyDescent="0.2">
      <c r="D56" s="826"/>
      <c r="E56" s="826"/>
      <c r="F56" s="826"/>
      <c r="G56" s="826"/>
      <c r="H56" s="826"/>
      <c r="I56" s="826"/>
      <c r="J56" s="826"/>
      <c r="K56" s="826"/>
      <c r="L56" s="826"/>
      <c r="M56" s="826"/>
    </row>
    <row r="59" spans="3:14" x14ac:dyDescent="0.2">
      <c r="E59" s="827" t="s">
        <v>218</v>
      </c>
      <c r="F59" s="828"/>
      <c r="G59" s="828"/>
      <c r="H59" s="828"/>
      <c r="I59" s="829"/>
    </row>
    <row r="61" spans="3:14" x14ac:dyDescent="0.2">
      <c r="E61" s="671" t="s">
        <v>224</v>
      </c>
      <c r="F61" s="672"/>
      <c r="G61" s="672"/>
      <c r="H61" s="672"/>
      <c r="I61" s="673"/>
    </row>
    <row r="63" spans="3:14" x14ac:dyDescent="0.2">
      <c r="E63" s="830" t="s">
        <v>362</v>
      </c>
      <c r="F63" s="831"/>
      <c r="G63" s="831"/>
      <c r="H63" s="831"/>
      <c r="I63" s="832"/>
    </row>
    <row r="65" spans="5:9" x14ac:dyDescent="0.2">
      <c r="E65" s="665" t="s">
        <v>363</v>
      </c>
      <c r="F65" s="666"/>
      <c r="G65" s="666"/>
      <c r="H65" s="666"/>
      <c r="I65" s="667"/>
    </row>
    <row r="67" spans="5:9" x14ac:dyDescent="0.2">
      <c r="E67" s="665" t="s">
        <v>364</v>
      </c>
      <c r="F67" s="666"/>
      <c r="G67" s="666"/>
      <c r="H67" s="666"/>
      <c r="I67" s="667"/>
    </row>
    <row r="69" spans="5:9" x14ac:dyDescent="0.2">
      <c r="E69" s="665" t="s">
        <v>365</v>
      </c>
      <c r="F69" s="666"/>
      <c r="G69" s="666"/>
      <c r="H69" s="666"/>
      <c r="I69" s="667"/>
    </row>
    <row r="71" spans="5:9" x14ac:dyDescent="0.2">
      <c r="E71" s="677" t="s">
        <v>191</v>
      </c>
      <c r="F71" s="678"/>
      <c r="G71" s="678"/>
      <c r="H71" s="678"/>
      <c r="I71" s="679"/>
    </row>
    <row r="73" spans="5:9" x14ac:dyDescent="0.2">
      <c r="E73" s="677" t="s">
        <v>192</v>
      </c>
      <c r="F73" s="678"/>
      <c r="G73" s="678"/>
      <c r="H73" s="678"/>
      <c r="I73" s="679"/>
    </row>
    <row r="75" spans="5:9" x14ac:dyDescent="0.2">
      <c r="E75" s="677" t="s">
        <v>193</v>
      </c>
      <c r="F75" s="678"/>
      <c r="G75" s="678"/>
      <c r="H75" s="678"/>
      <c r="I75" s="679"/>
    </row>
    <row r="77" spans="5:9" x14ac:dyDescent="0.2">
      <c r="E77" s="677" t="s">
        <v>194</v>
      </c>
      <c r="F77" s="678"/>
      <c r="G77" s="678"/>
      <c r="H77" s="678"/>
      <c r="I77" s="679"/>
    </row>
    <row r="79" spans="5:9" x14ac:dyDescent="0.2">
      <c r="E79" s="674" t="s">
        <v>195</v>
      </c>
      <c r="F79" s="675"/>
      <c r="G79" s="675"/>
      <c r="H79" s="675"/>
      <c r="I79" s="676"/>
    </row>
    <row r="81" spans="5:9" x14ac:dyDescent="0.2">
      <c r="E81" s="674" t="s">
        <v>196</v>
      </c>
      <c r="F81" s="675"/>
      <c r="G81" s="675"/>
      <c r="H81" s="675"/>
      <c r="I81" s="676"/>
    </row>
    <row r="83" spans="5:9" x14ac:dyDescent="0.2">
      <c r="E83" s="674" t="s">
        <v>197</v>
      </c>
      <c r="F83" s="675"/>
      <c r="G83" s="675"/>
      <c r="H83" s="675"/>
      <c r="I83" s="676"/>
    </row>
    <row r="85" spans="5:9" x14ac:dyDescent="0.2">
      <c r="E85" s="674" t="s">
        <v>198</v>
      </c>
      <c r="F85" s="675"/>
      <c r="G85" s="675"/>
      <c r="H85" s="675"/>
      <c r="I85" s="676"/>
    </row>
    <row r="87" spans="5:9" x14ac:dyDescent="0.2">
      <c r="E87" s="668" t="s">
        <v>396</v>
      </c>
      <c r="F87" s="669"/>
      <c r="G87" s="669"/>
      <c r="H87" s="669"/>
      <c r="I87" s="670"/>
    </row>
    <row r="89" spans="5:9" x14ac:dyDescent="0.2">
      <c r="E89" s="668" t="s">
        <v>397</v>
      </c>
      <c r="F89" s="669"/>
      <c r="G89" s="669"/>
      <c r="H89" s="669"/>
      <c r="I89" s="670"/>
    </row>
    <row r="91" spans="5:9" x14ac:dyDescent="0.2">
      <c r="E91" s="671" t="s">
        <v>221</v>
      </c>
      <c r="F91" s="672"/>
      <c r="G91" s="672"/>
      <c r="H91" s="672"/>
      <c r="I91" s="673"/>
    </row>
    <row r="98" spans="3:11" x14ac:dyDescent="0.2">
      <c r="C98" s="272" t="s">
        <v>188</v>
      </c>
    </row>
    <row r="100" spans="3:11" ht="15.75" customHeight="1" x14ac:dyDescent="0.2">
      <c r="C100" s="870" t="s">
        <v>443</v>
      </c>
      <c r="D100" s="870"/>
      <c r="E100" s="870"/>
      <c r="F100" s="870"/>
      <c r="G100" s="870"/>
      <c r="H100" s="870"/>
      <c r="I100" s="870"/>
      <c r="J100" s="870"/>
      <c r="K100" s="870"/>
    </row>
    <row r="101" spans="3:11" ht="12.75" customHeight="1" x14ac:dyDescent="0.2">
      <c r="C101" s="870"/>
      <c r="D101" s="870"/>
      <c r="E101" s="870"/>
      <c r="F101" s="870"/>
      <c r="G101" s="870"/>
      <c r="H101" s="870"/>
      <c r="I101" s="870"/>
      <c r="J101" s="870"/>
      <c r="K101" s="870"/>
    </row>
    <row r="102" spans="3:11" x14ac:dyDescent="0.2">
      <c r="C102" s="870"/>
      <c r="D102" s="870"/>
      <c r="E102" s="870"/>
      <c r="F102" s="870"/>
      <c r="G102" s="870"/>
      <c r="H102" s="870"/>
      <c r="I102" s="870"/>
      <c r="J102" s="870"/>
      <c r="K102" s="870"/>
    </row>
    <row r="104" spans="3:11" x14ac:dyDescent="0.2">
      <c r="C104" s="151"/>
      <c r="D104" s="152"/>
      <c r="E104" s="152"/>
      <c r="F104" s="152"/>
      <c r="G104" s="152"/>
      <c r="H104" s="152"/>
      <c r="I104" s="152"/>
      <c r="J104" s="152"/>
      <c r="K104" s="153"/>
    </row>
    <row r="105" spans="3:11" x14ac:dyDescent="0.2">
      <c r="C105" s="154"/>
      <c r="D105" s="868" t="s">
        <v>94</v>
      </c>
      <c r="E105" s="869"/>
      <c r="F105" s="160"/>
      <c r="G105" s="155" t="s">
        <v>402</v>
      </c>
      <c r="H105" s="160"/>
      <c r="I105" s="160"/>
      <c r="J105" s="160"/>
      <c r="K105" s="157"/>
    </row>
    <row r="106" spans="3:11" x14ac:dyDescent="0.2">
      <c r="C106" s="154"/>
      <c r="D106" s="158"/>
      <c r="F106" s="160"/>
      <c r="G106" s="159"/>
      <c r="H106" s="160"/>
      <c r="I106" s="160"/>
      <c r="J106" s="160"/>
      <c r="K106" s="157"/>
    </row>
    <row r="107" spans="3:11" x14ac:dyDescent="0.2">
      <c r="C107" s="154"/>
      <c r="D107" s="871" t="s">
        <v>95</v>
      </c>
      <c r="E107" s="872"/>
      <c r="F107" s="160"/>
      <c r="G107" s="155" t="s">
        <v>96</v>
      </c>
      <c r="H107" s="160"/>
      <c r="I107" s="160"/>
      <c r="J107" s="160"/>
      <c r="K107" s="157"/>
    </row>
    <row r="108" spans="3:11" x14ac:dyDescent="0.2">
      <c r="C108" s="154"/>
      <c r="D108" s="160"/>
      <c r="F108" s="160"/>
      <c r="G108" s="159"/>
      <c r="H108" s="160"/>
      <c r="I108" s="160"/>
      <c r="J108" s="160"/>
      <c r="K108" s="157"/>
    </row>
    <row r="109" spans="3:11" x14ac:dyDescent="0.2">
      <c r="C109" s="154"/>
      <c r="D109" s="873" t="s">
        <v>97</v>
      </c>
      <c r="E109" s="874"/>
      <c r="F109" s="160"/>
      <c r="G109" s="155" t="s">
        <v>98</v>
      </c>
      <c r="H109" s="160"/>
      <c r="I109" s="160"/>
      <c r="J109" s="160"/>
      <c r="K109" s="157"/>
    </row>
    <row r="110" spans="3:11" x14ac:dyDescent="0.2">
      <c r="C110" s="167"/>
      <c r="D110" s="164"/>
      <c r="F110" s="164"/>
      <c r="G110" s="164"/>
      <c r="H110" s="164"/>
      <c r="I110" s="164"/>
      <c r="J110" s="164"/>
      <c r="K110" s="168"/>
    </row>
    <row r="111" spans="3:11" x14ac:dyDescent="0.2">
      <c r="C111" s="167"/>
      <c r="D111" s="875" t="s">
        <v>148</v>
      </c>
      <c r="E111" s="876"/>
      <c r="F111" s="164"/>
      <c r="G111" s="155" t="s">
        <v>149</v>
      </c>
      <c r="H111" s="164"/>
      <c r="I111" s="164"/>
      <c r="J111" s="164"/>
      <c r="K111" s="168"/>
    </row>
    <row r="112" spans="3:11" x14ac:dyDescent="0.2">
      <c r="C112" s="167"/>
      <c r="D112" s="164"/>
      <c r="F112" s="164"/>
      <c r="G112" s="164"/>
      <c r="H112" s="164"/>
      <c r="I112" s="164"/>
      <c r="J112" s="164"/>
      <c r="K112" s="168"/>
    </row>
    <row r="113" spans="3:14" x14ac:dyDescent="0.2">
      <c r="C113" s="167"/>
      <c r="D113" s="847" t="s">
        <v>150</v>
      </c>
      <c r="E113" s="848"/>
      <c r="F113" s="164"/>
      <c r="G113" s="155" t="s">
        <v>151</v>
      </c>
      <c r="H113" s="164"/>
      <c r="I113" s="164"/>
      <c r="J113" s="164"/>
      <c r="K113" s="168"/>
    </row>
    <row r="114" spans="3:14" x14ac:dyDescent="0.2">
      <c r="C114" s="167"/>
      <c r="K114" s="168"/>
    </row>
    <row r="115" spans="3:14" x14ac:dyDescent="0.2">
      <c r="C115" s="167"/>
      <c r="D115" s="845" t="s">
        <v>429</v>
      </c>
      <c r="E115" s="846"/>
      <c r="G115" s="155" t="s">
        <v>442</v>
      </c>
      <c r="K115" s="168"/>
    </row>
    <row r="116" spans="3:14" x14ac:dyDescent="0.2">
      <c r="C116" s="161"/>
      <c r="D116" s="162"/>
      <c r="E116" s="162"/>
      <c r="F116" s="162"/>
      <c r="G116" s="162"/>
      <c r="H116" s="162"/>
      <c r="I116" s="162"/>
      <c r="J116" s="162"/>
      <c r="K116" s="163"/>
    </row>
    <row r="117" spans="3:14" x14ac:dyDescent="0.2">
      <c r="C117" s="160"/>
      <c r="D117" s="160"/>
      <c r="E117" s="160"/>
      <c r="F117" s="160"/>
      <c r="G117" s="160"/>
      <c r="H117" s="160"/>
      <c r="I117" s="160"/>
      <c r="J117" s="160"/>
      <c r="K117" s="160"/>
    </row>
    <row r="118" spans="3:14" x14ac:dyDescent="0.2">
      <c r="C118" s="160"/>
      <c r="D118" s="160"/>
      <c r="E118" s="160"/>
      <c r="F118" s="160"/>
      <c r="G118" s="160"/>
      <c r="H118" s="160"/>
      <c r="I118" s="160"/>
      <c r="J118" s="160"/>
      <c r="K118" s="160"/>
    </row>
    <row r="119" spans="3:14" x14ac:dyDescent="0.2">
      <c r="C119" s="160"/>
      <c r="D119" s="160"/>
      <c r="E119" s="160"/>
      <c r="F119" s="160"/>
      <c r="G119" s="160"/>
      <c r="H119" s="160"/>
      <c r="I119" s="160"/>
      <c r="J119" s="160"/>
      <c r="K119" s="160"/>
    </row>
    <row r="120" spans="3:14" x14ac:dyDescent="0.2">
      <c r="C120" s="272" t="s">
        <v>186</v>
      </c>
    </row>
    <row r="122" spans="3:14" x14ac:dyDescent="0.2">
      <c r="H122" s="156"/>
    </row>
    <row r="123" spans="3:14" ht="12.75" customHeight="1" x14ac:dyDescent="0.2">
      <c r="C123" s="849" t="s">
        <v>465</v>
      </c>
      <c r="D123" s="850"/>
      <c r="E123" s="850"/>
      <c r="F123" s="850"/>
      <c r="G123" s="850"/>
      <c r="H123" s="850"/>
      <c r="I123" s="850"/>
      <c r="J123" s="850"/>
      <c r="K123" s="850"/>
      <c r="L123" s="850"/>
      <c r="M123" s="850"/>
      <c r="N123" s="851"/>
    </row>
    <row r="124" spans="3:14" x14ac:dyDescent="0.2">
      <c r="C124" s="852"/>
      <c r="D124" s="853"/>
      <c r="E124" s="853"/>
      <c r="F124" s="853"/>
      <c r="G124" s="853"/>
      <c r="H124" s="853"/>
      <c r="I124" s="853"/>
      <c r="J124" s="853"/>
      <c r="K124" s="853"/>
      <c r="L124" s="853"/>
      <c r="M124" s="853"/>
      <c r="N124" s="854"/>
    </row>
    <row r="125" spans="3:14" x14ac:dyDescent="0.2">
      <c r="C125" s="852"/>
      <c r="D125" s="853"/>
      <c r="E125" s="853"/>
      <c r="F125" s="853"/>
      <c r="G125" s="853"/>
      <c r="H125" s="853"/>
      <c r="I125" s="853"/>
      <c r="J125" s="853"/>
      <c r="K125" s="853"/>
      <c r="L125" s="853"/>
      <c r="M125" s="853"/>
      <c r="N125" s="854"/>
    </row>
    <row r="126" spans="3:14" x14ac:dyDescent="0.2">
      <c r="C126" s="852"/>
      <c r="D126" s="853"/>
      <c r="E126" s="853"/>
      <c r="F126" s="853"/>
      <c r="G126" s="853"/>
      <c r="H126" s="853"/>
      <c r="I126" s="853"/>
      <c r="J126" s="853"/>
      <c r="K126" s="853"/>
      <c r="L126" s="853"/>
      <c r="M126" s="853"/>
      <c r="N126" s="854"/>
    </row>
    <row r="127" spans="3:14" x14ac:dyDescent="0.2">
      <c r="C127" s="852"/>
      <c r="D127" s="853"/>
      <c r="E127" s="853"/>
      <c r="F127" s="853"/>
      <c r="G127" s="853"/>
      <c r="H127" s="853"/>
      <c r="I127" s="853"/>
      <c r="J127" s="853"/>
      <c r="K127" s="853"/>
      <c r="L127" s="853"/>
      <c r="M127" s="853"/>
      <c r="N127" s="854"/>
    </row>
    <row r="128" spans="3:14" x14ac:dyDescent="0.2">
      <c r="C128" s="852"/>
      <c r="D128" s="853"/>
      <c r="E128" s="853"/>
      <c r="F128" s="853"/>
      <c r="G128" s="853"/>
      <c r="H128" s="853"/>
      <c r="I128" s="853"/>
      <c r="J128" s="853"/>
      <c r="K128" s="853"/>
      <c r="L128" s="853"/>
      <c r="M128" s="853"/>
      <c r="N128" s="854"/>
    </row>
    <row r="129" spans="3:14" x14ac:dyDescent="0.2">
      <c r="C129" s="852"/>
      <c r="D129" s="853"/>
      <c r="E129" s="853"/>
      <c r="F129" s="853"/>
      <c r="G129" s="853"/>
      <c r="H129" s="853"/>
      <c r="I129" s="853"/>
      <c r="J129" s="853"/>
      <c r="K129" s="853"/>
      <c r="L129" s="853"/>
      <c r="M129" s="853"/>
      <c r="N129" s="854"/>
    </row>
    <row r="130" spans="3:14" x14ac:dyDescent="0.2">
      <c r="C130" s="852"/>
      <c r="D130" s="853"/>
      <c r="E130" s="853"/>
      <c r="F130" s="853"/>
      <c r="G130" s="853"/>
      <c r="H130" s="853"/>
      <c r="I130" s="853"/>
      <c r="J130" s="853"/>
      <c r="K130" s="853"/>
      <c r="L130" s="853"/>
      <c r="M130" s="853"/>
      <c r="N130" s="854"/>
    </row>
    <row r="131" spans="3:14" x14ac:dyDescent="0.2">
      <c r="C131" s="852"/>
      <c r="D131" s="853"/>
      <c r="E131" s="853"/>
      <c r="F131" s="853"/>
      <c r="G131" s="853"/>
      <c r="H131" s="853"/>
      <c r="I131" s="853"/>
      <c r="J131" s="853"/>
      <c r="K131" s="853"/>
      <c r="L131" s="853"/>
      <c r="M131" s="853"/>
      <c r="N131" s="854"/>
    </row>
    <row r="132" spans="3:14" x14ac:dyDescent="0.2">
      <c r="C132" s="852"/>
      <c r="D132" s="853"/>
      <c r="E132" s="853"/>
      <c r="F132" s="853"/>
      <c r="G132" s="853"/>
      <c r="H132" s="853"/>
      <c r="I132" s="853"/>
      <c r="J132" s="853"/>
      <c r="K132" s="853"/>
      <c r="L132" s="853"/>
      <c r="M132" s="853"/>
      <c r="N132" s="854"/>
    </row>
    <row r="133" spans="3:14" x14ac:dyDescent="0.2">
      <c r="C133" s="852"/>
      <c r="D133" s="853"/>
      <c r="E133" s="853"/>
      <c r="F133" s="853"/>
      <c r="G133" s="853"/>
      <c r="H133" s="853"/>
      <c r="I133" s="853"/>
      <c r="J133" s="853"/>
      <c r="K133" s="853"/>
      <c r="L133" s="853"/>
      <c r="M133" s="853"/>
      <c r="N133" s="854"/>
    </row>
    <row r="134" spans="3:14" x14ac:dyDescent="0.2">
      <c r="C134" s="852"/>
      <c r="D134" s="853"/>
      <c r="E134" s="853"/>
      <c r="F134" s="853"/>
      <c r="G134" s="853"/>
      <c r="H134" s="853"/>
      <c r="I134" s="853"/>
      <c r="J134" s="853"/>
      <c r="K134" s="853"/>
      <c r="L134" s="853"/>
      <c r="M134" s="853"/>
      <c r="N134" s="854"/>
    </row>
    <row r="135" spans="3:14" x14ac:dyDescent="0.2">
      <c r="C135" s="852"/>
      <c r="D135" s="853"/>
      <c r="E135" s="853"/>
      <c r="F135" s="853"/>
      <c r="G135" s="853"/>
      <c r="H135" s="853"/>
      <c r="I135" s="853"/>
      <c r="J135" s="853"/>
      <c r="K135" s="853"/>
      <c r="L135" s="853"/>
      <c r="M135" s="853"/>
      <c r="N135" s="854"/>
    </row>
    <row r="136" spans="3:14" x14ac:dyDescent="0.2">
      <c r="C136" s="852"/>
      <c r="D136" s="853"/>
      <c r="E136" s="853"/>
      <c r="F136" s="853"/>
      <c r="G136" s="853"/>
      <c r="H136" s="853"/>
      <c r="I136" s="853"/>
      <c r="J136" s="853"/>
      <c r="K136" s="853"/>
      <c r="L136" s="853"/>
      <c r="M136" s="853"/>
      <c r="N136" s="854"/>
    </row>
    <row r="137" spans="3:14" x14ac:dyDescent="0.2">
      <c r="C137" s="852"/>
      <c r="D137" s="853"/>
      <c r="E137" s="853"/>
      <c r="F137" s="853"/>
      <c r="G137" s="853"/>
      <c r="H137" s="853"/>
      <c r="I137" s="853"/>
      <c r="J137" s="853"/>
      <c r="K137" s="853"/>
      <c r="L137" s="853"/>
      <c r="M137" s="853"/>
      <c r="N137" s="854"/>
    </row>
    <row r="138" spans="3:14" x14ac:dyDescent="0.2">
      <c r="C138" s="852"/>
      <c r="D138" s="853"/>
      <c r="E138" s="853"/>
      <c r="F138" s="853"/>
      <c r="G138" s="853"/>
      <c r="H138" s="853"/>
      <c r="I138" s="853"/>
      <c r="J138" s="853"/>
      <c r="K138" s="853"/>
      <c r="L138" s="853"/>
      <c r="M138" s="853"/>
      <c r="N138" s="854"/>
    </row>
    <row r="139" spans="3:14" x14ac:dyDescent="0.2">
      <c r="C139" s="852"/>
      <c r="D139" s="853"/>
      <c r="E139" s="853"/>
      <c r="F139" s="853"/>
      <c r="G139" s="853"/>
      <c r="H139" s="853"/>
      <c r="I139" s="853"/>
      <c r="J139" s="853"/>
      <c r="K139" s="853"/>
      <c r="L139" s="853"/>
      <c r="M139" s="853"/>
      <c r="N139" s="854"/>
    </row>
    <row r="140" spans="3:14" x14ac:dyDescent="0.2">
      <c r="C140" s="852"/>
      <c r="D140" s="853"/>
      <c r="E140" s="853"/>
      <c r="F140" s="853"/>
      <c r="G140" s="853"/>
      <c r="H140" s="853"/>
      <c r="I140" s="853"/>
      <c r="J140" s="853"/>
      <c r="K140" s="853"/>
      <c r="L140" s="853"/>
      <c r="M140" s="853"/>
      <c r="N140" s="854"/>
    </row>
    <row r="141" spans="3:14" x14ac:dyDescent="0.2">
      <c r="C141" s="852"/>
      <c r="D141" s="853"/>
      <c r="E141" s="853"/>
      <c r="F141" s="853"/>
      <c r="G141" s="853"/>
      <c r="H141" s="853"/>
      <c r="I141" s="853"/>
      <c r="J141" s="853"/>
      <c r="K141" s="853"/>
      <c r="L141" s="853"/>
      <c r="M141" s="853"/>
      <c r="N141" s="854"/>
    </row>
    <row r="142" spans="3:14" x14ac:dyDescent="0.2">
      <c r="C142" s="852"/>
      <c r="D142" s="853"/>
      <c r="E142" s="853"/>
      <c r="F142" s="853"/>
      <c r="G142" s="853"/>
      <c r="H142" s="853"/>
      <c r="I142" s="853"/>
      <c r="J142" s="853"/>
      <c r="K142" s="853"/>
      <c r="L142" s="853"/>
      <c r="M142" s="853"/>
      <c r="N142" s="854"/>
    </row>
    <row r="143" spans="3:14" x14ac:dyDescent="0.2">
      <c r="C143" s="852"/>
      <c r="D143" s="853"/>
      <c r="E143" s="853"/>
      <c r="F143" s="853"/>
      <c r="G143" s="853"/>
      <c r="H143" s="853"/>
      <c r="I143" s="853"/>
      <c r="J143" s="853"/>
      <c r="K143" s="853"/>
      <c r="L143" s="853"/>
      <c r="M143" s="853"/>
      <c r="N143" s="854"/>
    </row>
    <row r="144" spans="3:14" x14ac:dyDescent="0.2">
      <c r="C144" s="852"/>
      <c r="D144" s="853"/>
      <c r="E144" s="853"/>
      <c r="F144" s="853"/>
      <c r="G144" s="853"/>
      <c r="H144" s="853"/>
      <c r="I144" s="853"/>
      <c r="J144" s="853"/>
      <c r="K144" s="853"/>
      <c r="L144" s="853"/>
      <c r="M144" s="853"/>
      <c r="N144" s="854"/>
    </row>
    <row r="145" spans="3:14" x14ac:dyDescent="0.2">
      <c r="C145" s="852"/>
      <c r="D145" s="853"/>
      <c r="E145" s="853"/>
      <c r="F145" s="853"/>
      <c r="G145" s="853"/>
      <c r="H145" s="853"/>
      <c r="I145" s="853"/>
      <c r="J145" s="853"/>
      <c r="K145" s="853"/>
      <c r="L145" s="853"/>
      <c r="M145" s="853"/>
      <c r="N145" s="854"/>
    </row>
    <row r="146" spans="3:14" x14ac:dyDescent="0.2">
      <c r="C146" s="852"/>
      <c r="D146" s="853"/>
      <c r="E146" s="853"/>
      <c r="F146" s="853"/>
      <c r="G146" s="853"/>
      <c r="H146" s="853"/>
      <c r="I146" s="853"/>
      <c r="J146" s="853"/>
      <c r="K146" s="853"/>
      <c r="L146" s="853"/>
      <c r="M146" s="853"/>
      <c r="N146" s="854"/>
    </row>
    <row r="147" spans="3:14" x14ac:dyDescent="0.2">
      <c r="C147" s="852"/>
      <c r="D147" s="853"/>
      <c r="E147" s="853"/>
      <c r="F147" s="853"/>
      <c r="G147" s="853"/>
      <c r="H147" s="853"/>
      <c r="I147" s="853"/>
      <c r="J147" s="853"/>
      <c r="K147" s="853"/>
      <c r="L147" s="853"/>
      <c r="M147" s="853"/>
      <c r="N147" s="854"/>
    </row>
    <row r="148" spans="3:14" x14ac:dyDescent="0.2">
      <c r="C148" s="852"/>
      <c r="D148" s="853"/>
      <c r="E148" s="853"/>
      <c r="F148" s="853"/>
      <c r="G148" s="853"/>
      <c r="H148" s="853"/>
      <c r="I148" s="853"/>
      <c r="J148" s="853"/>
      <c r="K148" s="853"/>
      <c r="L148" s="853"/>
      <c r="M148" s="853"/>
      <c r="N148" s="854"/>
    </row>
    <row r="149" spans="3:14" x14ac:dyDescent="0.2">
      <c r="C149" s="852"/>
      <c r="D149" s="853"/>
      <c r="E149" s="853"/>
      <c r="F149" s="853"/>
      <c r="G149" s="853"/>
      <c r="H149" s="853"/>
      <c r="I149" s="853"/>
      <c r="J149" s="853"/>
      <c r="K149" s="853"/>
      <c r="L149" s="853"/>
      <c r="M149" s="853"/>
      <c r="N149" s="854"/>
    </row>
    <row r="150" spans="3:14" x14ac:dyDescent="0.2">
      <c r="C150" s="852"/>
      <c r="D150" s="853"/>
      <c r="E150" s="853"/>
      <c r="F150" s="853"/>
      <c r="G150" s="853"/>
      <c r="H150" s="853"/>
      <c r="I150" s="853"/>
      <c r="J150" s="853"/>
      <c r="K150" s="853"/>
      <c r="L150" s="853"/>
      <c r="M150" s="853"/>
      <c r="N150" s="854"/>
    </row>
    <row r="151" spans="3:14" x14ac:dyDescent="0.2">
      <c r="C151" s="852"/>
      <c r="D151" s="853"/>
      <c r="E151" s="853"/>
      <c r="F151" s="853"/>
      <c r="G151" s="853"/>
      <c r="H151" s="853"/>
      <c r="I151" s="853"/>
      <c r="J151" s="853"/>
      <c r="K151" s="853"/>
      <c r="L151" s="853"/>
      <c r="M151" s="853"/>
      <c r="N151" s="854"/>
    </row>
    <row r="152" spans="3:14" x14ac:dyDescent="0.2">
      <c r="C152" s="852"/>
      <c r="D152" s="853"/>
      <c r="E152" s="853"/>
      <c r="F152" s="853"/>
      <c r="G152" s="853"/>
      <c r="H152" s="853"/>
      <c r="I152" s="853"/>
      <c r="J152" s="853"/>
      <c r="K152" s="853"/>
      <c r="L152" s="853"/>
      <c r="M152" s="853"/>
      <c r="N152" s="854"/>
    </row>
    <row r="153" spans="3:14" x14ac:dyDescent="0.2">
      <c r="C153" s="852"/>
      <c r="D153" s="853"/>
      <c r="E153" s="853"/>
      <c r="F153" s="853"/>
      <c r="G153" s="853"/>
      <c r="H153" s="853"/>
      <c r="I153" s="853"/>
      <c r="J153" s="853"/>
      <c r="K153" s="853"/>
      <c r="L153" s="853"/>
      <c r="M153" s="853"/>
      <c r="N153" s="854"/>
    </row>
    <row r="154" spans="3:14" x14ac:dyDescent="0.2">
      <c r="C154" s="852"/>
      <c r="D154" s="853"/>
      <c r="E154" s="853"/>
      <c r="F154" s="853"/>
      <c r="G154" s="853"/>
      <c r="H154" s="853"/>
      <c r="I154" s="853"/>
      <c r="J154" s="853"/>
      <c r="K154" s="853"/>
      <c r="L154" s="853"/>
      <c r="M154" s="853"/>
      <c r="N154" s="854"/>
    </row>
    <row r="155" spans="3:14" x14ac:dyDescent="0.2">
      <c r="C155" s="852"/>
      <c r="D155" s="853"/>
      <c r="E155" s="853"/>
      <c r="F155" s="853"/>
      <c r="G155" s="853"/>
      <c r="H155" s="853"/>
      <c r="I155" s="853"/>
      <c r="J155" s="853"/>
      <c r="K155" s="853"/>
      <c r="L155" s="853"/>
      <c r="M155" s="853"/>
      <c r="N155" s="854"/>
    </row>
    <row r="156" spans="3:14" x14ac:dyDescent="0.2">
      <c r="C156" s="852"/>
      <c r="D156" s="853"/>
      <c r="E156" s="853"/>
      <c r="F156" s="853"/>
      <c r="G156" s="853"/>
      <c r="H156" s="853"/>
      <c r="I156" s="853"/>
      <c r="J156" s="853"/>
      <c r="K156" s="853"/>
      <c r="L156" s="853"/>
      <c r="M156" s="853"/>
      <c r="N156" s="854"/>
    </row>
    <row r="157" spans="3:14" x14ac:dyDescent="0.2">
      <c r="C157" s="852"/>
      <c r="D157" s="853"/>
      <c r="E157" s="853"/>
      <c r="F157" s="853"/>
      <c r="G157" s="853"/>
      <c r="H157" s="853"/>
      <c r="I157" s="853"/>
      <c r="J157" s="853"/>
      <c r="K157" s="853"/>
      <c r="L157" s="853"/>
      <c r="M157" s="853"/>
      <c r="N157" s="854"/>
    </row>
    <row r="158" spans="3:14" x14ac:dyDescent="0.2">
      <c r="C158" s="852"/>
      <c r="D158" s="853"/>
      <c r="E158" s="853"/>
      <c r="F158" s="853"/>
      <c r="G158" s="853"/>
      <c r="H158" s="853"/>
      <c r="I158" s="853"/>
      <c r="J158" s="853"/>
      <c r="K158" s="853"/>
      <c r="L158" s="853"/>
      <c r="M158" s="853"/>
      <c r="N158" s="854"/>
    </row>
    <row r="159" spans="3:14" x14ac:dyDescent="0.2">
      <c r="C159" s="852"/>
      <c r="D159" s="853"/>
      <c r="E159" s="853"/>
      <c r="F159" s="853"/>
      <c r="G159" s="853"/>
      <c r="H159" s="853"/>
      <c r="I159" s="853"/>
      <c r="J159" s="853"/>
      <c r="K159" s="853"/>
      <c r="L159" s="853"/>
      <c r="M159" s="853"/>
      <c r="N159" s="854"/>
    </row>
    <row r="160" spans="3:14" x14ac:dyDescent="0.2">
      <c r="C160" s="855"/>
      <c r="D160" s="856"/>
      <c r="E160" s="856"/>
      <c r="F160" s="856"/>
      <c r="G160" s="856"/>
      <c r="H160" s="856"/>
      <c r="I160" s="856"/>
      <c r="J160" s="856"/>
      <c r="K160" s="856"/>
      <c r="L160" s="856"/>
      <c r="M160" s="856"/>
      <c r="N160" s="857"/>
    </row>
    <row r="161" spans="3:14" x14ac:dyDescent="0.2">
      <c r="H161" s="156"/>
    </row>
    <row r="162" spans="3:14" x14ac:dyDescent="0.2">
      <c r="H162" s="156"/>
    </row>
    <row r="163" spans="3:14" x14ac:dyDescent="0.2">
      <c r="H163" s="156"/>
    </row>
    <row r="164" spans="3:14" x14ac:dyDescent="0.2">
      <c r="H164" s="156"/>
    </row>
    <row r="165" spans="3:14" ht="12.75" customHeight="1" x14ac:dyDescent="0.2">
      <c r="C165" s="849" t="s">
        <v>448</v>
      </c>
      <c r="D165" s="850"/>
      <c r="E165" s="850"/>
      <c r="F165" s="850"/>
      <c r="G165" s="850"/>
      <c r="H165" s="850"/>
      <c r="I165" s="850"/>
      <c r="J165" s="850"/>
      <c r="K165" s="850"/>
      <c r="L165" s="850"/>
      <c r="M165" s="850"/>
      <c r="N165" s="851"/>
    </row>
    <row r="166" spans="3:14" x14ac:dyDescent="0.2">
      <c r="C166" s="852"/>
      <c r="D166" s="853"/>
      <c r="E166" s="853"/>
      <c r="F166" s="853"/>
      <c r="G166" s="853"/>
      <c r="H166" s="853"/>
      <c r="I166" s="853"/>
      <c r="J166" s="853"/>
      <c r="K166" s="853"/>
      <c r="L166" s="853"/>
      <c r="M166" s="853"/>
      <c r="N166" s="854"/>
    </row>
    <row r="167" spans="3:14" x14ac:dyDescent="0.2">
      <c r="C167" s="852"/>
      <c r="D167" s="853"/>
      <c r="E167" s="853"/>
      <c r="F167" s="853"/>
      <c r="G167" s="853"/>
      <c r="H167" s="853"/>
      <c r="I167" s="853"/>
      <c r="J167" s="853"/>
      <c r="K167" s="853"/>
      <c r="L167" s="853"/>
      <c r="M167" s="853"/>
      <c r="N167" s="854"/>
    </row>
    <row r="168" spans="3:14" x14ac:dyDescent="0.2">
      <c r="C168" s="852"/>
      <c r="D168" s="853"/>
      <c r="E168" s="853"/>
      <c r="F168" s="853"/>
      <c r="G168" s="853"/>
      <c r="H168" s="853"/>
      <c r="I168" s="853"/>
      <c r="J168" s="853"/>
      <c r="K168" s="853"/>
      <c r="L168" s="853"/>
      <c r="M168" s="853"/>
      <c r="N168" s="854"/>
    </row>
    <row r="169" spans="3:14" x14ac:dyDescent="0.2">
      <c r="C169" s="852"/>
      <c r="D169" s="853"/>
      <c r="E169" s="853"/>
      <c r="F169" s="853"/>
      <c r="G169" s="853"/>
      <c r="H169" s="853"/>
      <c r="I169" s="853"/>
      <c r="J169" s="853"/>
      <c r="K169" s="853"/>
      <c r="L169" s="853"/>
      <c r="M169" s="853"/>
      <c r="N169" s="854"/>
    </row>
    <row r="170" spans="3:14" x14ac:dyDescent="0.2">
      <c r="C170" s="852"/>
      <c r="D170" s="853"/>
      <c r="E170" s="853"/>
      <c r="F170" s="853"/>
      <c r="G170" s="853"/>
      <c r="H170" s="853"/>
      <c r="I170" s="853"/>
      <c r="J170" s="853"/>
      <c r="K170" s="853"/>
      <c r="L170" s="853"/>
      <c r="M170" s="853"/>
      <c r="N170" s="854"/>
    </row>
    <row r="171" spans="3:14" x14ac:dyDescent="0.2">
      <c r="C171" s="852"/>
      <c r="D171" s="853"/>
      <c r="E171" s="853"/>
      <c r="F171" s="853"/>
      <c r="G171" s="853"/>
      <c r="H171" s="853"/>
      <c r="I171" s="853"/>
      <c r="J171" s="853"/>
      <c r="K171" s="853"/>
      <c r="L171" s="853"/>
      <c r="M171" s="853"/>
      <c r="N171" s="854"/>
    </row>
    <row r="172" spans="3:14" x14ac:dyDescent="0.2">
      <c r="C172" s="852"/>
      <c r="D172" s="853"/>
      <c r="E172" s="853"/>
      <c r="F172" s="853"/>
      <c r="G172" s="853"/>
      <c r="H172" s="853"/>
      <c r="I172" s="853"/>
      <c r="J172" s="853"/>
      <c r="K172" s="853"/>
      <c r="L172" s="853"/>
      <c r="M172" s="853"/>
      <c r="N172" s="854"/>
    </row>
    <row r="173" spans="3:14" x14ac:dyDescent="0.2">
      <c r="C173" s="852"/>
      <c r="D173" s="853"/>
      <c r="E173" s="853"/>
      <c r="F173" s="853"/>
      <c r="G173" s="853"/>
      <c r="H173" s="853"/>
      <c r="I173" s="853"/>
      <c r="J173" s="853"/>
      <c r="K173" s="853"/>
      <c r="L173" s="853"/>
      <c r="M173" s="853"/>
      <c r="N173" s="854"/>
    </row>
    <row r="174" spans="3:14" x14ac:dyDescent="0.2">
      <c r="C174" s="852"/>
      <c r="D174" s="853"/>
      <c r="E174" s="853"/>
      <c r="F174" s="853"/>
      <c r="G174" s="853"/>
      <c r="H174" s="853"/>
      <c r="I174" s="853"/>
      <c r="J174" s="853"/>
      <c r="K174" s="853"/>
      <c r="L174" s="853"/>
      <c r="M174" s="853"/>
      <c r="N174" s="854"/>
    </row>
    <row r="175" spans="3:14" x14ac:dyDescent="0.2">
      <c r="C175" s="852"/>
      <c r="D175" s="853"/>
      <c r="E175" s="853"/>
      <c r="F175" s="853"/>
      <c r="G175" s="853"/>
      <c r="H175" s="853"/>
      <c r="I175" s="853"/>
      <c r="J175" s="853"/>
      <c r="K175" s="853"/>
      <c r="L175" s="853"/>
      <c r="M175" s="853"/>
      <c r="N175" s="854"/>
    </row>
    <row r="176" spans="3:14" x14ac:dyDescent="0.2">
      <c r="C176" s="852"/>
      <c r="D176" s="853"/>
      <c r="E176" s="853"/>
      <c r="F176" s="853"/>
      <c r="G176" s="853"/>
      <c r="H176" s="853"/>
      <c r="I176" s="853"/>
      <c r="J176" s="853"/>
      <c r="K176" s="853"/>
      <c r="L176" s="853"/>
      <c r="M176" s="853"/>
      <c r="N176" s="854"/>
    </row>
    <row r="177" spans="3:14" x14ac:dyDescent="0.2">
      <c r="C177" s="852"/>
      <c r="D177" s="853"/>
      <c r="E177" s="853"/>
      <c r="F177" s="853"/>
      <c r="G177" s="853"/>
      <c r="H177" s="853"/>
      <c r="I177" s="853"/>
      <c r="J177" s="853"/>
      <c r="K177" s="853"/>
      <c r="L177" s="853"/>
      <c r="M177" s="853"/>
      <c r="N177" s="854"/>
    </row>
    <row r="178" spans="3:14" x14ac:dyDescent="0.2">
      <c r="C178" s="852"/>
      <c r="D178" s="853"/>
      <c r="E178" s="853"/>
      <c r="F178" s="853"/>
      <c r="G178" s="853"/>
      <c r="H178" s="853"/>
      <c r="I178" s="853"/>
      <c r="J178" s="853"/>
      <c r="K178" s="853"/>
      <c r="L178" s="853"/>
      <c r="M178" s="853"/>
      <c r="N178" s="854"/>
    </row>
    <row r="179" spans="3:14" x14ac:dyDescent="0.2">
      <c r="C179" s="852"/>
      <c r="D179" s="853"/>
      <c r="E179" s="853"/>
      <c r="F179" s="853"/>
      <c r="G179" s="853"/>
      <c r="H179" s="853"/>
      <c r="I179" s="853"/>
      <c r="J179" s="853"/>
      <c r="K179" s="853"/>
      <c r="L179" s="853"/>
      <c r="M179" s="853"/>
      <c r="N179" s="854"/>
    </row>
    <row r="180" spans="3:14" x14ac:dyDescent="0.2">
      <c r="C180" s="852"/>
      <c r="D180" s="853"/>
      <c r="E180" s="853"/>
      <c r="F180" s="853"/>
      <c r="G180" s="853"/>
      <c r="H180" s="853"/>
      <c r="I180" s="853"/>
      <c r="J180" s="853"/>
      <c r="K180" s="853"/>
      <c r="L180" s="853"/>
      <c r="M180" s="853"/>
      <c r="N180" s="854"/>
    </row>
    <row r="181" spans="3:14" x14ac:dyDescent="0.2">
      <c r="C181" s="852"/>
      <c r="D181" s="853"/>
      <c r="E181" s="853"/>
      <c r="F181" s="853"/>
      <c r="G181" s="853"/>
      <c r="H181" s="853"/>
      <c r="I181" s="853"/>
      <c r="J181" s="853"/>
      <c r="K181" s="853"/>
      <c r="L181" s="853"/>
      <c r="M181" s="853"/>
      <c r="N181" s="854"/>
    </row>
    <row r="182" spans="3:14" x14ac:dyDescent="0.2">
      <c r="C182" s="852"/>
      <c r="D182" s="853"/>
      <c r="E182" s="853"/>
      <c r="F182" s="853"/>
      <c r="G182" s="853"/>
      <c r="H182" s="853"/>
      <c r="I182" s="853"/>
      <c r="J182" s="853"/>
      <c r="K182" s="853"/>
      <c r="L182" s="853"/>
      <c r="M182" s="853"/>
      <c r="N182" s="854"/>
    </row>
    <row r="183" spans="3:14" x14ac:dyDescent="0.2">
      <c r="C183" s="852"/>
      <c r="D183" s="853"/>
      <c r="E183" s="853"/>
      <c r="F183" s="853"/>
      <c r="G183" s="853"/>
      <c r="H183" s="853"/>
      <c r="I183" s="853"/>
      <c r="J183" s="853"/>
      <c r="K183" s="853"/>
      <c r="L183" s="853"/>
      <c r="M183" s="853"/>
      <c r="N183" s="854"/>
    </row>
    <row r="184" spans="3:14" x14ac:dyDescent="0.2">
      <c r="C184" s="852"/>
      <c r="D184" s="853"/>
      <c r="E184" s="853"/>
      <c r="F184" s="853"/>
      <c r="G184" s="853"/>
      <c r="H184" s="853"/>
      <c r="I184" s="853"/>
      <c r="J184" s="853"/>
      <c r="K184" s="853"/>
      <c r="L184" s="853"/>
      <c r="M184" s="853"/>
      <c r="N184" s="854"/>
    </row>
    <row r="185" spans="3:14" x14ac:dyDescent="0.2">
      <c r="C185" s="852"/>
      <c r="D185" s="853"/>
      <c r="E185" s="853"/>
      <c r="F185" s="853"/>
      <c r="G185" s="853"/>
      <c r="H185" s="853"/>
      <c r="I185" s="853"/>
      <c r="J185" s="853"/>
      <c r="K185" s="853"/>
      <c r="L185" s="853"/>
      <c r="M185" s="853"/>
      <c r="N185" s="854"/>
    </row>
    <row r="186" spans="3:14" x14ac:dyDescent="0.2">
      <c r="C186" s="852"/>
      <c r="D186" s="853"/>
      <c r="E186" s="853"/>
      <c r="F186" s="853"/>
      <c r="G186" s="853"/>
      <c r="H186" s="853"/>
      <c r="I186" s="853"/>
      <c r="J186" s="853"/>
      <c r="K186" s="853"/>
      <c r="L186" s="853"/>
      <c r="M186" s="853"/>
      <c r="N186" s="854"/>
    </row>
    <row r="187" spans="3:14" x14ac:dyDescent="0.2">
      <c r="C187" s="852"/>
      <c r="D187" s="853"/>
      <c r="E187" s="853"/>
      <c r="F187" s="853"/>
      <c r="G187" s="853"/>
      <c r="H187" s="853"/>
      <c r="I187" s="853"/>
      <c r="J187" s="853"/>
      <c r="K187" s="853"/>
      <c r="L187" s="853"/>
      <c r="M187" s="853"/>
      <c r="N187" s="854"/>
    </row>
    <row r="188" spans="3:14" x14ac:dyDescent="0.2">
      <c r="C188" s="852"/>
      <c r="D188" s="853"/>
      <c r="E188" s="853"/>
      <c r="F188" s="853"/>
      <c r="G188" s="853"/>
      <c r="H188" s="853"/>
      <c r="I188" s="853"/>
      <c r="J188" s="853"/>
      <c r="K188" s="853"/>
      <c r="L188" s="853"/>
      <c r="M188" s="853"/>
      <c r="N188" s="854"/>
    </row>
    <row r="189" spans="3:14" x14ac:dyDescent="0.2">
      <c r="C189" s="852"/>
      <c r="D189" s="853"/>
      <c r="E189" s="853"/>
      <c r="F189" s="853"/>
      <c r="G189" s="853"/>
      <c r="H189" s="853"/>
      <c r="I189" s="853"/>
      <c r="J189" s="853"/>
      <c r="K189" s="853"/>
      <c r="L189" s="853"/>
      <c r="M189" s="853"/>
      <c r="N189" s="854"/>
    </row>
    <row r="190" spans="3:14" x14ac:dyDescent="0.2">
      <c r="C190" s="852"/>
      <c r="D190" s="853"/>
      <c r="E190" s="853"/>
      <c r="F190" s="853"/>
      <c r="G190" s="853"/>
      <c r="H190" s="853"/>
      <c r="I190" s="853"/>
      <c r="J190" s="853"/>
      <c r="K190" s="853"/>
      <c r="L190" s="853"/>
      <c r="M190" s="853"/>
      <c r="N190" s="854"/>
    </row>
    <row r="191" spans="3:14" x14ac:dyDescent="0.2">
      <c r="C191" s="855"/>
      <c r="D191" s="856"/>
      <c r="E191" s="856"/>
      <c r="F191" s="856"/>
      <c r="G191" s="856"/>
      <c r="H191" s="856"/>
      <c r="I191" s="856"/>
      <c r="J191" s="856"/>
      <c r="K191" s="856"/>
      <c r="L191" s="856"/>
      <c r="M191" s="856"/>
      <c r="N191" s="857"/>
    </row>
    <row r="194" spans="3:14" x14ac:dyDescent="0.2">
      <c r="C194" s="849" t="s">
        <v>449</v>
      </c>
      <c r="D194" s="850"/>
      <c r="E194" s="850"/>
      <c r="F194" s="850"/>
      <c r="G194" s="850"/>
      <c r="H194" s="850"/>
      <c r="I194" s="850"/>
      <c r="J194" s="850"/>
      <c r="K194" s="850"/>
      <c r="L194" s="850"/>
      <c r="M194" s="850"/>
      <c r="N194" s="851"/>
    </row>
    <row r="195" spans="3:14" x14ac:dyDescent="0.2">
      <c r="C195" s="852"/>
      <c r="D195" s="853"/>
      <c r="E195" s="853"/>
      <c r="F195" s="853"/>
      <c r="G195" s="853"/>
      <c r="H195" s="853"/>
      <c r="I195" s="853"/>
      <c r="J195" s="853"/>
      <c r="K195" s="853"/>
      <c r="L195" s="853"/>
      <c r="M195" s="853"/>
      <c r="N195" s="854"/>
    </row>
    <row r="196" spans="3:14" x14ac:dyDescent="0.2">
      <c r="C196" s="852"/>
      <c r="D196" s="853"/>
      <c r="E196" s="853"/>
      <c r="F196" s="853"/>
      <c r="G196" s="853"/>
      <c r="H196" s="853"/>
      <c r="I196" s="853"/>
      <c r="J196" s="853"/>
      <c r="K196" s="853"/>
      <c r="L196" s="853"/>
      <c r="M196" s="853"/>
      <c r="N196" s="854"/>
    </row>
    <row r="197" spans="3:14" x14ac:dyDescent="0.2">
      <c r="C197" s="852"/>
      <c r="D197" s="853"/>
      <c r="E197" s="853"/>
      <c r="F197" s="853"/>
      <c r="G197" s="853"/>
      <c r="H197" s="853"/>
      <c r="I197" s="853"/>
      <c r="J197" s="853"/>
      <c r="K197" s="853"/>
      <c r="L197" s="853"/>
      <c r="M197" s="853"/>
      <c r="N197" s="854"/>
    </row>
    <row r="198" spans="3:14" x14ac:dyDescent="0.2">
      <c r="C198" s="852"/>
      <c r="D198" s="853"/>
      <c r="E198" s="853"/>
      <c r="F198" s="853"/>
      <c r="G198" s="853"/>
      <c r="H198" s="853"/>
      <c r="I198" s="853"/>
      <c r="J198" s="853"/>
      <c r="K198" s="853"/>
      <c r="L198" s="853"/>
      <c r="M198" s="853"/>
      <c r="N198" s="854"/>
    </row>
    <row r="199" spans="3:14" x14ac:dyDescent="0.2">
      <c r="C199" s="852"/>
      <c r="D199" s="853"/>
      <c r="E199" s="853"/>
      <c r="F199" s="853"/>
      <c r="G199" s="853"/>
      <c r="H199" s="853"/>
      <c r="I199" s="853"/>
      <c r="J199" s="853"/>
      <c r="K199" s="853"/>
      <c r="L199" s="853"/>
      <c r="M199" s="853"/>
      <c r="N199" s="854"/>
    </row>
    <row r="200" spans="3:14" x14ac:dyDescent="0.2">
      <c r="C200" s="852"/>
      <c r="D200" s="853"/>
      <c r="E200" s="853"/>
      <c r="F200" s="853"/>
      <c r="G200" s="853"/>
      <c r="H200" s="853"/>
      <c r="I200" s="853"/>
      <c r="J200" s="853"/>
      <c r="K200" s="853"/>
      <c r="L200" s="853"/>
      <c r="M200" s="853"/>
      <c r="N200" s="854"/>
    </row>
    <row r="201" spans="3:14" x14ac:dyDescent="0.2">
      <c r="C201" s="852"/>
      <c r="D201" s="853"/>
      <c r="E201" s="853"/>
      <c r="F201" s="853"/>
      <c r="G201" s="853"/>
      <c r="H201" s="853"/>
      <c r="I201" s="853"/>
      <c r="J201" s="853"/>
      <c r="K201" s="853"/>
      <c r="L201" s="853"/>
      <c r="M201" s="853"/>
      <c r="N201" s="854"/>
    </row>
    <row r="202" spans="3:14" x14ac:dyDescent="0.2">
      <c r="C202" s="852"/>
      <c r="D202" s="853"/>
      <c r="E202" s="853"/>
      <c r="F202" s="853"/>
      <c r="G202" s="853"/>
      <c r="H202" s="853"/>
      <c r="I202" s="853"/>
      <c r="J202" s="853"/>
      <c r="K202" s="853"/>
      <c r="L202" s="853"/>
      <c r="M202" s="853"/>
      <c r="N202" s="854"/>
    </row>
    <row r="203" spans="3:14" x14ac:dyDescent="0.2">
      <c r="C203" s="852"/>
      <c r="D203" s="853"/>
      <c r="E203" s="853"/>
      <c r="F203" s="853"/>
      <c r="G203" s="853"/>
      <c r="H203" s="853"/>
      <c r="I203" s="853"/>
      <c r="J203" s="853"/>
      <c r="K203" s="853"/>
      <c r="L203" s="853"/>
      <c r="M203" s="853"/>
      <c r="N203" s="854"/>
    </row>
    <row r="204" spans="3:14" x14ac:dyDescent="0.2">
      <c r="C204" s="852"/>
      <c r="D204" s="853"/>
      <c r="E204" s="853"/>
      <c r="F204" s="853"/>
      <c r="G204" s="853"/>
      <c r="H204" s="853"/>
      <c r="I204" s="853"/>
      <c r="J204" s="853"/>
      <c r="K204" s="853"/>
      <c r="L204" s="853"/>
      <c r="M204" s="853"/>
      <c r="N204" s="854"/>
    </row>
    <row r="205" spans="3:14" x14ac:dyDescent="0.2">
      <c r="C205" s="852"/>
      <c r="D205" s="853"/>
      <c r="E205" s="853"/>
      <c r="F205" s="853"/>
      <c r="G205" s="853"/>
      <c r="H205" s="853"/>
      <c r="I205" s="853"/>
      <c r="J205" s="853"/>
      <c r="K205" s="853"/>
      <c r="L205" s="853"/>
      <c r="M205" s="853"/>
      <c r="N205" s="854"/>
    </row>
    <row r="206" spans="3:14" x14ac:dyDescent="0.2">
      <c r="C206" s="852"/>
      <c r="D206" s="853"/>
      <c r="E206" s="853"/>
      <c r="F206" s="853"/>
      <c r="G206" s="853"/>
      <c r="H206" s="853"/>
      <c r="I206" s="853"/>
      <c r="J206" s="853"/>
      <c r="K206" s="853"/>
      <c r="L206" s="853"/>
      <c r="M206" s="853"/>
      <c r="N206" s="854"/>
    </row>
    <row r="207" spans="3:14" x14ac:dyDescent="0.2">
      <c r="C207" s="852"/>
      <c r="D207" s="853"/>
      <c r="E207" s="853"/>
      <c r="F207" s="853"/>
      <c r="G207" s="853"/>
      <c r="H207" s="853"/>
      <c r="I207" s="853"/>
      <c r="J207" s="853"/>
      <c r="K207" s="853"/>
      <c r="L207" s="853"/>
      <c r="M207" s="853"/>
      <c r="N207" s="854"/>
    </row>
    <row r="208" spans="3:14" x14ac:dyDescent="0.2">
      <c r="C208" s="852"/>
      <c r="D208" s="853"/>
      <c r="E208" s="853"/>
      <c r="F208" s="853"/>
      <c r="G208" s="853"/>
      <c r="H208" s="853"/>
      <c r="I208" s="853"/>
      <c r="J208" s="853"/>
      <c r="K208" s="853"/>
      <c r="L208" s="853"/>
      <c r="M208" s="853"/>
      <c r="N208" s="854"/>
    </row>
    <row r="209" spans="2:26" x14ac:dyDescent="0.2">
      <c r="C209" s="852"/>
      <c r="D209" s="853"/>
      <c r="E209" s="853"/>
      <c r="F209" s="853"/>
      <c r="G209" s="853"/>
      <c r="H209" s="853"/>
      <c r="I209" s="853"/>
      <c r="J209" s="853"/>
      <c r="K209" s="853"/>
      <c r="L209" s="853"/>
      <c r="M209" s="853"/>
      <c r="N209" s="854"/>
    </row>
    <row r="210" spans="2:26" x14ac:dyDescent="0.2">
      <c r="C210" s="852"/>
      <c r="D210" s="853"/>
      <c r="E210" s="853"/>
      <c r="F210" s="853"/>
      <c r="G210" s="853"/>
      <c r="H210" s="853"/>
      <c r="I210" s="853"/>
      <c r="J210" s="853"/>
      <c r="K210" s="853"/>
      <c r="L210" s="853"/>
      <c r="M210" s="853"/>
      <c r="N210" s="854"/>
    </row>
    <row r="211" spans="2:26" x14ac:dyDescent="0.2">
      <c r="C211" s="852"/>
      <c r="D211" s="853"/>
      <c r="E211" s="853"/>
      <c r="F211" s="853"/>
      <c r="G211" s="853"/>
      <c r="H211" s="853"/>
      <c r="I211" s="853"/>
      <c r="J211" s="853"/>
      <c r="K211" s="853"/>
      <c r="L211" s="853"/>
      <c r="M211" s="853"/>
      <c r="N211" s="854"/>
    </row>
    <row r="212" spans="2:26" x14ac:dyDescent="0.2">
      <c r="C212" s="852"/>
      <c r="D212" s="853"/>
      <c r="E212" s="853"/>
      <c r="F212" s="853"/>
      <c r="G212" s="853"/>
      <c r="H212" s="853"/>
      <c r="I212" s="853"/>
      <c r="J212" s="853"/>
      <c r="K212" s="853"/>
      <c r="L212" s="853"/>
      <c r="M212" s="853"/>
      <c r="N212" s="854"/>
    </row>
    <row r="213" spans="2:26" x14ac:dyDescent="0.2">
      <c r="C213" s="852"/>
      <c r="D213" s="853"/>
      <c r="E213" s="853"/>
      <c r="F213" s="853"/>
      <c r="G213" s="853"/>
      <c r="H213" s="853"/>
      <c r="I213" s="853"/>
      <c r="J213" s="853"/>
      <c r="K213" s="853"/>
      <c r="L213" s="853"/>
      <c r="M213" s="853"/>
      <c r="N213" s="854"/>
    </row>
    <row r="214" spans="2:26" x14ac:dyDescent="0.2">
      <c r="C214" s="852"/>
      <c r="D214" s="853"/>
      <c r="E214" s="853"/>
      <c r="F214" s="853"/>
      <c r="G214" s="853"/>
      <c r="H214" s="853"/>
      <c r="I214" s="853"/>
      <c r="J214" s="853"/>
      <c r="K214" s="853"/>
      <c r="L214" s="853"/>
      <c r="M214" s="853"/>
      <c r="N214" s="854"/>
    </row>
    <row r="215" spans="2:26" ht="12.75" customHeight="1" x14ac:dyDescent="0.2">
      <c r="C215" s="855"/>
      <c r="D215" s="856"/>
      <c r="E215" s="856"/>
      <c r="F215" s="856"/>
      <c r="G215" s="856"/>
      <c r="H215" s="856"/>
      <c r="I215" s="856"/>
      <c r="J215" s="856"/>
      <c r="K215" s="856"/>
      <c r="L215" s="856"/>
      <c r="M215" s="856"/>
      <c r="N215" s="857"/>
    </row>
    <row r="216" spans="2:26" x14ac:dyDescent="0.2">
      <c r="C216" s="272"/>
    </row>
    <row r="217" spans="2:26" x14ac:dyDescent="0.2">
      <c r="C217" s="272"/>
    </row>
    <row r="218" spans="2:26" x14ac:dyDescent="0.2">
      <c r="C218" s="272"/>
    </row>
    <row r="219" spans="2:26" ht="16.5" customHeight="1" x14ac:dyDescent="0.2">
      <c r="B219" s="164"/>
      <c r="C219" s="844" t="s">
        <v>450</v>
      </c>
      <c r="D219" s="834"/>
      <c r="E219" s="834"/>
      <c r="F219" s="834"/>
      <c r="G219" s="834"/>
      <c r="H219" s="834"/>
      <c r="I219" s="834"/>
      <c r="J219" s="834"/>
      <c r="K219" s="834"/>
      <c r="L219" s="834"/>
      <c r="M219" s="834"/>
      <c r="N219" s="843"/>
      <c r="O219" s="164"/>
      <c r="P219" s="164"/>
      <c r="Q219" s="164"/>
      <c r="R219" s="164"/>
      <c r="S219" s="164"/>
      <c r="T219" s="164"/>
      <c r="U219" s="164"/>
      <c r="V219" s="164"/>
      <c r="W219" s="164"/>
      <c r="X219" s="164"/>
      <c r="Y219" s="164"/>
      <c r="Z219" s="164"/>
    </row>
    <row r="220" spans="2:26" ht="13.5" customHeight="1" x14ac:dyDescent="0.2">
      <c r="B220" s="164"/>
      <c r="C220" s="836"/>
      <c r="D220" s="837"/>
      <c r="E220" s="837"/>
      <c r="F220" s="837"/>
      <c r="G220" s="837"/>
      <c r="H220" s="837"/>
      <c r="I220" s="837"/>
      <c r="J220" s="837"/>
      <c r="K220" s="837"/>
      <c r="L220" s="837"/>
      <c r="M220" s="837"/>
      <c r="N220" s="838"/>
      <c r="O220" s="164"/>
      <c r="P220" s="164"/>
      <c r="Q220" s="164"/>
      <c r="R220" s="164"/>
      <c r="S220" s="164"/>
      <c r="T220" s="164"/>
      <c r="U220" s="164"/>
      <c r="V220" s="164"/>
      <c r="W220" s="164"/>
      <c r="X220" s="164"/>
      <c r="Y220" s="164"/>
      <c r="Z220" s="164"/>
    </row>
    <row r="221" spans="2:26" ht="13.5" customHeight="1" x14ac:dyDescent="0.2">
      <c r="B221" s="164"/>
      <c r="C221" s="836"/>
      <c r="D221" s="837"/>
      <c r="E221" s="837"/>
      <c r="F221" s="837"/>
      <c r="G221" s="837"/>
      <c r="H221" s="837"/>
      <c r="I221" s="837"/>
      <c r="J221" s="837"/>
      <c r="K221" s="837"/>
      <c r="L221" s="837"/>
      <c r="M221" s="837"/>
      <c r="N221" s="838"/>
      <c r="O221" s="164"/>
      <c r="P221" s="164"/>
      <c r="Q221" s="164"/>
      <c r="R221" s="164"/>
      <c r="S221" s="164"/>
      <c r="T221" s="164"/>
      <c r="U221" s="164"/>
      <c r="V221" s="164"/>
      <c r="W221" s="164"/>
      <c r="X221" s="164"/>
      <c r="Y221" s="164"/>
      <c r="Z221" s="164"/>
    </row>
    <row r="222" spans="2:26" ht="13.5" customHeight="1" x14ac:dyDescent="0.2">
      <c r="B222" s="164"/>
      <c r="C222" s="836"/>
      <c r="D222" s="837"/>
      <c r="E222" s="837"/>
      <c r="F222" s="837"/>
      <c r="G222" s="837"/>
      <c r="H222" s="837"/>
      <c r="I222" s="837"/>
      <c r="J222" s="837"/>
      <c r="K222" s="837"/>
      <c r="L222" s="837"/>
      <c r="M222" s="837"/>
      <c r="N222" s="838"/>
      <c r="O222" s="164"/>
      <c r="P222" s="164"/>
      <c r="Q222" s="164"/>
      <c r="R222" s="164"/>
      <c r="S222" s="164"/>
      <c r="T222" s="164"/>
      <c r="U222" s="164"/>
      <c r="V222" s="164"/>
      <c r="W222" s="164"/>
      <c r="X222" s="164"/>
      <c r="Y222" s="164"/>
      <c r="Z222" s="164"/>
    </row>
    <row r="223" spans="2:26" ht="13.5" customHeight="1" x14ac:dyDescent="0.2">
      <c r="B223" s="164"/>
      <c r="C223" s="836"/>
      <c r="D223" s="837"/>
      <c r="E223" s="837"/>
      <c r="F223" s="837"/>
      <c r="G223" s="837"/>
      <c r="H223" s="837"/>
      <c r="I223" s="837"/>
      <c r="J223" s="837"/>
      <c r="K223" s="837"/>
      <c r="L223" s="837"/>
      <c r="M223" s="837"/>
      <c r="N223" s="838"/>
      <c r="O223" s="164"/>
      <c r="P223" s="164"/>
      <c r="Q223" s="164"/>
      <c r="R223" s="164"/>
      <c r="S223" s="164"/>
      <c r="T223" s="164"/>
      <c r="U223" s="164"/>
      <c r="V223" s="164"/>
      <c r="W223" s="164"/>
      <c r="X223" s="164"/>
      <c r="Y223" s="164"/>
      <c r="Z223" s="164"/>
    </row>
    <row r="224" spans="2:26" ht="13.5" customHeight="1" x14ac:dyDescent="0.2">
      <c r="C224" s="836"/>
      <c r="D224" s="837"/>
      <c r="E224" s="837"/>
      <c r="F224" s="837"/>
      <c r="G224" s="837"/>
      <c r="H224" s="837"/>
      <c r="I224" s="837"/>
      <c r="J224" s="837"/>
      <c r="K224" s="837"/>
      <c r="L224" s="837"/>
      <c r="M224" s="837"/>
      <c r="N224" s="838"/>
    </row>
    <row r="225" spans="3:14" ht="13.5" customHeight="1" x14ac:dyDescent="0.2">
      <c r="C225" s="836"/>
      <c r="D225" s="837"/>
      <c r="E225" s="837"/>
      <c r="F225" s="837"/>
      <c r="G225" s="837"/>
      <c r="H225" s="837"/>
      <c r="I225" s="837"/>
      <c r="J225" s="837"/>
      <c r="K225" s="837"/>
      <c r="L225" s="837"/>
      <c r="M225" s="837"/>
      <c r="N225" s="838"/>
    </row>
    <row r="226" spans="3:14" ht="13.5" customHeight="1" x14ac:dyDescent="0.2">
      <c r="C226" s="836"/>
      <c r="D226" s="837"/>
      <c r="E226" s="837"/>
      <c r="F226" s="837"/>
      <c r="G226" s="837"/>
      <c r="H226" s="837"/>
      <c r="I226" s="837"/>
      <c r="J226" s="837"/>
      <c r="K226" s="837"/>
      <c r="L226" s="837"/>
      <c r="M226" s="837"/>
      <c r="N226" s="838"/>
    </row>
    <row r="227" spans="3:14" ht="13.5" customHeight="1" x14ac:dyDescent="0.2">
      <c r="C227" s="836"/>
      <c r="D227" s="837"/>
      <c r="E227" s="837"/>
      <c r="F227" s="837"/>
      <c r="G227" s="837"/>
      <c r="H227" s="837"/>
      <c r="I227" s="837"/>
      <c r="J227" s="837"/>
      <c r="K227" s="837"/>
      <c r="L227" s="837"/>
      <c r="M227" s="837"/>
      <c r="N227" s="838"/>
    </row>
    <row r="228" spans="3:14" ht="13.5" customHeight="1" x14ac:dyDescent="0.2">
      <c r="C228" s="836"/>
      <c r="D228" s="837"/>
      <c r="E228" s="837"/>
      <c r="F228" s="837"/>
      <c r="G228" s="837"/>
      <c r="H228" s="837"/>
      <c r="I228" s="837"/>
      <c r="J228" s="837"/>
      <c r="K228" s="837"/>
      <c r="L228" s="837"/>
      <c r="M228" s="837"/>
      <c r="N228" s="838"/>
    </row>
    <row r="229" spans="3:14" ht="13.5" customHeight="1" x14ac:dyDescent="0.2">
      <c r="C229" s="836"/>
      <c r="D229" s="837"/>
      <c r="E229" s="837"/>
      <c r="F229" s="837"/>
      <c r="G229" s="837"/>
      <c r="H229" s="837"/>
      <c r="I229" s="837"/>
      <c r="J229" s="837"/>
      <c r="K229" s="837"/>
      <c r="L229" s="837"/>
      <c r="M229" s="837"/>
      <c r="N229" s="838"/>
    </row>
    <row r="230" spans="3:14" ht="13.5" customHeight="1" x14ac:dyDescent="0.2">
      <c r="C230" s="836"/>
      <c r="D230" s="837"/>
      <c r="E230" s="837"/>
      <c r="F230" s="837"/>
      <c r="G230" s="837"/>
      <c r="H230" s="837"/>
      <c r="I230" s="837"/>
      <c r="J230" s="837"/>
      <c r="K230" s="837"/>
      <c r="L230" s="837"/>
      <c r="M230" s="837"/>
      <c r="N230" s="838"/>
    </row>
    <row r="231" spans="3:14" ht="13.5" customHeight="1" x14ac:dyDescent="0.2">
      <c r="C231" s="836"/>
      <c r="D231" s="837"/>
      <c r="E231" s="837"/>
      <c r="F231" s="837"/>
      <c r="G231" s="837"/>
      <c r="H231" s="837"/>
      <c r="I231" s="837"/>
      <c r="J231" s="837"/>
      <c r="K231" s="837"/>
      <c r="L231" s="837"/>
      <c r="M231" s="837"/>
      <c r="N231" s="838"/>
    </row>
    <row r="232" spans="3:14" ht="13.5" customHeight="1" x14ac:dyDescent="0.2">
      <c r="C232" s="836"/>
      <c r="D232" s="837"/>
      <c r="E232" s="837"/>
      <c r="F232" s="837"/>
      <c r="G232" s="837"/>
      <c r="H232" s="837"/>
      <c r="I232" s="837"/>
      <c r="J232" s="837"/>
      <c r="K232" s="837"/>
      <c r="L232" s="837"/>
      <c r="M232" s="837"/>
      <c r="N232" s="838"/>
    </row>
    <row r="233" spans="3:14" ht="13.5" customHeight="1" x14ac:dyDescent="0.2">
      <c r="C233" s="836"/>
      <c r="D233" s="837"/>
      <c r="E233" s="837"/>
      <c r="F233" s="837"/>
      <c r="G233" s="837"/>
      <c r="H233" s="837"/>
      <c r="I233" s="837"/>
      <c r="J233" s="837"/>
      <c r="K233" s="837"/>
      <c r="L233" s="837"/>
      <c r="M233" s="837"/>
      <c r="N233" s="838"/>
    </row>
    <row r="234" spans="3:14" ht="13.5" customHeight="1" x14ac:dyDescent="0.2">
      <c r="C234" s="836"/>
      <c r="D234" s="837"/>
      <c r="E234" s="837"/>
      <c r="F234" s="837"/>
      <c r="G234" s="837"/>
      <c r="H234" s="837"/>
      <c r="I234" s="837"/>
      <c r="J234" s="837"/>
      <c r="K234" s="837"/>
      <c r="L234" s="837"/>
      <c r="M234" s="837"/>
      <c r="N234" s="838"/>
    </row>
    <row r="235" spans="3:14" ht="13.5" customHeight="1" x14ac:dyDescent="0.2">
      <c r="C235" s="836"/>
      <c r="D235" s="837"/>
      <c r="E235" s="837"/>
      <c r="F235" s="837"/>
      <c r="G235" s="837"/>
      <c r="H235" s="837"/>
      <c r="I235" s="837"/>
      <c r="J235" s="837"/>
      <c r="K235" s="837"/>
      <c r="L235" s="837"/>
      <c r="M235" s="837"/>
      <c r="N235" s="838"/>
    </row>
    <row r="236" spans="3:14" ht="13.5" customHeight="1" x14ac:dyDescent="0.2">
      <c r="C236" s="836"/>
      <c r="D236" s="837"/>
      <c r="E236" s="837"/>
      <c r="F236" s="837"/>
      <c r="G236" s="837"/>
      <c r="H236" s="837"/>
      <c r="I236" s="837"/>
      <c r="J236" s="837"/>
      <c r="K236" s="837"/>
      <c r="L236" s="837"/>
      <c r="M236" s="837"/>
      <c r="N236" s="838"/>
    </row>
    <row r="237" spans="3:14" ht="13.5" customHeight="1" x14ac:dyDescent="0.2">
      <c r="C237" s="836"/>
      <c r="D237" s="837"/>
      <c r="E237" s="837"/>
      <c r="F237" s="837"/>
      <c r="G237" s="837"/>
      <c r="H237" s="837"/>
      <c r="I237" s="837"/>
      <c r="J237" s="837"/>
      <c r="K237" s="837"/>
      <c r="L237" s="837"/>
      <c r="M237" s="837"/>
      <c r="N237" s="838"/>
    </row>
    <row r="238" spans="3:14" ht="13.5" customHeight="1" x14ac:dyDescent="0.2">
      <c r="C238" s="836"/>
      <c r="D238" s="837"/>
      <c r="E238" s="837"/>
      <c r="F238" s="837"/>
      <c r="G238" s="837"/>
      <c r="H238" s="837"/>
      <c r="I238" s="837"/>
      <c r="J238" s="837"/>
      <c r="K238" s="837"/>
      <c r="L238" s="837"/>
      <c r="M238" s="837"/>
      <c r="N238" s="838"/>
    </row>
    <row r="239" spans="3:14" ht="13.5" customHeight="1" x14ac:dyDescent="0.2">
      <c r="C239" s="836"/>
      <c r="D239" s="837"/>
      <c r="E239" s="837"/>
      <c r="F239" s="837"/>
      <c r="G239" s="837"/>
      <c r="H239" s="837"/>
      <c r="I239" s="837"/>
      <c r="J239" s="837"/>
      <c r="K239" s="837"/>
      <c r="L239" s="837"/>
      <c r="M239" s="837"/>
      <c r="N239" s="838"/>
    </row>
    <row r="240" spans="3:14" ht="13.5" customHeight="1" x14ac:dyDescent="0.2">
      <c r="C240" s="836"/>
      <c r="D240" s="837"/>
      <c r="E240" s="837"/>
      <c r="F240" s="837"/>
      <c r="G240" s="837"/>
      <c r="H240" s="837"/>
      <c r="I240" s="837"/>
      <c r="J240" s="837"/>
      <c r="K240" s="837"/>
      <c r="L240" s="837"/>
      <c r="M240" s="837"/>
      <c r="N240" s="838"/>
    </row>
    <row r="241" spans="3:14" ht="13.5" customHeight="1" x14ac:dyDescent="0.2">
      <c r="C241" s="836"/>
      <c r="D241" s="837"/>
      <c r="E241" s="837"/>
      <c r="F241" s="837"/>
      <c r="G241" s="837"/>
      <c r="H241" s="837"/>
      <c r="I241" s="837"/>
      <c r="J241" s="837"/>
      <c r="K241" s="837"/>
      <c r="L241" s="837"/>
      <c r="M241" s="837"/>
      <c r="N241" s="838"/>
    </row>
    <row r="242" spans="3:14" ht="13.5" customHeight="1" x14ac:dyDescent="0.2">
      <c r="C242" s="836"/>
      <c r="D242" s="837"/>
      <c r="E242" s="837"/>
      <c r="F242" s="837"/>
      <c r="G242" s="837"/>
      <c r="H242" s="837"/>
      <c r="I242" s="837"/>
      <c r="J242" s="837"/>
      <c r="K242" s="837"/>
      <c r="L242" s="837"/>
      <c r="M242" s="837"/>
      <c r="N242" s="838"/>
    </row>
    <row r="243" spans="3:14" ht="13.5" customHeight="1" x14ac:dyDescent="0.2">
      <c r="C243" s="836"/>
      <c r="D243" s="837"/>
      <c r="E243" s="837"/>
      <c r="F243" s="837"/>
      <c r="G243" s="837"/>
      <c r="H243" s="837"/>
      <c r="I243" s="837"/>
      <c r="J243" s="837"/>
      <c r="K243" s="837"/>
      <c r="L243" s="837"/>
      <c r="M243" s="837"/>
      <c r="N243" s="838"/>
    </row>
    <row r="244" spans="3:14" ht="13.5" customHeight="1" x14ac:dyDescent="0.2">
      <c r="C244" s="836"/>
      <c r="D244" s="837"/>
      <c r="E244" s="837"/>
      <c r="F244" s="837"/>
      <c r="G244" s="837"/>
      <c r="H244" s="837"/>
      <c r="I244" s="837"/>
      <c r="J244" s="837"/>
      <c r="K244" s="837"/>
      <c r="L244" s="837"/>
      <c r="M244" s="837"/>
      <c r="N244" s="838"/>
    </row>
    <row r="245" spans="3:14" ht="13.5" customHeight="1" x14ac:dyDescent="0.2">
      <c r="C245" s="836"/>
      <c r="D245" s="837"/>
      <c r="E245" s="837"/>
      <c r="F245" s="837"/>
      <c r="G245" s="837"/>
      <c r="H245" s="837"/>
      <c r="I245" s="837"/>
      <c r="J245" s="837"/>
      <c r="K245" s="837"/>
      <c r="L245" s="837"/>
      <c r="M245" s="837"/>
      <c r="N245" s="838"/>
    </row>
    <row r="246" spans="3:14" ht="13.5" customHeight="1" x14ac:dyDescent="0.2">
      <c r="C246" s="836"/>
      <c r="D246" s="837"/>
      <c r="E246" s="837"/>
      <c r="F246" s="837"/>
      <c r="G246" s="837"/>
      <c r="H246" s="837"/>
      <c r="I246" s="837"/>
      <c r="J246" s="837"/>
      <c r="K246" s="837"/>
      <c r="L246" s="837"/>
      <c r="M246" s="837"/>
      <c r="N246" s="838"/>
    </row>
    <row r="247" spans="3:14" ht="13.5" customHeight="1" x14ac:dyDescent="0.2">
      <c r="C247" s="836"/>
      <c r="D247" s="837"/>
      <c r="E247" s="837"/>
      <c r="F247" s="837"/>
      <c r="G247" s="837"/>
      <c r="H247" s="837"/>
      <c r="I247" s="837"/>
      <c r="J247" s="837"/>
      <c r="K247" s="837"/>
      <c r="L247" s="837"/>
      <c r="M247" s="837"/>
      <c r="N247" s="838"/>
    </row>
    <row r="248" spans="3:14" ht="13.5" customHeight="1" x14ac:dyDescent="0.2">
      <c r="C248" s="836"/>
      <c r="D248" s="837"/>
      <c r="E248" s="837"/>
      <c r="F248" s="837"/>
      <c r="G248" s="837"/>
      <c r="H248" s="837"/>
      <c r="I248" s="837"/>
      <c r="J248" s="837"/>
      <c r="K248" s="837"/>
      <c r="L248" s="837"/>
      <c r="M248" s="837"/>
      <c r="N248" s="838"/>
    </row>
    <row r="249" spans="3:14" ht="13.5" customHeight="1" x14ac:dyDescent="0.2">
      <c r="C249" s="836"/>
      <c r="D249" s="837"/>
      <c r="E249" s="837"/>
      <c r="F249" s="837"/>
      <c r="G249" s="837"/>
      <c r="H249" s="837"/>
      <c r="I249" s="837"/>
      <c r="J249" s="837"/>
      <c r="K249" s="837"/>
      <c r="L249" s="837"/>
      <c r="M249" s="837"/>
      <c r="N249" s="838"/>
    </row>
    <row r="250" spans="3:14" ht="13.5" customHeight="1" x14ac:dyDescent="0.2">
      <c r="C250" s="836"/>
      <c r="D250" s="837"/>
      <c r="E250" s="837"/>
      <c r="F250" s="837"/>
      <c r="G250" s="837"/>
      <c r="H250" s="837"/>
      <c r="I250" s="837"/>
      <c r="J250" s="837"/>
      <c r="K250" s="837"/>
      <c r="L250" s="837"/>
      <c r="M250" s="837"/>
      <c r="N250" s="838"/>
    </row>
    <row r="251" spans="3:14" ht="13.5" customHeight="1" x14ac:dyDescent="0.2">
      <c r="C251" s="836"/>
      <c r="D251" s="837"/>
      <c r="E251" s="837"/>
      <c r="F251" s="837"/>
      <c r="G251" s="837"/>
      <c r="H251" s="837"/>
      <c r="I251" s="837"/>
      <c r="J251" s="837"/>
      <c r="K251" s="837"/>
      <c r="L251" s="837"/>
      <c r="M251" s="837"/>
      <c r="N251" s="838"/>
    </row>
    <row r="252" spans="3:14" ht="13.5" customHeight="1" x14ac:dyDescent="0.2">
      <c r="C252" s="836"/>
      <c r="D252" s="837"/>
      <c r="E252" s="837"/>
      <c r="F252" s="837"/>
      <c r="G252" s="837"/>
      <c r="H252" s="837"/>
      <c r="I252" s="837"/>
      <c r="J252" s="837"/>
      <c r="K252" s="837"/>
      <c r="L252" s="837"/>
      <c r="M252" s="837"/>
      <c r="N252" s="838"/>
    </row>
    <row r="253" spans="3:14" ht="13.5" customHeight="1" x14ac:dyDescent="0.2">
      <c r="C253" s="836"/>
      <c r="D253" s="837"/>
      <c r="E253" s="837"/>
      <c r="F253" s="837"/>
      <c r="G253" s="837"/>
      <c r="H253" s="837"/>
      <c r="I253" s="837"/>
      <c r="J253" s="837"/>
      <c r="K253" s="837"/>
      <c r="L253" s="837"/>
      <c r="M253" s="837"/>
      <c r="N253" s="838"/>
    </row>
    <row r="254" spans="3:14" ht="13.5" customHeight="1" x14ac:dyDescent="0.2">
      <c r="C254" s="836"/>
      <c r="D254" s="837"/>
      <c r="E254" s="837"/>
      <c r="F254" s="837"/>
      <c r="G254" s="837"/>
      <c r="H254" s="837"/>
      <c r="I254" s="837"/>
      <c r="J254" s="837"/>
      <c r="K254" s="837"/>
      <c r="L254" s="837"/>
      <c r="M254" s="837"/>
      <c r="N254" s="838"/>
    </row>
    <row r="255" spans="3:14" ht="13.5" customHeight="1" x14ac:dyDescent="0.2">
      <c r="C255" s="839"/>
      <c r="D255" s="840"/>
      <c r="E255" s="840"/>
      <c r="F255" s="840"/>
      <c r="G255" s="840"/>
      <c r="H255" s="840"/>
      <c r="I255" s="840"/>
      <c r="J255" s="840"/>
      <c r="K255" s="840"/>
      <c r="L255" s="840"/>
      <c r="M255" s="840"/>
      <c r="N255" s="841"/>
    </row>
    <row r="256" spans="3:14" ht="13.5" customHeight="1" x14ac:dyDescent="0.2"/>
    <row r="257" spans="3:14" ht="13.5" customHeight="1" x14ac:dyDescent="0.2"/>
    <row r="258" spans="3:14" ht="13.5" customHeight="1" x14ac:dyDescent="0.2"/>
    <row r="259" spans="3:14" ht="13.5" customHeight="1" x14ac:dyDescent="0.2">
      <c r="C259" s="849" t="s">
        <v>467</v>
      </c>
      <c r="D259" s="834"/>
      <c r="E259" s="834"/>
      <c r="F259" s="834"/>
      <c r="G259" s="834"/>
      <c r="H259" s="834"/>
      <c r="I259" s="834"/>
      <c r="J259" s="834"/>
      <c r="K259" s="834"/>
      <c r="L259" s="834"/>
      <c r="M259" s="834"/>
      <c r="N259" s="835"/>
    </row>
    <row r="260" spans="3:14" ht="13.5" customHeight="1" x14ac:dyDescent="0.2">
      <c r="C260" s="836"/>
      <c r="D260" s="837"/>
      <c r="E260" s="837"/>
      <c r="F260" s="837"/>
      <c r="G260" s="837"/>
      <c r="H260" s="837"/>
      <c r="I260" s="837"/>
      <c r="J260" s="837"/>
      <c r="K260" s="837"/>
      <c r="L260" s="837"/>
      <c r="M260" s="837"/>
      <c r="N260" s="838"/>
    </row>
    <row r="261" spans="3:14" ht="13.5" customHeight="1" x14ac:dyDescent="0.2">
      <c r="C261" s="836"/>
      <c r="D261" s="837"/>
      <c r="E261" s="837"/>
      <c r="F261" s="837"/>
      <c r="G261" s="837"/>
      <c r="H261" s="837"/>
      <c r="I261" s="837"/>
      <c r="J261" s="837"/>
      <c r="K261" s="837"/>
      <c r="L261" s="837"/>
      <c r="M261" s="837"/>
      <c r="N261" s="838"/>
    </row>
    <row r="262" spans="3:14" ht="13.5" customHeight="1" x14ac:dyDescent="0.2">
      <c r="C262" s="836"/>
      <c r="D262" s="837"/>
      <c r="E262" s="837"/>
      <c r="F262" s="837"/>
      <c r="G262" s="837"/>
      <c r="H262" s="837"/>
      <c r="I262" s="837"/>
      <c r="J262" s="837"/>
      <c r="K262" s="837"/>
      <c r="L262" s="837"/>
      <c r="M262" s="837"/>
      <c r="N262" s="838"/>
    </row>
    <row r="263" spans="3:14" ht="13.5" customHeight="1" x14ac:dyDescent="0.2">
      <c r="C263" s="836"/>
      <c r="D263" s="837"/>
      <c r="E263" s="837"/>
      <c r="F263" s="837"/>
      <c r="G263" s="837"/>
      <c r="H263" s="837"/>
      <c r="I263" s="837"/>
      <c r="J263" s="837"/>
      <c r="K263" s="837"/>
      <c r="L263" s="837"/>
      <c r="M263" s="837"/>
      <c r="N263" s="838"/>
    </row>
    <row r="264" spans="3:14" ht="13.5" customHeight="1" x14ac:dyDescent="0.2">
      <c r="C264" s="836"/>
      <c r="D264" s="837"/>
      <c r="E264" s="837"/>
      <c r="F264" s="837"/>
      <c r="G264" s="837"/>
      <c r="H264" s="837"/>
      <c r="I264" s="837"/>
      <c r="J264" s="837"/>
      <c r="K264" s="837"/>
      <c r="L264" s="837"/>
      <c r="M264" s="837"/>
      <c r="N264" s="838"/>
    </row>
    <row r="265" spans="3:14" ht="13.5" customHeight="1" x14ac:dyDescent="0.2">
      <c r="C265" s="836"/>
      <c r="D265" s="837"/>
      <c r="E265" s="837"/>
      <c r="F265" s="837"/>
      <c r="G265" s="837"/>
      <c r="H265" s="837"/>
      <c r="I265" s="837"/>
      <c r="J265" s="837"/>
      <c r="K265" s="837"/>
      <c r="L265" s="837"/>
      <c r="M265" s="837"/>
      <c r="N265" s="838"/>
    </row>
    <row r="266" spans="3:14" ht="13.5" customHeight="1" x14ac:dyDescent="0.2">
      <c r="C266" s="836"/>
      <c r="D266" s="837"/>
      <c r="E266" s="837"/>
      <c r="F266" s="837"/>
      <c r="G266" s="837"/>
      <c r="H266" s="837"/>
      <c r="I266" s="837"/>
      <c r="J266" s="837"/>
      <c r="K266" s="837"/>
      <c r="L266" s="837"/>
      <c r="M266" s="837"/>
      <c r="N266" s="838"/>
    </row>
    <row r="267" spans="3:14" ht="13.5" customHeight="1" x14ac:dyDescent="0.2">
      <c r="C267" s="836"/>
      <c r="D267" s="837"/>
      <c r="E267" s="837"/>
      <c r="F267" s="837"/>
      <c r="G267" s="837"/>
      <c r="H267" s="837"/>
      <c r="I267" s="837"/>
      <c r="J267" s="837"/>
      <c r="K267" s="837"/>
      <c r="L267" s="837"/>
      <c r="M267" s="837"/>
      <c r="N267" s="838"/>
    </row>
    <row r="268" spans="3:14" ht="13.5" customHeight="1" x14ac:dyDescent="0.2">
      <c r="C268" s="836"/>
      <c r="D268" s="837"/>
      <c r="E268" s="837"/>
      <c r="F268" s="837"/>
      <c r="G268" s="837"/>
      <c r="H268" s="837"/>
      <c r="I268" s="837"/>
      <c r="J268" s="837"/>
      <c r="K268" s="837"/>
      <c r="L268" s="837"/>
      <c r="M268" s="837"/>
      <c r="N268" s="838"/>
    </row>
    <row r="269" spans="3:14" ht="13.5" customHeight="1" x14ac:dyDescent="0.2">
      <c r="C269" s="836"/>
      <c r="D269" s="837"/>
      <c r="E269" s="837"/>
      <c r="F269" s="837"/>
      <c r="G269" s="837"/>
      <c r="H269" s="837"/>
      <c r="I269" s="837"/>
      <c r="J269" s="837"/>
      <c r="K269" s="837"/>
      <c r="L269" s="837"/>
      <c r="M269" s="837"/>
      <c r="N269" s="838"/>
    </row>
    <row r="270" spans="3:14" ht="13.5" customHeight="1" x14ac:dyDescent="0.2">
      <c r="C270" s="836"/>
      <c r="D270" s="837"/>
      <c r="E270" s="837"/>
      <c r="F270" s="837"/>
      <c r="G270" s="837"/>
      <c r="H270" s="837"/>
      <c r="I270" s="837"/>
      <c r="J270" s="837"/>
      <c r="K270" s="837"/>
      <c r="L270" s="837"/>
      <c r="M270" s="837"/>
      <c r="N270" s="838"/>
    </row>
    <row r="271" spans="3:14" ht="13.5" customHeight="1" x14ac:dyDescent="0.2">
      <c r="C271" s="836"/>
      <c r="D271" s="837"/>
      <c r="E271" s="837"/>
      <c r="F271" s="837"/>
      <c r="G271" s="837"/>
      <c r="H271" s="837"/>
      <c r="I271" s="837"/>
      <c r="J271" s="837"/>
      <c r="K271" s="837"/>
      <c r="L271" s="837"/>
      <c r="M271" s="837"/>
      <c r="N271" s="838"/>
    </row>
    <row r="272" spans="3:14" ht="13.5" customHeight="1" x14ac:dyDescent="0.2">
      <c r="C272" s="836"/>
      <c r="D272" s="837"/>
      <c r="E272" s="837"/>
      <c r="F272" s="837"/>
      <c r="G272" s="837"/>
      <c r="H272" s="837"/>
      <c r="I272" s="837"/>
      <c r="J272" s="837"/>
      <c r="K272" s="837"/>
      <c r="L272" s="837"/>
      <c r="M272" s="837"/>
      <c r="N272" s="838"/>
    </row>
    <row r="273" spans="3:14" ht="13.5" customHeight="1" x14ac:dyDescent="0.2">
      <c r="C273" s="836"/>
      <c r="D273" s="837"/>
      <c r="E273" s="837"/>
      <c r="F273" s="837"/>
      <c r="G273" s="837"/>
      <c r="H273" s="837"/>
      <c r="I273" s="837"/>
      <c r="J273" s="837"/>
      <c r="K273" s="837"/>
      <c r="L273" s="837"/>
      <c r="M273" s="837"/>
      <c r="N273" s="838"/>
    </row>
    <row r="274" spans="3:14" ht="13.5" customHeight="1" x14ac:dyDescent="0.2">
      <c r="C274" s="836"/>
      <c r="D274" s="837"/>
      <c r="E274" s="837"/>
      <c r="F274" s="837"/>
      <c r="G274" s="837"/>
      <c r="H274" s="837"/>
      <c r="I274" s="837"/>
      <c r="J274" s="837"/>
      <c r="K274" s="837"/>
      <c r="L274" s="837"/>
      <c r="M274" s="837"/>
      <c r="N274" s="838"/>
    </row>
    <row r="275" spans="3:14" ht="13.5" customHeight="1" x14ac:dyDescent="0.2">
      <c r="C275" s="836"/>
      <c r="D275" s="837"/>
      <c r="E275" s="837"/>
      <c r="F275" s="837"/>
      <c r="G275" s="837"/>
      <c r="H275" s="837"/>
      <c r="I275" s="837"/>
      <c r="J275" s="837"/>
      <c r="K275" s="837"/>
      <c r="L275" s="837"/>
      <c r="M275" s="837"/>
      <c r="N275" s="838"/>
    </row>
    <row r="276" spans="3:14" ht="13.5" customHeight="1" x14ac:dyDescent="0.2">
      <c r="C276" s="836"/>
      <c r="D276" s="837"/>
      <c r="E276" s="837"/>
      <c r="F276" s="837"/>
      <c r="G276" s="837"/>
      <c r="H276" s="837"/>
      <c r="I276" s="837"/>
      <c r="J276" s="837"/>
      <c r="K276" s="837"/>
      <c r="L276" s="837"/>
      <c r="M276" s="837"/>
      <c r="N276" s="838"/>
    </row>
    <row r="277" spans="3:14" ht="13.5" customHeight="1" x14ac:dyDescent="0.2">
      <c r="C277" s="836"/>
      <c r="D277" s="837"/>
      <c r="E277" s="837"/>
      <c r="F277" s="837"/>
      <c r="G277" s="837"/>
      <c r="H277" s="837"/>
      <c r="I277" s="837"/>
      <c r="J277" s="837"/>
      <c r="K277" s="837"/>
      <c r="L277" s="837"/>
      <c r="M277" s="837"/>
      <c r="N277" s="838"/>
    </row>
    <row r="278" spans="3:14" ht="13.5" customHeight="1" x14ac:dyDescent="0.2">
      <c r="C278" s="836"/>
      <c r="D278" s="837"/>
      <c r="E278" s="837"/>
      <c r="F278" s="837"/>
      <c r="G278" s="837"/>
      <c r="H278" s="837"/>
      <c r="I278" s="837"/>
      <c r="J278" s="837"/>
      <c r="K278" s="837"/>
      <c r="L278" s="837"/>
      <c r="M278" s="837"/>
      <c r="N278" s="838"/>
    </row>
    <row r="279" spans="3:14" ht="13.5" customHeight="1" x14ac:dyDescent="0.2">
      <c r="C279" s="836"/>
      <c r="D279" s="837"/>
      <c r="E279" s="837"/>
      <c r="F279" s="837"/>
      <c r="G279" s="837"/>
      <c r="H279" s="837"/>
      <c r="I279" s="837"/>
      <c r="J279" s="837"/>
      <c r="K279" s="837"/>
      <c r="L279" s="837"/>
      <c r="M279" s="837"/>
      <c r="N279" s="838"/>
    </row>
    <row r="280" spans="3:14" ht="13.5" customHeight="1" x14ac:dyDescent="0.2">
      <c r="C280" s="836"/>
      <c r="D280" s="837"/>
      <c r="E280" s="837"/>
      <c r="F280" s="837"/>
      <c r="G280" s="837"/>
      <c r="H280" s="837"/>
      <c r="I280" s="837"/>
      <c r="J280" s="837"/>
      <c r="K280" s="837"/>
      <c r="L280" s="837"/>
      <c r="M280" s="837"/>
      <c r="N280" s="838"/>
    </row>
    <row r="281" spans="3:14" ht="13.5" customHeight="1" x14ac:dyDescent="0.2">
      <c r="C281" s="836"/>
      <c r="D281" s="837"/>
      <c r="E281" s="837"/>
      <c r="F281" s="837"/>
      <c r="G281" s="837"/>
      <c r="H281" s="837"/>
      <c r="I281" s="837"/>
      <c r="J281" s="837"/>
      <c r="K281" s="837"/>
      <c r="L281" s="837"/>
      <c r="M281" s="837"/>
      <c r="N281" s="838"/>
    </row>
    <row r="282" spans="3:14" ht="13.5" customHeight="1" x14ac:dyDescent="0.2">
      <c r="C282" s="836"/>
      <c r="D282" s="837"/>
      <c r="E282" s="837"/>
      <c r="F282" s="837"/>
      <c r="G282" s="837"/>
      <c r="H282" s="837"/>
      <c r="I282" s="837"/>
      <c r="J282" s="837"/>
      <c r="K282" s="837"/>
      <c r="L282" s="837"/>
      <c r="M282" s="837"/>
      <c r="N282" s="838"/>
    </row>
    <row r="283" spans="3:14" ht="13.5" customHeight="1" x14ac:dyDescent="0.2">
      <c r="C283" s="836"/>
      <c r="D283" s="837"/>
      <c r="E283" s="837"/>
      <c r="F283" s="837"/>
      <c r="G283" s="837"/>
      <c r="H283" s="837"/>
      <c r="I283" s="837"/>
      <c r="J283" s="837"/>
      <c r="K283" s="837"/>
      <c r="L283" s="837"/>
      <c r="M283" s="837"/>
      <c r="N283" s="838"/>
    </row>
    <row r="284" spans="3:14" ht="13.5" customHeight="1" x14ac:dyDescent="0.2">
      <c r="C284" s="836"/>
      <c r="D284" s="837"/>
      <c r="E284" s="837"/>
      <c r="F284" s="837"/>
      <c r="G284" s="837"/>
      <c r="H284" s="837"/>
      <c r="I284" s="837"/>
      <c r="J284" s="837"/>
      <c r="K284" s="837"/>
      <c r="L284" s="837"/>
      <c r="M284" s="837"/>
      <c r="N284" s="838"/>
    </row>
    <row r="285" spans="3:14" ht="13.5" customHeight="1" x14ac:dyDescent="0.2">
      <c r="C285" s="836"/>
      <c r="D285" s="837"/>
      <c r="E285" s="837"/>
      <c r="F285" s="837"/>
      <c r="G285" s="837"/>
      <c r="H285" s="837"/>
      <c r="I285" s="837"/>
      <c r="J285" s="837"/>
      <c r="K285" s="837"/>
      <c r="L285" s="837"/>
      <c r="M285" s="837"/>
      <c r="N285" s="838"/>
    </row>
    <row r="286" spans="3:14" ht="13.5" customHeight="1" x14ac:dyDescent="0.2">
      <c r="C286" s="836"/>
      <c r="D286" s="837"/>
      <c r="E286" s="837"/>
      <c r="F286" s="837"/>
      <c r="G286" s="837"/>
      <c r="H286" s="837"/>
      <c r="I286" s="837"/>
      <c r="J286" s="837"/>
      <c r="K286" s="837"/>
      <c r="L286" s="837"/>
      <c r="M286" s="837"/>
      <c r="N286" s="838"/>
    </row>
    <row r="287" spans="3:14" ht="13.5" customHeight="1" x14ac:dyDescent="0.2">
      <c r="C287" s="836"/>
      <c r="D287" s="837"/>
      <c r="E287" s="837"/>
      <c r="F287" s="837"/>
      <c r="G287" s="837"/>
      <c r="H287" s="837"/>
      <c r="I287" s="837"/>
      <c r="J287" s="837"/>
      <c r="K287" s="837"/>
      <c r="L287" s="837"/>
      <c r="M287" s="837"/>
      <c r="N287" s="838"/>
    </row>
    <row r="288" spans="3:14" ht="13.5" customHeight="1" x14ac:dyDescent="0.2">
      <c r="C288" s="836"/>
      <c r="D288" s="837"/>
      <c r="E288" s="837"/>
      <c r="F288" s="837"/>
      <c r="G288" s="837"/>
      <c r="H288" s="837"/>
      <c r="I288" s="837"/>
      <c r="J288" s="837"/>
      <c r="K288" s="837"/>
      <c r="L288" s="837"/>
      <c r="M288" s="837"/>
      <c r="N288" s="838"/>
    </row>
    <row r="289" spans="3:14" ht="13.5" customHeight="1" x14ac:dyDescent="0.2">
      <c r="C289" s="836"/>
      <c r="D289" s="837"/>
      <c r="E289" s="837"/>
      <c r="F289" s="837"/>
      <c r="G289" s="837"/>
      <c r="H289" s="837"/>
      <c r="I289" s="837"/>
      <c r="J289" s="837"/>
      <c r="K289" s="837"/>
      <c r="L289" s="837"/>
      <c r="M289" s="837"/>
      <c r="N289" s="838"/>
    </row>
    <row r="290" spans="3:14" ht="13.5" customHeight="1" x14ac:dyDescent="0.2">
      <c r="C290" s="836"/>
      <c r="D290" s="837"/>
      <c r="E290" s="837"/>
      <c r="F290" s="837"/>
      <c r="G290" s="837"/>
      <c r="H290" s="837"/>
      <c r="I290" s="837"/>
      <c r="J290" s="837"/>
      <c r="K290" s="837"/>
      <c r="L290" s="837"/>
      <c r="M290" s="837"/>
      <c r="N290" s="838"/>
    </row>
    <row r="291" spans="3:14" ht="13.5" customHeight="1" x14ac:dyDescent="0.2">
      <c r="C291" s="836"/>
      <c r="D291" s="837"/>
      <c r="E291" s="837"/>
      <c r="F291" s="837"/>
      <c r="G291" s="837"/>
      <c r="H291" s="837"/>
      <c r="I291" s="837"/>
      <c r="J291" s="837"/>
      <c r="K291" s="837"/>
      <c r="L291" s="837"/>
      <c r="M291" s="837"/>
      <c r="N291" s="838"/>
    </row>
    <row r="292" spans="3:14" ht="13.5" customHeight="1" x14ac:dyDescent="0.2">
      <c r="C292" s="836"/>
      <c r="D292" s="837"/>
      <c r="E292" s="837"/>
      <c r="F292" s="837"/>
      <c r="G292" s="837"/>
      <c r="H292" s="837"/>
      <c r="I292" s="837"/>
      <c r="J292" s="837"/>
      <c r="K292" s="837"/>
      <c r="L292" s="837"/>
      <c r="M292" s="837"/>
      <c r="N292" s="838"/>
    </row>
    <row r="293" spans="3:14" ht="13.5" customHeight="1" x14ac:dyDescent="0.2">
      <c r="C293" s="836"/>
      <c r="D293" s="837"/>
      <c r="E293" s="837"/>
      <c r="F293" s="837"/>
      <c r="G293" s="837"/>
      <c r="H293" s="837"/>
      <c r="I293" s="837"/>
      <c r="J293" s="837"/>
      <c r="K293" s="837"/>
      <c r="L293" s="837"/>
      <c r="M293" s="837"/>
      <c r="N293" s="838"/>
    </row>
    <row r="294" spans="3:14" ht="13.5" customHeight="1" x14ac:dyDescent="0.2">
      <c r="C294" s="836"/>
      <c r="D294" s="837"/>
      <c r="E294" s="837"/>
      <c r="F294" s="837"/>
      <c r="G294" s="837"/>
      <c r="H294" s="837"/>
      <c r="I294" s="837"/>
      <c r="J294" s="837"/>
      <c r="K294" s="837"/>
      <c r="L294" s="837"/>
      <c r="M294" s="837"/>
      <c r="N294" s="838"/>
    </row>
    <row r="295" spans="3:14" ht="13.5" customHeight="1" x14ac:dyDescent="0.2">
      <c r="C295" s="836"/>
      <c r="D295" s="837"/>
      <c r="E295" s="837"/>
      <c r="F295" s="837"/>
      <c r="G295" s="837"/>
      <c r="H295" s="837"/>
      <c r="I295" s="837"/>
      <c r="J295" s="837"/>
      <c r="K295" s="837"/>
      <c r="L295" s="837"/>
      <c r="M295" s="837"/>
      <c r="N295" s="838"/>
    </row>
    <row r="296" spans="3:14" ht="13.5" customHeight="1" x14ac:dyDescent="0.2">
      <c r="C296" s="836"/>
      <c r="D296" s="837"/>
      <c r="E296" s="837"/>
      <c r="F296" s="837"/>
      <c r="G296" s="837"/>
      <c r="H296" s="837"/>
      <c r="I296" s="837"/>
      <c r="J296" s="837"/>
      <c r="K296" s="837"/>
      <c r="L296" s="837"/>
      <c r="M296" s="837"/>
      <c r="N296" s="838"/>
    </row>
    <row r="297" spans="3:14" ht="13.5" customHeight="1" x14ac:dyDescent="0.2">
      <c r="C297" s="836"/>
      <c r="D297" s="837"/>
      <c r="E297" s="837"/>
      <c r="F297" s="837"/>
      <c r="G297" s="837"/>
      <c r="H297" s="837"/>
      <c r="I297" s="837"/>
      <c r="J297" s="837"/>
      <c r="K297" s="837"/>
      <c r="L297" s="837"/>
      <c r="M297" s="837"/>
      <c r="N297" s="838"/>
    </row>
    <row r="298" spans="3:14" ht="13.5" customHeight="1" x14ac:dyDescent="0.2">
      <c r="C298" s="836"/>
      <c r="D298" s="837"/>
      <c r="E298" s="837"/>
      <c r="F298" s="837"/>
      <c r="G298" s="837"/>
      <c r="H298" s="837"/>
      <c r="I298" s="837"/>
      <c r="J298" s="837"/>
      <c r="K298" s="837"/>
      <c r="L298" s="837"/>
      <c r="M298" s="837"/>
      <c r="N298" s="838"/>
    </row>
    <row r="299" spans="3:14" ht="13.5" customHeight="1" x14ac:dyDescent="0.2">
      <c r="C299" s="836"/>
      <c r="D299" s="837"/>
      <c r="E299" s="837"/>
      <c r="F299" s="837"/>
      <c r="G299" s="837"/>
      <c r="H299" s="837"/>
      <c r="I299" s="837"/>
      <c r="J299" s="837"/>
      <c r="K299" s="837"/>
      <c r="L299" s="837"/>
      <c r="M299" s="837"/>
      <c r="N299" s="838"/>
    </row>
    <row r="300" spans="3:14" ht="13.5" customHeight="1" x14ac:dyDescent="0.2">
      <c r="C300" s="836"/>
      <c r="D300" s="837"/>
      <c r="E300" s="837"/>
      <c r="F300" s="837"/>
      <c r="G300" s="837"/>
      <c r="H300" s="837"/>
      <c r="I300" s="837"/>
      <c r="J300" s="837"/>
      <c r="K300" s="837"/>
      <c r="L300" s="837"/>
      <c r="M300" s="837"/>
      <c r="N300" s="838"/>
    </row>
    <row r="301" spans="3:14" ht="13.5" customHeight="1" x14ac:dyDescent="0.2">
      <c r="C301" s="836"/>
      <c r="D301" s="837"/>
      <c r="E301" s="837"/>
      <c r="F301" s="837"/>
      <c r="G301" s="837"/>
      <c r="H301" s="837"/>
      <c r="I301" s="837"/>
      <c r="J301" s="837"/>
      <c r="K301" s="837"/>
      <c r="L301" s="837"/>
      <c r="M301" s="837"/>
      <c r="N301" s="838"/>
    </row>
    <row r="302" spans="3:14" ht="13.5" customHeight="1" x14ac:dyDescent="0.2">
      <c r="C302" s="836"/>
      <c r="D302" s="837"/>
      <c r="E302" s="837"/>
      <c r="F302" s="837"/>
      <c r="G302" s="837"/>
      <c r="H302" s="837"/>
      <c r="I302" s="837"/>
      <c r="J302" s="837"/>
      <c r="K302" s="837"/>
      <c r="L302" s="837"/>
      <c r="M302" s="837"/>
      <c r="N302" s="838"/>
    </row>
    <row r="303" spans="3:14" ht="13.5" customHeight="1" x14ac:dyDescent="0.2">
      <c r="C303" s="836"/>
      <c r="D303" s="837"/>
      <c r="E303" s="837"/>
      <c r="F303" s="837"/>
      <c r="G303" s="837"/>
      <c r="H303" s="837"/>
      <c r="I303" s="837"/>
      <c r="J303" s="837"/>
      <c r="K303" s="837"/>
      <c r="L303" s="837"/>
      <c r="M303" s="837"/>
      <c r="N303" s="838"/>
    </row>
    <row r="304" spans="3:14" ht="13.5" customHeight="1" x14ac:dyDescent="0.2">
      <c r="C304" s="836"/>
      <c r="D304" s="837"/>
      <c r="E304" s="837"/>
      <c r="F304" s="837"/>
      <c r="G304" s="837"/>
      <c r="H304" s="837"/>
      <c r="I304" s="837"/>
      <c r="J304" s="837"/>
      <c r="K304" s="837"/>
      <c r="L304" s="837"/>
      <c r="M304" s="837"/>
      <c r="N304" s="838"/>
    </row>
    <row r="305" spans="3:14" ht="13.5" customHeight="1" x14ac:dyDescent="0.2">
      <c r="C305" s="839"/>
      <c r="D305" s="840"/>
      <c r="E305" s="840"/>
      <c r="F305" s="840"/>
      <c r="G305" s="840"/>
      <c r="H305" s="840"/>
      <c r="I305" s="840"/>
      <c r="J305" s="840"/>
      <c r="K305" s="840"/>
      <c r="L305" s="840"/>
      <c r="M305" s="840"/>
      <c r="N305" s="841"/>
    </row>
    <row r="306" spans="3:14" ht="13.5" customHeight="1" x14ac:dyDescent="0.2"/>
    <row r="307" spans="3:14" ht="13.5" customHeight="1" x14ac:dyDescent="0.2"/>
    <row r="308" spans="3:14" ht="13.5" customHeight="1" x14ac:dyDescent="0.2">
      <c r="C308" s="842" t="s">
        <v>466</v>
      </c>
      <c r="D308" s="850"/>
      <c r="E308" s="850"/>
      <c r="F308" s="850"/>
      <c r="G308" s="850"/>
      <c r="H308" s="850"/>
      <c r="I308" s="850"/>
      <c r="J308" s="850"/>
      <c r="K308" s="850"/>
      <c r="L308" s="850"/>
      <c r="M308" s="850"/>
      <c r="N308" s="858"/>
    </row>
    <row r="309" spans="3:14" ht="13.5" customHeight="1" x14ac:dyDescent="0.2">
      <c r="C309" s="852"/>
      <c r="D309" s="853"/>
      <c r="E309" s="853"/>
      <c r="F309" s="853"/>
      <c r="G309" s="853"/>
      <c r="H309" s="853"/>
      <c r="I309" s="853"/>
      <c r="J309" s="853"/>
      <c r="K309" s="853"/>
      <c r="L309" s="853"/>
      <c r="M309" s="853"/>
      <c r="N309" s="854"/>
    </row>
    <row r="310" spans="3:14" ht="13.5" customHeight="1" x14ac:dyDescent="0.2">
      <c r="C310" s="852"/>
      <c r="D310" s="853"/>
      <c r="E310" s="853"/>
      <c r="F310" s="853"/>
      <c r="G310" s="853"/>
      <c r="H310" s="853"/>
      <c r="I310" s="853"/>
      <c r="J310" s="853"/>
      <c r="K310" s="853"/>
      <c r="L310" s="853"/>
      <c r="M310" s="853"/>
      <c r="N310" s="854"/>
    </row>
    <row r="311" spans="3:14" ht="13.5" customHeight="1" x14ac:dyDescent="0.2">
      <c r="C311" s="852"/>
      <c r="D311" s="853"/>
      <c r="E311" s="853"/>
      <c r="F311" s="853"/>
      <c r="G311" s="853"/>
      <c r="H311" s="853"/>
      <c r="I311" s="853"/>
      <c r="J311" s="853"/>
      <c r="K311" s="853"/>
      <c r="L311" s="853"/>
      <c r="M311" s="853"/>
      <c r="N311" s="854"/>
    </row>
    <row r="312" spans="3:14" ht="13.5" customHeight="1" x14ac:dyDescent="0.2">
      <c r="C312" s="852"/>
      <c r="D312" s="853"/>
      <c r="E312" s="853"/>
      <c r="F312" s="853"/>
      <c r="G312" s="853"/>
      <c r="H312" s="853"/>
      <c r="I312" s="853"/>
      <c r="J312" s="853"/>
      <c r="K312" s="853"/>
      <c r="L312" s="853"/>
      <c r="M312" s="853"/>
      <c r="N312" s="854"/>
    </row>
    <row r="313" spans="3:14" ht="13.5" customHeight="1" x14ac:dyDescent="0.2">
      <c r="C313" s="852"/>
      <c r="D313" s="853"/>
      <c r="E313" s="853"/>
      <c r="F313" s="853"/>
      <c r="G313" s="853"/>
      <c r="H313" s="853"/>
      <c r="I313" s="853"/>
      <c r="J313" s="853"/>
      <c r="K313" s="853"/>
      <c r="L313" s="853"/>
      <c r="M313" s="853"/>
      <c r="N313" s="854"/>
    </row>
    <row r="314" spans="3:14" ht="13.5" customHeight="1" x14ac:dyDescent="0.2">
      <c r="C314" s="852"/>
      <c r="D314" s="853"/>
      <c r="E314" s="853"/>
      <c r="F314" s="853"/>
      <c r="G314" s="853"/>
      <c r="H314" s="853"/>
      <c r="I314" s="853"/>
      <c r="J314" s="853"/>
      <c r="K314" s="853"/>
      <c r="L314" s="853"/>
      <c r="M314" s="853"/>
      <c r="N314" s="854"/>
    </row>
    <row r="315" spans="3:14" ht="13.5" customHeight="1" x14ac:dyDescent="0.2">
      <c r="C315" s="852"/>
      <c r="D315" s="853"/>
      <c r="E315" s="853"/>
      <c r="F315" s="853"/>
      <c r="G315" s="853"/>
      <c r="H315" s="853"/>
      <c r="I315" s="853"/>
      <c r="J315" s="853"/>
      <c r="K315" s="853"/>
      <c r="L315" s="853"/>
      <c r="M315" s="853"/>
      <c r="N315" s="854"/>
    </row>
    <row r="316" spans="3:14" ht="13.5" customHeight="1" x14ac:dyDescent="0.2">
      <c r="C316" s="852"/>
      <c r="D316" s="853"/>
      <c r="E316" s="853"/>
      <c r="F316" s="853"/>
      <c r="G316" s="853"/>
      <c r="H316" s="853"/>
      <c r="I316" s="853"/>
      <c r="J316" s="853"/>
      <c r="K316" s="853"/>
      <c r="L316" s="853"/>
      <c r="M316" s="853"/>
      <c r="N316" s="854"/>
    </row>
    <row r="317" spans="3:14" ht="13.5" customHeight="1" x14ac:dyDescent="0.2">
      <c r="C317" s="852"/>
      <c r="D317" s="853"/>
      <c r="E317" s="853"/>
      <c r="F317" s="853"/>
      <c r="G317" s="853"/>
      <c r="H317" s="853"/>
      <c r="I317" s="853"/>
      <c r="J317" s="853"/>
      <c r="K317" s="853"/>
      <c r="L317" s="853"/>
      <c r="M317" s="853"/>
      <c r="N317" s="854"/>
    </row>
    <row r="318" spans="3:14" ht="13.5" customHeight="1" x14ac:dyDescent="0.2">
      <c r="C318" s="852"/>
      <c r="D318" s="853"/>
      <c r="E318" s="853"/>
      <c r="F318" s="853"/>
      <c r="G318" s="853"/>
      <c r="H318" s="853"/>
      <c r="I318" s="853"/>
      <c r="J318" s="853"/>
      <c r="K318" s="853"/>
      <c r="L318" s="853"/>
      <c r="M318" s="853"/>
      <c r="N318" s="854"/>
    </row>
    <row r="319" spans="3:14" ht="13.5" customHeight="1" x14ac:dyDescent="0.2">
      <c r="C319" s="852"/>
      <c r="D319" s="853"/>
      <c r="E319" s="853"/>
      <c r="F319" s="853"/>
      <c r="G319" s="853"/>
      <c r="H319" s="853"/>
      <c r="I319" s="853"/>
      <c r="J319" s="853"/>
      <c r="K319" s="853"/>
      <c r="L319" s="853"/>
      <c r="M319" s="853"/>
      <c r="N319" s="854"/>
    </row>
    <row r="320" spans="3:14" ht="13.5" customHeight="1" x14ac:dyDescent="0.2">
      <c r="C320" s="852"/>
      <c r="D320" s="853"/>
      <c r="E320" s="853"/>
      <c r="F320" s="853"/>
      <c r="G320" s="853"/>
      <c r="H320" s="853"/>
      <c r="I320" s="853"/>
      <c r="J320" s="853"/>
      <c r="K320" s="853"/>
      <c r="L320" s="853"/>
      <c r="M320" s="853"/>
      <c r="N320" s="854"/>
    </row>
    <row r="321" spans="3:14" ht="13.5" customHeight="1" x14ac:dyDescent="0.2">
      <c r="C321" s="852"/>
      <c r="D321" s="853"/>
      <c r="E321" s="853"/>
      <c r="F321" s="853"/>
      <c r="G321" s="853"/>
      <c r="H321" s="853"/>
      <c r="I321" s="853"/>
      <c r="J321" s="853"/>
      <c r="K321" s="853"/>
      <c r="L321" s="853"/>
      <c r="M321" s="853"/>
      <c r="N321" s="854"/>
    </row>
    <row r="322" spans="3:14" ht="13.5" customHeight="1" x14ac:dyDescent="0.2">
      <c r="C322" s="852"/>
      <c r="D322" s="853"/>
      <c r="E322" s="853"/>
      <c r="F322" s="853"/>
      <c r="G322" s="853"/>
      <c r="H322" s="853"/>
      <c r="I322" s="853"/>
      <c r="J322" s="853"/>
      <c r="K322" s="853"/>
      <c r="L322" s="853"/>
      <c r="M322" s="853"/>
      <c r="N322" s="854"/>
    </row>
    <row r="323" spans="3:14" ht="13.5" customHeight="1" x14ac:dyDescent="0.2">
      <c r="C323" s="852"/>
      <c r="D323" s="853"/>
      <c r="E323" s="853"/>
      <c r="F323" s="853"/>
      <c r="G323" s="853"/>
      <c r="H323" s="853"/>
      <c r="I323" s="853"/>
      <c r="J323" s="853"/>
      <c r="K323" s="853"/>
      <c r="L323" s="853"/>
      <c r="M323" s="853"/>
      <c r="N323" s="854"/>
    </row>
    <row r="324" spans="3:14" ht="13.5" customHeight="1" x14ac:dyDescent="0.2">
      <c r="C324" s="852"/>
      <c r="D324" s="853"/>
      <c r="E324" s="853"/>
      <c r="F324" s="853"/>
      <c r="G324" s="853"/>
      <c r="H324" s="853"/>
      <c r="I324" s="853"/>
      <c r="J324" s="853"/>
      <c r="K324" s="853"/>
      <c r="L324" s="853"/>
      <c r="M324" s="853"/>
      <c r="N324" s="854"/>
    </row>
    <row r="325" spans="3:14" ht="13.5" customHeight="1" x14ac:dyDescent="0.2">
      <c r="C325" s="852"/>
      <c r="D325" s="853"/>
      <c r="E325" s="853"/>
      <c r="F325" s="853"/>
      <c r="G325" s="853"/>
      <c r="H325" s="853"/>
      <c r="I325" s="853"/>
      <c r="J325" s="853"/>
      <c r="K325" s="853"/>
      <c r="L325" s="853"/>
      <c r="M325" s="853"/>
      <c r="N325" s="854"/>
    </row>
    <row r="326" spans="3:14" ht="13.5" customHeight="1" x14ac:dyDescent="0.2">
      <c r="C326" s="852"/>
      <c r="D326" s="853"/>
      <c r="E326" s="853"/>
      <c r="F326" s="853"/>
      <c r="G326" s="853"/>
      <c r="H326" s="853"/>
      <c r="I326" s="853"/>
      <c r="J326" s="853"/>
      <c r="K326" s="853"/>
      <c r="L326" s="853"/>
      <c r="M326" s="853"/>
      <c r="N326" s="854"/>
    </row>
    <row r="327" spans="3:14" ht="13.5" customHeight="1" x14ac:dyDescent="0.2">
      <c r="C327" s="852"/>
      <c r="D327" s="853"/>
      <c r="E327" s="853"/>
      <c r="F327" s="853"/>
      <c r="G327" s="853"/>
      <c r="H327" s="853"/>
      <c r="I327" s="853"/>
      <c r="J327" s="853"/>
      <c r="K327" s="853"/>
      <c r="L327" s="853"/>
      <c r="M327" s="853"/>
      <c r="N327" s="854"/>
    </row>
    <row r="328" spans="3:14" ht="13.5" customHeight="1" x14ac:dyDescent="0.2">
      <c r="C328" s="852"/>
      <c r="D328" s="853"/>
      <c r="E328" s="853"/>
      <c r="F328" s="853"/>
      <c r="G328" s="853"/>
      <c r="H328" s="853"/>
      <c r="I328" s="853"/>
      <c r="J328" s="853"/>
      <c r="K328" s="853"/>
      <c r="L328" s="853"/>
      <c r="M328" s="853"/>
      <c r="N328" s="854"/>
    </row>
    <row r="329" spans="3:14" ht="13.5" customHeight="1" x14ac:dyDescent="0.2">
      <c r="C329" s="852"/>
      <c r="D329" s="853"/>
      <c r="E329" s="853"/>
      <c r="F329" s="853"/>
      <c r="G329" s="853"/>
      <c r="H329" s="853"/>
      <c r="I329" s="853"/>
      <c r="J329" s="853"/>
      <c r="K329" s="853"/>
      <c r="L329" s="853"/>
      <c r="M329" s="853"/>
      <c r="N329" s="854"/>
    </row>
    <row r="330" spans="3:14" ht="13.5" customHeight="1" x14ac:dyDescent="0.2">
      <c r="C330" s="852"/>
      <c r="D330" s="853"/>
      <c r="E330" s="853"/>
      <c r="F330" s="853"/>
      <c r="G330" s="853"/>
      <c r="H330" s="853"/>
      <c r="I330" s="853"/>
      <c r="J330" s="853"/>
      <c r="K330" s="853"/>
      <c r="L330" s="853"/>
      <c r="M330" s="853"/>
      <c r="N330" s="854"/>
    </row>
    <row r="331" spans="3:14" ht="13.5" customHeight="1" x14ac:dyDescent="0.2">
      <c r="C331" s="852"/>
      <c r="D331" s="853"/>
      <c r="E331" s="853"/>
      <c r="F331" s="853"/>
      <c r="G331" s="853"/>
      <c r="H331" s="853"/>
      <c r="I331" s="853"/>
      <c r="J331" s="853"/>
      <c r="K331" s="853"/>
      <c r="L331" s="853"/>
      <c r="M331" s="853"/>
      <c r="N331" s="854"/>
    </row>
    <row r="332" spans="3:14" ht="13.5" customHeight="1" x14ac:dyDescent="0.2">
      <c r="C332" s="852"/>
      <c r="D332" s="853"/>
      <c r="E332" s="853"/>
      <c r="F332" s="853"/>
      <c r="G332" s="853"/>
      <c r="H332" s="853"/>
      <c r="I332" s="853"/>
      <c r="J332" s="853"/>
      <c r="K332" s="853"/>
      <c r="L332" s="853"/>
      <c r="M332" s="853"/>
      <c r="N332" s="854"/>
    </row>
    <row r="333" spans="3:14" ht="13.5" customHeight="1" x14ac:dyDescent="0.2">
      <c r="C333" s="852"/>
      <c r="D333" s="853"/>
      <c r="E333" s="853"/>
      <c r="F333" s="853"/>
      <c r="G333" s="853"/>
      <c r="H333" s="853"/>
      <c r="I333" s="853"/>
      <c r="J333" s="853"/>
      <c r="K333" s="853"/>
      <c r="L333" s="853"/>
      <c r="M333" s="853"/>
      <c r="N333" s="854"/>
    </row>
    <row r="334" spans="3:14" ht="13.5" customHeight="1" x14ac:dyDescent="0.2">
      <c r="C334" s="852"/>
      <c r="D334" s="853"/>
      <c r="E334" s="853"/>
      <c r="F334" s="853"/>
      <c r="G334" s="853"/>
      <c r="H334" s="853"/>
      <c r="I334" s="853"/>
      <c r="J334" s="853"/>
      <c r="K334" s="853"/>
      <c r="L334" s="853"/>
      <c r="M334" s="853"/>
      <c r="N334" s="854"/>
    </row>
    <row r="335" spans="3:14" ht="13.5" customHeight="1" x14ac:dyDescent="0.2">
      <c r="C335" s="852"/>
      <c r="D335" s="853"/>
      <c r="E335" s="853"/>
      <c r="F335" s="853"/>
      <c r="G335" s="853"/>
      <c r="H335" s="853"/>
      <c r="I335" s="853"/>
      <c r="J335" s="853"/>
      <c r="K335" s="853"/>
      <c r="L335" s="853"/>
      <c r="M335" s="853"/>
      <c r="N335" s="854"/>
    </row>
    <row r="336" spans="3:14" ht="13.5" customHeight="1" x14ac:dyDescent="0.2">
      <c r="C336" s="852"/>
      <c r="D336" s="853"/>
      <c r="E336" s="853"/>
      <c r="F336" s="853"/>
      <c r="G336" s="853"/>
      <c r="H336" s="853"/>
      <c r="I336" s="853"/>
      <c r="J336" s="853"/>
      <c r="K336" s="853"/>
      <c r="L336" s="853"/>
      <c r="M336" s="853"/>
      <c r="N336" s="854"/>
    </row>
    <row r="337" spans="3:14" ht="13.5" customHeight="1" x14ac:dyDescent="0.2">
      <c r="C337" s="852"/>
      <c r="D337" s="853"/>
      <c r="E337" s="853"/>
      <c r="F337" s="853"/>
      <c r="G337" s="853"/>
      <c r="H337" s="853"/>
      <c r="I337" s="853"/>
      <c r="J337" s="853"/>
      <c r="K337" s="853"/>
      <c r="L337" s="853"/>
      <c r="M337" s="853"/>
      <c r="N337" s="854"/>
    </row>
    <row r="338" spans="3:14" ht="13.5" customHeight="1" x14ac:dyDescent="0.2">
      <c r="C338" s="852"/>
      <c r="D338" s="853"/>
      <c r="E338" s="853"/>
      <c r="F338" s="853"/>
      <c r="G338" s="853"/>
      <c r="H338" s="853"/>
      <c r="I338" s="853"/>
      <c r="J338" s="853"/>
      <c r="K338" s="853"/>
      <c r="L338" s="853"/>
      <c r="M338" s="853"/>
      <c r="N338" s="854"/>
    </row>
    <row r="339" spans="3:14" ht="13.5" customHeight="1" x14ac:dyDescent="0.2">
      <c r="C339" s="852"/>
      <c r="D339" s="853"/>
      <c r="E339" s="853"/>
      <c r="F339" s="853"/>
      <c r="G339" s="853"/>
      <c r="H339" s="853"/>
      <c r="I339" s="853"/>
      <c r="J339" s="853"/>
      <c r="K339" s="853"/>
      <c r="L339" s="853"/>
      <c r="M339" s="853"/>
      <c r="N339" s="854"/>
    </row>
    <row r="340" spans="3:14" ht="13.5" customHeight="1" x14ac:dyDescent="0.2">
      <c r="C340" s="852"/>
      <c r="D340" s="853"/>
      <c r="E340" s="853"/>
      <c r="F340" s="853"/>
      <c r="G340" s="853"/>
      <c r="H340" s="853"/>
      <c r="I340" s="853"/>
      <c r="J340" s="853"/>
      <c r="K340" s="853"/>
      <c r="L340" s="853"/>
      <c r="M340" s="853"/>
      <c r="N340" s="854"/>
    </row>
    <row r="341" spans="3:14" ht="13.5" customHeight="1" x14ac:dyDescent="0.2">
      <c r="C341" s="852"/>
      <c r="D341" s="853"/>
      <c r="E341" s="853"/>
      <c r="F341" s="853"/>
      <c r="G341" s="853"/>
      <c r="H341" s="853"/>
      <c r="I341" s="853"/>
      <c r="J341" s="853"/>
      <c r="K341" s="853"/>
      <c r="L341" s="853"/>
      <c r="M341" s="853"/>
      <c r="N341" s="854"/>
    </row>
    <row r="342" spans="3:14" ht="13.5" customHeight="1" x14ac:dyDescent="0.2">
      <c r="C342" s="852"/>
      <c r="D342" s="853"/>
      <c r="E342" s="853"/>
      <c r="F342" s="853"/>
      <c r="G342" s="853"/>
      <c r="H342" s="853"/>
      <c r="I342" s="853"/>
      <c r="J342" s="853"/>
      <c r="K342" s="853"/>
      <c r="L342" s="853"/>
      <c r="M342" s="853"/>
      <c r="N342" s="854"/>
    </row>
    <row r="343" spans="3:14" ht="13.5" customHeight="1" x14ac:dyDescent="0.2">
      <c r="C343" s="852"/>
      <c r="D343" s="853"/>
      <c r="E343" s="853"/>
      <c r="F343" s="853"/>
      <c r="G343" s="853"/>
      <c r="H343" s="853"/>
      <c r="I343" s="853"/>
      <c r="J343" s="853"/>
      <c r="K343" s="853"/>
      <c r="L343" s="853"/>
      <c r="M343" s="853"/>
      <c r="N343" s="854"/>
    </row>
    <row r="344" spans="3:14" ht="13.5" customHeight="1" x14ac:dyDescent="0.2">
      <c r="C344" s="852"/>
      <c r="D344" s="853"/>
      <c r="E344" s="853"/>
      <c r="F344" s="853"/>
      <c r="G344" s="853"/>
      <c r="H344" s="853"/>
      <c r="I344" s="853"/>
      <c r="J344" s="853"/>
      <c r="K344" s="853"/>
      <c r="L344" s="853"/>
      <c r="M344" s="853"/>
      <c r="N344" s="854"/>
    </row>
    <row r="345" spans="3:14" ht="13.5" customHeight="1" x14ac:dyDescent="0.2">
      <c r="C345" s="852"/>
      <c r="D345" s="853"/>
      <c r="E345" s="853"/>
      <c r="F345" s="853"/>
      <c r="G345" s="853"/>
      <c r="H345" s="853"/>
      <c r="I345" s="853"/>
      <c r="J345" s="853"/>
      <c r="K345" s="853"/>
      <c r="L345" s="853"/>
      <c r="M345" s="853"/>
      <c r="N345" s="854"/>
    </row>
    <row r="346" spans="3:14" ht="13.5" customHeight="1" x14ac:dyDescent="0.2">
      <c r="C346" s="852"/>
      <c r="D346" s="853"/>
      <c r="E346" s="853"/>
      <c r="F346" s="853"/>
      <c r="G346" s="853"/>
      <c r="H346" s="853"/>
      <c r="I346" s="853"/>
      <c r="J346" s="853"/>
      <c r="K346" s="853"/>
      <c r="L346" s="853"/>
      <c r="M346" s="853"/>
      <c r="N346" s="854"/>
    </row>
    <row r="347" spans="3:14" ht="13.5" customHeight="1" x14ac:dyDescent="0.2">
      <c r="C347" s="852"/>
      <c r="D347" s="853"/>
      <c r="E347" s="853"/>
      <c r="F347" s="853"/>
      <c r="G347" s="853"/>
      <c r="H347" s="853"/>
      <c r="I347" s="853"/>
      <c r="J347" s="853"/>
      <c r="K347" s="853"/>
      <c r="L347" s="853"/>
      <c r="M347" s="853"/>
      <c r="N347" s="854"/>
    </row>
    <row r="348" spans="3:14" ht="13.5" customHeight="1" x14ac:dyDescent="0.2">
      <c r="C348" s="852"/>
      <c r="D348" s="853"/>
      <c r="E348" s="853"/>
      <c r="F348" s="853"/>
      <c r="G348" s="853"/>
      <c r="H348" s="853"/>
      <c r="I348" s="853"/>
      <c r="J348" s="853"/>
      <c r="K348" s="853"/>
      <c r="L348" s="853"/>
      <c r="M348" s="853"/>
      <c r="N348" s="854"/>
    </row>
    <row r="349" spans="3:14" ht="13.5" customHeight="1" x14ac:dyDescent="0.2">
      <c r="C349" s="852"/>
      <c r="D349" s="853"/>
      <c r="E349" s="853"/>
      <c r="F349" s="853"/>
      <c r="G349" s="853"/>
      <c r="H349" s="853"/>
      <c r="I349" s="853"/>
      <c r="J349" s="853"/>
      <c r="K349" s="853"/>
      <c r="L349" s="853"/>
      <c r="M349" s="853"/>
      <c r="N349" s="854"/>
    </row>
    <row r="350" spans="3:14" ht="13.5" customHeight="1" x14ac:dyDescent="0.2">
      <c r="C350" s="852"/>
      <c r="D350" s="853"/>
      <c r="E350" s="853"/>
      <c r="F350" s="853"/>
      <c r="G350" s="853"/>
      <c r="H350" s="853"/>
      <c r="I350" s="853"/>
      <c r="J350" s="853"/>
      <c r="K350" s="853"/>
      <c r="L350" s="853"/>
      <c r="M350" s="853"/>
      <c r="N350" s="854"/>
    </row>
    <row r="351" spans="3:14" ht="13.5" customHeight="1" x14ac:dyDescent="0.2">
      <c r="C351" s="852"/>
      <c r="D351" s="853"/>
      <c r="E351" s="853"/>
      <c r="F351" s="853"/>
      <c r="G351" s="853"/>
      <c r="H351" s="853"/>
      <c r="I351" s="853"/>
      <c r="J351" s="853"/>
      <c r="K351" s="853"/>
      <c r="L351" s="853"/>
      <c r="M351" s="853"/>
      <c r="N351" s="854"/>
    </row>
    <row r="352" spans="3:14" ht="13.5" customHeight="1" x14ac:dyDescent="0.2">
      <c r="C352" s="852"/>
      <c r="D352" s="853"/>
      <c r="E352" s="853"/>
      <c r="F352" s="853"/>
      <c r="G352" s="853"/>
      <c r="H352" s="853"/>
      <c r="I352" s="853"/>
      <c r="J352" s="853"/>
      <c r="K352" s="853"/>
      <c r="L352" s="853"/>
      <c r="M352" s="853"/>
      <c r="N352" s="854"/>
    </row>
    <row r="353" spans="3:14" ht="13.5" customHeight="1" x14ac:dyDescent="0.2">
      <c r="C353" s="852"/>
      <c r="D353" s="853"/>
      <c r="E353" s="853"/>
      <c r="F353" s="853"/>
      <c r="G353" s="853"/>
      <c r="H353" s="853"/>
      <c r="I353" s="853"/>
      <c r="J353" s="853"/>
      <c r="K353" s="853"/>
      <c r="L353" s="853"/>
      <c r="M353" s="853"/>
      <c r="N353" s="854"/>
    </row>
    <row r="354" spans="3:14" ht="13.5" customHeight="1" x14ac:dyDescent="0.2">
      <c r="C354" s="855"/>
      <c r="D354" s="856"/>
      <c r="E354" s="856"/>
      <c r="F354" s="856"/>
      <c r="G354" s="856"/>
      <c r="H354" s="856"/>
      <c r="I354" s="856"/>
      <c r="J354" s="856"/>
      <c r="K354" s="856"/>
      <c r="L354" s="856"/>
      <c r="M354" s="856"/>
      <c r="N354" s="857"/>
    </row>
    <row r="355" spans="3:14" ht="13.5" customHeight="1" x14ac:dyDescent="0.2"/>
    <row r="356" spans="3:14" ht="13.5" customHeight="1" x14ac:dyDescent="0.2"/>
    <row r="357" spans="3:14" ht="13.5" customHeight="1" x14ac:dyDescent="0.2"/>
    <row r="358" spans="3:14" ht="13.5" customHeight="1" x14ac:dyDescent="0.2">
      <c r="C358" s="859" t="s">
        <v>458</v>
      </c>
      <c r="D358" s="860"/>
      <c r="E358" s="860"/>
      <c r="F358" s="860"/>
      <c r="G358" s="860"/>
      <c r="H358" s="860"/>
      <c r="I358" s="860"/>
      <c r="J358" s="860"/>
      <c r="K358" s="860"/>
      <c r="L358" s="860"/>
      <c r="M358" s="860"/>
      <c r="N358" s="861"/>
    </row>
    <row r="359" spans="3:14" ht="13.5" customHeight="1" x14ac:dyDescent="0.2">
      <c r="C359" s="862"/>
      <c r="D359" s="863"/>
      <c r="E359" s="863"/>
      <c r="F359" s="863"/>
      <c r="G359" s="863"/>
      <c r="H359" s="863"/>
      <c r="I359" s="863"/>
      <c r="J359" s="863"/>
      <c r="K359" s="863"/>
      <c r="L359" s="863"/>
      <c r="M359" s="863"/>
      <c r="N359" s="864"/>
    </row>
    <row r="360" spans="3:14" ht="13.5" customHeight="1" x14ac:dyDescent="0.2">
      <c r="C360" s="862"/>
      <c r="D360" s="863"/>
      <c r="E360" s="863"/>
      <c r="F360" s="863"/>
      <c r="G360" s="863"/>
      <c r="H360" s="863"/>
      <c r="I360" s="863"/>
      <c r="J360" s="863"/>
      <c r="K360" s="863"/>
      <c r="L360" s="863"/>
      <c r="M360" s="863"/>
      <c r="N360" s="864"/>
    </row>
    <row r="361" spans="3:14" ht="13.5" customHeight="1" x14ac:dyDescent="0.2">
      <c r="C361" s="862"/>
      <c r="D361" s="863"/>
      <c r="E361" s="863"/>
      <c r="F361" s="863"/>
      <c r="G361" s="863"/>
      <c r="H361" s="863"/>
      <c r="I361" s="863"/>
      <c r="J361" s="863"/>
      <c r="K361" s="863"/>
      <c r="L361" s="863"/>
      <c r="M361" s="863"/>
      <c r="N361" s="864"/>
    </row>
    <row r="362" spans="3:14" ht="13.5" customHeight="1" x14ac:dyDescent="0.2">
      <c r="C362" s="862"/>
      <c r="D362" s="863"/>
      <c r="E362" s="863"/>
      <c r="F362" s="863"/>
      <c r="G362" s="863"/>
      <c r="H362" s="863"/>
      <c r="I362" s="863"/>
      <c r="J362" s="863"/>
      <c r="K362" s="863"/>
      <c r="L362" s="863"/>
      <c r="M362" s="863"/>
      <c r="N362" s="864"/>
    </row>
    <row r="363" spans="3:14" ht="13.5" customHeight="1" x14ac:dyDescent="0.2">
      <c r="C363" s="862"/>
      <c r="D363" s="863"/>
      <c r="E363" s="863"/>
      <c r="F363" s="863"/>
      <c r="G363" s="863"/>
      <c r="H363" s="863"/>
      <c r="I363" s="863"/>
      <c r="J363" s="863"/>
      <c r="K363" s="863"/>
      <c r="L363" s="863"/>
      <c r="M363" s="863"/>
      <c r="N363" s="864"/>
    </row>
    <row r="364" spans="3:14" ht="13.5" customHeight="1" x14ac:dyDescent="0.2">
      <c r="C364" s="862"/>
      <c r="D364" s="863"/>
      <c r="E364" s="863"/>
      <c r="F364" s="863"/>
      <c r="G364" s="863"/>
      <c r="H364" s="863"/>
      <c r="I364" s="863"/>
      <c r="J364" s="863"/>
      <c r="K364" s="863"/>
      <c r="L364" s="863"/>
      <c r="M364" s="863"/>
      <c r="N364" s="864"/>
    </row>
    <row r="365" spans="3:14" ht="13.5" customHeight="1" x14ac:dyDescent="0.2">
      <c r="C365" s="862"/>
      <c r="D365" s="863"/>
      <c r="E365" s="863"/>
      <c r="F365" s="863"/>
      <c r="G365" s="863"/>
      <c r="H365" s="863"/>
      <c r="I365" s="863"/>
      <c r="J365" s="863"/>
      <c r="K365" s="863"/>
      <c r="L365" s="863"/>
      <c r="M365" s="863"/>
      <c r="N365" s="864"/>
    </row>
    <row r="366" spans="3:14" ht="13.5" customHeight="1" x14ac:dyDescent="0.2">
      <c r="C366" s="862"/>
      <c r="D366" s="863"/>
      <c r="E366" s="863"/>
      <c r="F366" s="863"/>
      <c r="G366" s="863"/>
      <c r="H366" s="863"/>
      <c r="I366" s="863"/>
      <c r="J366" s="863"/>
      <c r="K366" s="863"/>
      <c r="L366" s="863"/>
      <c r="M366" s="863"/>
      <c r="N366" s="864"/>
    </row>
    <row r="367" spans="3:14" ht="13.5" customHeight="1" x14ac:dyDescent="0.2">
      <c r="C367" s="862"/>
      <c r="D367" s="863"/>
      <c r="E367" s="863"/>
      <c r="F367" s="863"/>
      <c r="G367" s="863"/>
      <c r="H367" s="863"/>
      <c r="I367" s="863"/>
      <c r="J367" s="863"/>
      <c r="K367" s="863"/>
      <c r="L367" s="863"/>
      <c r="M367" s="863"/>
      <c r="N367" s="864"/>
    </row>
    <row r="368" spans="3:14" ht="13.5" customHeight="1" x14ac:dyDescent="0.2">
      <c r="C368" s="862"/>
      <c r="D368" s="863"/>
      <c r="E368" s="863"/>
      <c r="F368" s="863"/>
      <c r="G368" s="863"/>
      <c r="H368" s="863"/>
      <c r="I368" s="863"/>
      <c r="J368" s="863"/>
      <c r="K368" s="863"/>
      <c r="L368" s="863"/>
      <c r="M368" s="863"/>
      <c r="N368" s="864"/>
    </row>
    <row r="369" spans="3:14" ht="13.5" customHeight="1" x14ac:dyDescent="0.2">
      <c r="C369" s="862"/>
      <c r="D369" s="863"/>
      <c r="E369" s="863"/>
      <c r="F369" s="863"/>
      <c r="G369" s="863"/>
      <c r="H369" s="863"/>
      <c r="I369" s="863"/>
      <c r="J369" s="863"/>
      <c r="K369" s="863"/>
      <c r="L369" s="863"/>
      <c r="M369" s="863"/>
      <c r="N369" s="864"/>
    </row>
    <row r="370" spans="3:14" ht="13.5" customHeight="1" x14ac:dyDescent="0.2">
      <c r="C370" s="862"/>
      <c r="D370" s="863"/>
      <c r="E370" s="863"/>
      <c r="F370" s="863"/>
      <c r="G370" s="863"/>
      <c r="H370" s="863"/>
      <c r="I370" s="863"/>
      <c r="J370" s="863"/>
      <c r="K370" s="863"/>
      <c r="L370" s="863"/>
      <c r="M370" s="863"/>
      <c r="N370" s="864"/>
    </row>
    <row r="371" spans="3:14" ht="13.5" customHeight="1" x14ac:dyDescent="0.2">
      <c r="C371" s="862"/>
      <c r="D371" s="863"/>
      <c r="E371" s="863"/>
      <c r="F371" s="863"/>
      <c r="G371" s="863"/>
      <c r="H371" s="863"/>
      <c r="I371" s="863"/>
      <c r="J371" s="863"/>
      <c r="K371" s="863"/>
      <c r="L371" s="863"/>
      <c r="M371" s="863"/>
      <c r="N371" s="864"/>
    </row>
    <row r="372" spans="3:14" x14ac:dyDescent="0.2">
      <c r="C372" s="862"/>
      <c r="D372" s="863"/>
      <c r="E372" s="863"/>
      <c r="F372" s="863"/>
      <c r="G372" s="863"/>
      <c r="H372" s="863"/>
      <c r="I372" s="863"/>
      <c r="J372" s="863"/>
      <c r="K372" s="863"/>
      <c r="L372" s="863"/>
      <c r="M372" s="863"/>
      <c r="N372" s="864"/>
    </row>
    <row r="373" spans="3:14" ht="13.5" customHeight="1" x14ac:dyDescent="0.2">
      <c r="C373" s="862"/>
      <c r="D373" s="863"/>
      <c r="E373" s="863"/>
      <c r="F373" s="863"/>
      <c r="G373" s="863"/>
      <c r="H373" s="863"/>
      <c r="I373" s="863"/>
      <c r="J373" s="863"/>
      <c r="K373" s="863"/>
      <c r="L373" s="863"/>
      <c r="M373" s="863"/>
      <c r="N373" s="864"/>
    </row>
    <row r="374" spans="3:14" ht="13.5" customHeight="1" x14ac:dyDescent="0.2">
      <c r="C374" s="862"/>
      <c r="D374" s="863"/>
      <c r="E374" s="863"/>
      <c r="F374" s="863"/>
      <c r="G374" s="863"/>
      <c r="H374" s="863"/>
      <c r="I374" s="863"/>
      <c r="J374" s="863"/>
      <c r="K374" s="863"/>
      <c r="L374" s="863"/>
      <c r="M374" s="863"/>
      <c r="N374" s="864"/>
    </row>
    <row r="375" spans="3:14" ht="13.5" customHeight="1" x14ac:dyDescent="0.2">
      <c r="C375" s="862"/>
      <c r="D375" s="863"/>
      <c r="E375" s="863"/>
      <c r="F375" s="863"/>
      <c r="G375" s="863"/>
      <c r="H375" s="863"/>
      <c r="I375" s="863"/>
      <c r="J375" s="863"/>
      <c r="K375" s="863"/>
      <c r="L375" s="863"/>
      <c r="M375" s="863"/>
      <c r="N375" s="864"/>
    </row>
    <row r="376" spans="3:14" ht="13.5" customHeight="1" x14ac:dyDescent="0.2">
      <c r="C376" s="862"/>
      <c r="D376" s="863"/>
      <c r="E376" s="863"/>
      <c r="F376" s="863"/>
      <c r="G376" s="863"/>
      <c r="H376" s="863"/>
      <c r="I376" s="863"/>
      <c r="J376" s="863"/>
      <c r="K376" s="863"/>
      <c r="L376" s="863"/>
      <c r="M376" s="863"/>
      <c r="N376" s="864"/>
    </row>
    <row r="377" spans="3:14" ht="13.5" customHeight="1" x14ac:dyDescent="0.2">
      <c r="C377" s="862"/>
      <c r="D377" s="863"/>
      <c r="E377" s="863"/>
      <c r="F377" s="863"/>
      <c r="G377" s="863"/>
      <c r="H377" s="863"/>
      <c r="I377" s="863"/>
      <c r="J377" s="863"/>
      <c r="K377" s="863"/>
      <c r="L377" s="863"/>
      <c r="M377" s="863"/>
      <c r="N377" s="864"/>
    </row>
    <row r="378" spans="3:14" ht="13.5" customHeight="1" x14ac:dyDescent="0.2">
      <c r="C378" s="862"/>
      <c r="D378" s="863"/>
      <c r="E378" s="863"/>
      <c r="F378" s="863"/>
      <c r="G378" s="863"/>
      <c r="H378" s="863"/>
      <c r="I378" s="863"/>
      <c r="J378" s="863"/>
      <c r="K378" s="863"/>
      <c r="L378" s="863"/>
      <c r="M378" s="863"/>
      <c r="N378" s="864"/>
    </row>
    <row r="379" spans="3:14" ht="13.5" customHeight="1" x14ac:dyDescent="0.2">
      <c r="C379" s="862"/>
      <c r="D379" s="863"/>
      <c r="E379" s="863"/>
      <c r="F379" s="863"/>
      <c r="G379" s="863"/>
      <c r="H379" s="863"/>
      <c r="I379" s="863"/>
      <c r="J379" s="863"/>
      <c r="K379" s="863"/>
      <c r="L379" s="863"/>
      <c r="M379" s="863"/>
      <c r="N379" s="864"/>
    </row>
    <row r="380" spans="3:14" ht="13.5" customHeight="1" x14ac:dyDescent="0.2">
      <c r="C380" s="862"/>
      <c r="D380" s="863"/>
      <c r="E380" s="863"/>
      <c r="F380" s="863"/>
      <c r="G380" s="863"/>
      <c r="H380" s="863"/>
      <c r="I380" s="863"/>
      <c r="J380" s="863"/>
      <c r="K380" s="863"/>
      <c r="L380" s="863"/>
      <c r="M380" s="863"/>
      <c r="N380" s="864"/>
    </row>
    <row r="381" spans="3:14" ht="13.5" customHeight="1" x14ac:dyDescent="0.2">
      <c r="C381" s="862"/>
      <c r="D381" s="863"/>
      <c r="E381" s="863"/>
      <c r="F381" s="863"/>
      <c r="G381" s="863"/>
      <c r="H381" s="863"/>
      <c r="I381" s="863"/>
      <c r="J381" s="863"/>
      <c r="K381" s="863"/>
      <c r="L381" s="863"/>
      <c r="M381" s="863"/>
      <c r="N381" s="864"/>
    </row>
    <row r="382" spans="3:14" ht="13.5" customHeight="1" x14ac:dyDescent="0.2">
      <c r="C382" s="862"/>
      <c r="D382" s="863"/>
      <c r="E382" s="863"/>
      <c r="F382" s="863"/>
      <c r="G382" s="863"/>
      <c r="H382" s="863"/>
      <c r="I382" s="863"/>
      <c r="J382" s="863"/>
      <c r="K382" s="863"/>
      <c r="L382" s="863"/>
      <c r="M382" s="863"/>
      <c r="N382" s="864"/>
    </row>
    <row r="383" spans="3:14" ht="13.5" customHeight="1" x14ac:dyDescent="0.2">
      <c r="C383" s="862"/>
      <c r="D383" s="863"/>
      <c r="E383" s="863"/>
      <c r="F383" s="863"/>
      <c r="G383" s="863"/>
      <c r="H383" s="863"/>
      <c r="I383" s="863"/>
      <c r="J383" s="863"/>
      <c r="K383" s="863"/>
      <c r="L383" s="863"/>
      <c r="M383" s="863"/>
      <c r="N383" s="864"/>
    </row>
    <row r="384" spans="3:14" ht="13.5" customHeight="1" x14ac:dyDescent="0.2">
      <c r="C384" s="862"/>
      <c r="D384" s="863"/>
      <c r="E384" s="863"/>
      <c r="F384" s="863"/>
      <c r="G384" s="863"/>
      <c r="H384" s="863"/>
      <c r="I384" s="863"/>
      <c r="J384" s="863"/>
      <c r="K384" s="863"/>
      <c r="L384" s="863"/>
      <c r="M384" s="863"/>
      <c r="N384" s="864"/>
    </row>
    <row r="385" spans="3:14" ht="13.5" customHeight="1" x14ac:dyDescent="0.2">
      <c r="C385" s="862"/>
      <c r="D385" s="863"/>
      <c r="E385" s="863"/>
      <c r="F385" s="863"/>
      <c r="G385" s="863"/>
      <c r="H385" s="863"/>
      <c r="I385" s="863"/>
      <c r="J385" s="863"/>
      <c r="K385" s="863"/>
      <c r="L385" s="863"/>
      <c r="M385" s="863"/>
      <c r="N385" s="864"/>
    </row>
    <row r="386" spans="3:14" ht="13.5" customHeight="1" x14ac:dyDescent="0.2">
      <c r="C386" s="862"/>
      <c r="D386" s="863"/>
      <c r="E386" s="863"/>
      <c r="F386" s="863"/>
      <c r="G386" s="863"/>
      <c r="H386" s="863"/>
      <c r="I386" s="863"/>
      <c r="J386" s="863"/>
      <c r="K386" s="863"/>
      <c r="L386" s="863"/>
      <c r="M386" s="863"/>
      <c r="N386" s="864"/>
    </row>
    <row r="387" spans="3:14" ht="13.5" customHeight="1" x14ac:dyDescent="0.2">
      <c r="C387" s="862"/>
      <c r="D387" s="863"/>
      <c r="E387" s="863"/>
      <c r="F387" s="863"/>
      <c r="G387" s="863"/>
      <c r="H387" s="863"/>
      <c r="I387" s="863"/>
      <c r="J387" s="863"/>
      <c r="K387" s="863"/>
      <c r="L387" s="863"/>
      <c r="M387" s="863"/>
      <c r="N387" s="864"/>
    </row>
    <row r="388" spans="3:14" ht="13.5" customHeight="1" x14ac:dyDescent="0.2">
      <c r="C388" s="862"/>
      <c r="D388" s="863"/>
      <c r="E388" s="863"/>
      <c r="F388" s="863"/>
      <c r="G388" s="863"/>
      <c r="H388" s="863"/>
      <c r="I388" s="863"/>
      <c r="J388" s="863"/>
      <c r="K388" s="863"/>
      <c r="L388" s="863"/>
      <c r="M388" s="863"/>
      <c r="N388" s="864"/>
    </row>
    <row r="389" spans="3:14" ht="13.5" customHeight="1" x14ac:dyDescent="0.2">
      <c r="C389" s="862"/>
      <c r="D389" s="863"/>
      <c r="E389" s="863"/>
      <c r="F389" s="863"/>
      <c r="G389" s="863"/>
      <c r="H389" s="863"/>
      <c r="I389" s="863"/>
      <c r="J389" s="863"/>
      <c r="K389" s="863"/>
      <c r="L389" s="863"/>
      <c r="M389" s="863"/>
      <c r="N389" s="864"/>
    </row>
    <row r="390" spans="3:14" ht="13.5" customHeight="1" x14ac:dyDescent="0.2">
      <c r="C390" s="862"/>
      <c r="D390" s="863"/>
      <c r="E390" s="863"/>
      <c r="F390" s="863"/>
      <c r="G390" s="863"/>
      <c r="H390" s="863"/>
      <c r="I390" s="863"/>
      <c r="J390" s="863"/>
      <c r="K390" s="863"/>
      <c r="L390" s="863"/>
      <c r="M390" s="863"/>
      <c r="N390" s="864"/>
    </row>
    <row r="391" spans="3:14" ht="13.5" customHeight="1" x14ac:dyDescent="0.2">
      <c r="C391" s="862"/>
      <c r="D391" s="863"/>
      <c r="E391" s="863"/>
      <c r="F391" s="863"/>
      <c r="G391" s="863"/>
      <c r="H391" s="863"/>
      <c r="I391" s="863"/>
      <c r="J391" s="863"/>
      <c r="K391" s="863"/>
      <c r="L391" s="863"/>
      <c r="M391" s="863"/>
      <c r="N391" s="864"/>
    </row>
    <row r="392" spans="3:14" ht="13.5" customHeight="1" x14ac:dyDescent="0.2">
      <c r="C392" s="862"/>
      <c r="D392" s="863"/>
      <c r="E392" s="863"/>
      <c r="F392" s="863"/>
      <c r="G392" s="863"/>
      <c r="H392" s="863"/>
      <c r="I392" s="863"/>
      <c r="J392" s="863"/>
      <c r="K392" s="863"/>
      <c r="L392" s="863"/>
      <c r="M392" s="863"/>
      <c r="N392" s="864"/>
    </row>
    <row r="393" spans="3:14" ht="13.5" customHeight="1" x14ac:dyDescent="0.2">
      <c r="C393" s="862"/>
      <c r="D393" s="863"/>
      <c r="E393" s="863"/>
      <c r="F393" s="863"/>
      <c r="G393" s="863"/>
      <c r="H393" s="863"/>
      <c r="I393" s="863"/>
      <c r="J393" s="863"/>
      <c r="K393" s="863"/>
      <c r="L393" s="863"/>
      <c r="M393" s="863"/>
      <c r="N393" s="864"/>
    </row>
    <row r="394" spans="3:14" ht="13.5" customHeight="1" x14ac:dyDescent="0.2">
      <c r="C394" s="862"/>
      <c r="D394" s="863"/>
      <c r="E394" s="863"/>
      <c r="F394" s="863"/>
      <c r="G394" s="863"/>
      <c r="H394" s="863"/>
      <c r="I394" s="863"/>
      <c r="J394" s="863"/>
      <c r="K394" s="863"/>
      <c r="L394" s="863"/>
      <c r="M394" s="863"/>
      <c r="N394" s="864"/>
    </row>
    <row r="395" spans="3:14" ht="13.5" customHeight="1" x14ac:dyDescent="0.2">
      <c r="C395" s="862"/>
      <c r="D395" s="863"/>
      <c r="E395" s="863"/>
      <c r="F395" s="863"/>
      <c r="G395" s="863"/>
      <c r="H395" s="863"/>
      <c r="I395" s="863"/>
      <c r="J395" s="863"/>
      <c r="K395" s="863"/>
      <c r="L395" s="863"/>
      <c r="M395" s="863"/>
      <c r="N395" s="864"/>
    </row>
    <row r="396" spans="3:14" ht="13.5" customHeight="1" x14ac:dyDescent="0.2">
      <c r="C396" s="862"/>
      <c r="D396" s="863"/>
      <c r="E396" s="863"/>
      <c r="F396" s="863"/>
      <c r="G396" s="863"/>
      <c r="H396" s="863"/>
      <c r="I396" s="863"/>
      <c r="J396" s="863"/>
      <c r="K396" s="863"/>
      <c r="L396" s="863"/>
      <c r="M396" s="863"/>
      <c r="N396" s="864"/>
    </row>
    <row r="397" spans="3:14" ht="13.5" customHeight="1" x14ac:dyDescent="0.2">
      <c r="C397" s="862"/>
      <c r="D397" s="863"/>
      <c r="E397" s="863"/>
      <c r="F397" s="863"/>
      <c r="G397" s="863"/>
      <c r="H397" s="863"/>
      <c r="I397" s="863"/>
      <c r="J397" s="863"/>
      <c r="K397" s="863"/>
      <c r="L397" s="863"/>
      <c r="M397" s="863"/>
      <c r="N397" s="864"/>
    </row>
    <row r="398" spans="3:14" ht="13.5" customHeight="1" x14ac:dyDescent="0.2">
      <c r="C398" s="862"/>
      <c r="D398" s="863"/>
      <c r="E398" s="863"/>
      <c r="F398" s="863"/>
      <c r="G398" s="863"/>
      <c r="H398" s="863"/>
      <c r="I398" s="863"/>
      <c r="J398" s="863"/>
      <c r="K398" s="863"/>
      <c r="L398" s="863"/>
      <c r="M398" s="863"/>
      <c r="N398" s="864"/>
    </row>
    <row r="399" spans="3:14" ht="13.5" customHeight="1" x14ac:dyDescent="0.2">
      <c r="C399" s="862"/>
      <c r="D399" s="863"/>
      <c r="E399" s="863"/>
      <c r="F399" s="863"/>
      <c r="G399" s="863"/>
      <c r="H399" s="863"/>
      <c r="I399" s="863"/>
      <c r="J399" s="863"/>
      <c r="K399" s="863"/>
      <c r="L399" s="863"/>
      <c r="M399" s="863"/>
      <c r="N399" s="864"/>
    </row>
    <row r="400" spans="3:14" ht="13.5" customHeight="1" x14ac:dyDescent="0.2">
      <c r="C400" s="862"/>
      <c r="D400" s="863"/>
      <c r="E400" s="863"/>
      <c r="F400" s="863"/>
      <c r="G400" s="863"/>
      <c r="H400" s="863"/>
      <c r="I400" s="863"/>
      <c r="J400" s="863"/>
      <c r="K400" s="863"/>
      <c r="L400" s="863"/>
      <c r="M400" s="863"/>
      <c r="N400" s="864"/>
    </row>
    <row r="401" spans="3:14" ht="13.5" customHeight="1" x14ac:dyDescent="0.2">
      <c r="C401" s="862"/>
      <c r="D401" s="863"/>
      <c r="E401" s="863"/>
      <c r="F401" s="863"/>
      <c r="G401" s="863"/>
      <c r="H401" s="863"/>
      <c r="I401" s="863"/>
      <c r="J401" s="863"/>
      <c r="K401" s="863"/>
      <c r="L401" s="863"/>
      <c r="M401" s="863"/>
      <c r="N401" s="864"/>
    </row>
    <row r="402" spans="3:14" ht="13.5" customHeight="1" x14ac:dyDescent="0.2">
      <c r="C402" s="862"/>
      <c r="D402" s="863"/>
      <c r="E402" s="863"/>
      <c r="F402" s="863"/>
      <c r="G402" s="863"/>
      <c r="H402" s="863"/>
      <c r="I402" s="863"/>
      <c r="J402" s="863"/>
      <c r="K402" s="863"/>
      <c r="L402" s="863"/>
      <c r="M402" s="863"/>
      <c r="N402" s="864"/>
    </row>
    <row r="403" spans="3:14" ht="13.5" customHeight="1" x14ac:dyDescent="0.2">
      <c r="C403" s="862"/>
      <c r="D403" s="863"/>
      <c r="E403" s="863"/>
      <c r="F403" s="863"/>
      <c r="G403" s="863"/>
      <c r="H403" s="863"/>
      <c r="I403" s="863"/>
      <c r="J403" s="863"/>
      <c r="K403" s="863"/>
      <c r="L403" s="863"/>
      <c r="M403" s="863"/>
      <c r="N403" s="864"/>
    </row>
    <row r="404" spans="3:14" ht="13.5" customHeight="1" x14ac:dyDescent="0.2">
      <c r="C404" s="862"/>
      <c r="D404" s="863"/>
      <c r="E404" s="863"/>
      <c r="F404" s="863"/>
      <c r="G404" s="863"/>
      <c r="H404" s="863"/>
      <c r="I404" s="863"/>
      <c r="J404" s="863"/>
      <c r="K404" s="863"/>
      <c r="L404" s="863"/>
      <c r="M404" s="863"/>
      <c r="N404" s="864"/>
    </row>
    <row r="405" spans="3:14" ht="13.5" customHeight="1" x14ac:dyDescent="0.2">
      <c r="C405" s="862"/>
      <c r="D405" s="863"/>
      <c r="E405" s="863"/>
      <c r="F405" s="863"/>
      <c r="G405" s="863"/>
      <c r="H405" s="863"/>
      <c r="I405" s="863"/>
      <c r="J405" s="863"/>
      <c r="K405" s="863"/>
      <c r="L405" s="863"/>
      <c r="M405" s="863"/>
      <c r="N405" s="864"/>
    </row>
    <row r="406" spans="3:14" ht="13.5" customHeight="1" x14ac:dyDescent="0.2">
      <c r="C406" s="862"/>
      <c r="D406" s="863"/>
      <c r="E406" s="863"/>
      <c r="F406" s="863"/>
      <c r="G406" s="863"/>
      <c r="H406" s="863"/>
      <c r="I406" s="863"/>
      <c r="J406" s="863"/>
      <c r="K406" s="863"/>
      <c r="L406" s="863"/>
      <c r="M406" s="863"/>
      <c r="N406" s="864"/>
    </row>
    <row r="407" spans="3:14" ht="13.5" customHeight="1" x14ac:dyDescent="0.2">
      <c r="C407" s="862"/>
      <c r="D407" s="863"/>
      <c r="E407" s="863"/>
      <c r="F407" s="863"/>
      <c r="G407" s="863"/>
      <c r="H407" s="863"/>
      <c r="I407" s="863"/>
      <c r="J407" s="863"/>
      <c r="K407" s="863"/>
      <c r="L407" s="863"/>
      <c r="M407" s="863"/>
      <c r="N407" s="864"/>
    </row>
    <row r="408" spans="3:14" ht="13.5" customHeight="1" x14ac:dyDescent="0.2">
      <c r="C408" s="862"/>
      <c r="D408" s="863"/>
      <c r="E408" s="863"/>
      <c r="F408" s="863"/>
      <c r="G408" s="863"/>
      <c r="H408" s="863"/>
      <c r="I408" s="863"/>
      <c r="J408" s="863"/>
      <c r="K408" s="863"/>
      <c r="L408" s="863"/>
      <c r="M408" s="863"/>
      <c r="N408" s="864"/>
    </row>
    <row r="409" spans="3:14" ht="13.5" customHeight="1" x14ac:dyDescent="0.2">
      <c r="C409" s="865"/>
      <c r="D409" s="866"/>
      <c r="E409" s="866"/>
      <c r="F409" s="866"/>
      <c r="G409" s="866"/>
      <c r="H409" s="866"/>
      <c r="I409" s="866"/>
      <c r="J409" s="866"/>
      <c r="K409" s="866"/>
      <c r="L409" s="866"/>
      <c r="M409" s="866"/>
      <c r="N409" s="867"/>
    </row>
    <row r="410" spans="3:14" ht="13.5" customHeight="1" x14ac:dyDescent="0.2"/>
    <row r="411" spans="3:14" ht="13.5" customHeight="1" x14ac:dyDescent="0.2"/>
    <row r="412" spans="3:14" x14ac:dyDescent="0.2">
      <c r="C412" s="842" t="s">
        <v>222</v>
      </c>
      <c r="D412" s="834"/>
      <c r="E412" s="834"/>
      <c r="F412" s="834"/>
      <c r="G412" s="834"/>
      <c r="H412" s="834"/>
      <c r="I412" s="834"/>
      <c r="J412" s="834"/>
      <c r="K412" s="834"/>
      <c r="L412" s="834"/>
      <c r="M412" s="834"/>
      <c r="N412" s="843"/>
    </row>
    <row r="413" spans="3:14" x14ac:dyDescent="0.2">
      <c r="C413" s="836"/>
      <c r="D413" s="837"/>
      <c r="E413" s="837"/>
      <c r="F413" s="837"/>
      <c r="G413" s="837"/>
      <c r="H413" s="837"/>
      <c r="I413" s="837"/>
      <c r="J413" s="837"/>
      <c r="K413" s="837"/>
      <c r="L413" s="837"/>
      <c r="M413" s="837"/>
      <c r="N413" s="838"/>
    </row>
    <row r="414" spans="3:14" x14ac:dyDescent="0.2">
      <c r="C414" s="836"/>
      <c r="D414" s="837"/>
      <c r="E414" s="837"/>
      <c r="F414" s="837"/>
      <c r="G414" s="837"/>
      <c r="H414" s="837"/>
      <c r="I414" s="837"/>
      <c r="J414" s="837"/>
      <c r="K414" s="837"/>
      <c r="L414" s="837"/>
      <c r="M414" s="837"/>
      <c r="N414" s="838"/>
    </row>
    <row r="415" spans="3:14" x14ac:dyDescent="0.2">
      <c r="C415" s="836"/>
      <c r="D415" s="837"/>
      <c r="E415" s="837"/>
      <c r="F415" s="837"/>
      <c r="G415" s="837"/>
      <c r="H415" s="837"/>
      <c r="I415" s="837"/>
      <c r="J415" s="837"/>
      <c r="K415" s="837"/>
      <c r="L415" s="837"/>
      <c r="M415" s="837"/>
      <c r="N415" s="838"/>
    </row>
    <row r="416" spans="3:14" x14ac:dyDescent="0.2">
      <c r="C416" s="836"/>
      <c r="D416" s="837"/>
      <c r="E416" s="837"/>
      <c r="F416" s="837"/>
      <c r="G416" s="837"/>
      <c r="H416" s="837"/>
      <c r="I416" s="837"/>
      <c r="J416" s="837"/>
      <c r="K416" s="837"/>
      <c r="L416" s="837"/>
      <c r="M416" s="837"/>
      <c r="N416" s="838"/>
    </row>
    <row r="417" spans="3:14" x14ac:dyDescent="0.2">
      <c r="C417" s="836"/>
      <c r="D417" s="837"/>
      <c r="E417" s="837"/>
      <c r="F417" s="837"/>
      <c r="G417" s="837"/>
      <c r="H417" s="837"/>
      <c r="I417" s="837"/>
      <c r="J417" s="837"/>
      <c r="K417" s="837"/>
      <c r="L417" s="837"/>
      <c r="M417" s="837"/>
      <c r="N417" s="838"/>
    </row>
    <row r="418" spans="3:14" x14ac:dyDescent="0.2">
      <c r="C418" s="836"/>
      <c r="D418" s="837"/>
      <c r="E418" s="837"/>
      <c r="F418" s="837"/>
      <c r="G418" s="837"/>
      <c r="H418" s="837"/>
      <c r="I418" s="837"/>
      <c r="J418" s="837"/>
      <c r="K418" s="837"/>
      <c r="L418" s="837"/>
      <c r="M418" s="837"/>
      <c r="N418" s="838"/>
    </row>
    <row r="419" spans="3:14" x14ac:dyDescent="0.2">
      <c r="C419" s="836"/>
      <c r="D419" s="837"/>
      <c r="E419" s="837"/>
      <c r="F419" s="837"/>
      <c r="G419" s="837"/>
      <c r="H419" s="837"/>
      <c r="I419" s="837"/>
      <c r="J419" s="837"/>
      <c r="K419" s="837"/>
      <c r="L419" s="837"/>
      <c r="M419" s="837"/>
      <c r="N419" s="838"/>
    </row>
    <row r="420" spans="3:14" x14ac:dyDescent="0.2">
      <c r="C420" s="839"/>
      <c r="D420" s="840"/>
      <c r="E420" s="840"/>
      <c r="F420" s="840"/>
      <c r="G420" s="840"/>
      <c r="H420" s="840"/>
      <c r="I420" s="840"/>
      <c r="J420" s="840"/>
      <c r="K420" s="840"/>
      <c r="L420" s="840"/>
      <c r="M420" s="840"/>
      <c r="N420" s="841"/>
    </row>
    <row r="421" spans="3:14" x14ac:dyDescent="0.2">
      <c r="F421" s="281"/>
      <c r="G421" s="281"/>
      <c r="H421" s="281"/>
      <c r="I421" s="281"/>
      <c r="J421" s="281"/>
      <c r="K421" s="281"/>
    </row>
    <row r="422" spans="3:14" x14ac:dyDescent="0.2">
      <c r="F422" s="281"/>
      <c r="G422" s="281"/>
      <c r="H422" s="281"/>
      <c r="I422" s="281"/>
      <c r="J422" s="281"/>
      <c r="K422" s="281"/>
    </row>
    <row r="423" spans="3:14" x14ac:dyDescent="0.2">
      <c r="F423" s="281"/>
      <c r="G423" s="281"/>
      <c r="H423" s="281"/>
      <c r="I423" s="281"/>
      <c r="J423" s="281"/>
      <c r="K423" s="281"/>
    </row>
    <row r="424" spans="3:14" x14ac:dyDescent="0.2">
      <c r="F424" s="281"/>
      <c r="G424" s="281"/>
      <c r="H424" s="281"/>
      <c r="I424" s="281"/>
      <c r="J424" s="281"/>
      <c r="K424" s="281"/>
    </row>
    <row r="425" spans="3:14" x14ac:dyDescent="0.2">
      <c r="F425" s="281"/>
      <c r="G425" s="281"/>
      <c r="H425" s="281"/>
      <c r="I425" s="281"/>
      <c r="J425" s="281"/>
      <c r="K425" s="281"/>
    </row>
    <row r="426" spans="3:14" x14ac:dyDescent="0.2">
      <c r="F426" s="484"/>
      <c r="G426" s="281"/>
      <c r="H426" s="281"/>
      <c r="I426" s="281"/>
      <c r="J426" s="281"/>
      <c r="K426" s="281"/>
    </row>
    <row r="427" spans="3:14" x14ac:dyDescent="0.2">
      <c r="F427" s="484"/>
      <c r="G427" s="281"/>
      <c r="H427" s="281"/>
      <c r="I427" s="281"/>
      <c r="J427" s="281"/>
      <c r="K427" s="281"/>
    </row>
    <row r="428" spans="3:14" x14ac:dyDescent="0.2">
      <c r="F428" s="484"/>
      <c r="G428" s="281"/>
      <c r="H428" s="281"/>
      <c r="I428" s="281"/>
      <c r="J428" s="281"/>
      <c r="K428" s="281"/>
    </row>
    <row r="429" spans="3:14" x14ac:dyDescent="0.2">
      <c r="F429" s="484"/>
      <c r="G429" s="281"/>
      <c r="H429" s="281"/>
      <c r="I429" s="281"/>
      <c r="J429" s="281"/>
      <c r="K429" s="281"/>
    </row>
    <row r="430" spans="3:14" x14ac:dyDescent="0.2">
      <c r="F430" s="484"/>
      <c r="G430" s="281"/>
      <c r="H430" s="281"/>
      <c r="I430" s="281"/>
      <c r="J430" s="281"/>
      <c r="K430" s="281"/>
    </row>
    <row r="431" spans="3:14" x14ac:dyDescent="0.2">
      <c r="F431" s="484"/>
      <c r="G431" s="281"/>
      <c r="H431" s="281"/>
      <c r="I431" s="281"/>
      <c r="J431" s="281"/>
      <c r="K431" s="281"/>
    </row>
    <row r="432" spans="3:14" x14ac:dyDescent="0.2">
      <c r="F432" s="484"/>
      <c r="G432" s="281"/>
      <c r="H432" s="281"/>
      <c r="I432" s="281"/>
      <c r="J432" s="281"/>
      <c r="K432" s="281"/>
    </row>
    <row r="433" spans="6:11" x14ac:dyDescent="0.2">
      <c r="F433" s="281" t="s">
        <v>361</v>
      </c>
      <c r="G433" s="281"/>
      <c r="H433" s="281"/>
      <c r="I433" s="281"/>
      <c r="J433" s="281"/>
      <c r="K433" s="281"/>
    </row>
    <row r="434" spans="6:11" x14ac:dyDescent="0.2">
      <c r="F434" s="281" t="s">
        <v>175</v>
      </c>
      <c r="G434" s="281"/>
      <c r="H434" s="281"/>
      <c r="I434" s="281"/>
      <c r="J434" s="281"/>
      <c r="K434" s="281" t="s">
        <v>72</v>
      </c>
    </row>
    <row r="435" spans="6:11" x14ac:dyDescent="0.2">
      <c r="F435" s="281" t="s">
        <v>176</v>
      </c>
      <c r="G435" s="281"/>
      <c r="H435" s="281"/>
      <c r="I435" s="281"/>
      <c r="J435" s="281"/>
      <c r="K435" s="281"/>
    </row>
    <row r="436" spans="6:11" x14ac:dyDescent="0.2">
      <c r="F436" s="281" t="s">
        <v>177</v>
      </c>
      <c r="G436" s="281"/>
      <c r="H436" s="281"/>
      <c r="I436" s="281"/>
      <c r="J436" s="281"/>
      <c r="K436" s="281"/>
    </row>
    <row r="437" spans="6:11" x14ac:dyDescent="0.2">
      <c r="F437" s="281" t="s">
        <v>178</v>
      </c>
      <c r="G437" s="281"/>
      <c r="H437" s="281"/>
      <c r="I437" s="281"/>
      <c r="J437" s="281"/>
      <c r="K437" s="281"/>
    </row>
    <row r="438" spans="6:11" x14ac:dyDescent="0.2">
      <c r="F438" s="281" t="s">
        <v>179</v>
      </c>
      <c r="G438" s="281"/>
      <c r="H438" s="281"/>
      <c r="I438" s="281"/>
      <c r="J438" s="281"/>
      <c r="K438" s="281"/>
    </row>
    <row r="439" spans="6:11" x14ac:dyDescent="0.2">
      <c r="F439" s="281" t="s">
        <v>180</v>
      </c>
      <c r="G439" s="281"/>
      <c r="H439" s="281"/>
      <c r="I439" s="281"/>
      <c r="J439" s="281"/>
      <c r="K439" s="281"/>
    </row>
    <row r="440" spans="6:11" x14ac:dyDescent="0.2">
      <c r="F440" s="281" t="s">
        <v>181</v>
      </c>
      <c r="G440" s="281"/>
      <c r="H440" s="281"/>
      <c r="I440" s="281"/>
      <c r="J440" s="281"/>
      <c r="K440" s="281"/>
    </row>
    <row r="441" spans="6:11" x14ac:dyDescent="0.2">
      <c r="F441" s="281" t="s">
        <v>182</v>
      </c>
      <c r="G441" s="281"/>
      <c r="H441" s="281"/>
      <c r="I441" s="281"/>
      <c r="J441" s="281"/>
      <c r="K441" s="281"/>
    </row>
    <row r="442" spans="6:11" x14ac:dyDescent="0.2">
      <c r="F442" s="281" t="s">
        <v>183</v>
      </c>
      <c r="G442" s="281"/>
      <c r="H442" s="281"/>
      <c r="I442" s="281"/>
      <c r="J442" s="281"/>
      <c r="K442" s="281"/>
    </row>
    <row r="443" spans="6:11" x14ac:dyDescent="0.2">
      <c r="F443" s="281" t="s">
        <v>1</v>
      </c>
      <c r="G443" s="281"/>
      <c r="H443" s="281"/>
      <c r="I443" s="281"/>
      <c r="J443" s="281"/>
      <c r="K443" s="281"/>
    </row>
    <row r="444" spans="6:11" x14ac:dyDescent="0.2">
      <c r="F444" s="281" t="s">
        <v>2</v>
      </c>
      <c r="G444" s="281"/>
      <c r="H444" s="281"/>
      <c r="I444" s="281"/>
      <c r="J444" s="281"/>
      <c r="K444" s="281"/>
    </row>
    <row r="445" spans="6:11" x14ac:dyDescent="0.2">
      <c r="F445" s="281" t="s">
        <v>3</v>
      </c>
      <c r="G445" s="281"/>
      <c r="H445" s="281"/>
      <c r="I445" s="281"/>
      <c r="J445" s="281"/>
      <c r="K445" s="281"/>
    </row>
    <row r="446" spans="6:11" x14ac:dyDescent="0.2">
      <c r="F446" s="281" t="s">
        <v>4</v>
      </c>
      <c r="G446" s="281"/>
      <c r="H446" s="281"/>
      <c r="I446" s="281"/>
      <c r="J446" s="281"/>
      <c r="K446" s="281"/>
    </row>
    <row r="447" spans="6:11" x14ac:dyDescent="0.2">
      <c r="F447" s="281" t="s">
        <v>5</v>
      </c>
      <c r="G447" s="281"/>
      <c r="H447" s="281"/>
      <c r="I447" s="281"/>
      <c r="J447" s="281"/>
      <c r="K447" s="281"/>
    </row>
    <row r="448" spans="6:11" x14ac:dyDescent="0.2">
      <c r="F448" s="281" t="s">
        <v>6</v>
      </c>
      <c r="G448" s="281"/>
      <c r="H448" s="281"/>
      <c r="I448" s="281"/>
      <c r="J448" s="281"/>
      <c r="K448" s="281"/>
    </row>
    <row r="449" spans="6:11" x14ac:dyDescent="0.2">
      <c r="F449" s="281" t="s">
        <v>7</v>
      </c>
      <c r="G449" s="281"/>
      <c r="H449" s="281"/>
      <c r="I449" s="281"/>
      <c r="J449" s="281"/>
      <c r="K449" s="281"/>
    </row>
    <row r="450" spans="6:11" x14ac:dyDescent="0.2">
      <c r="F450" s="281" t="s">
        <v>8</v>
      </c>
      <c r="G450" s="281"/>
      <c r="H450" s="281"/>
      <c r="I450" s="281"/>
      <c r="J450" s="281"/>
      <c r="K450" s="281"/>
    </row>
    <row r="451" spans="6:11" x14ac:dyDescent="0.2">
      <c r="F451" s="281" t="s">
        <v>9</v>
      </c>
      <c r="G451" s="281"/>
      <c r="H451" s="281"/>
      <c r="I451" s="281"/>
      <c r="J451" s="281"/>
      <c r="K451" s="281"/>
    </row>
    <row r="452" spans="6:11" x14ac:dyDescent="0.2">
      <c r="F452" s="281" t="s">
        <v>10</v>
      </c>
      <c r="G452" s="281"/>
      <c r="H452" s="281"/>
      <c r="I452" s="281"/>
      <c r="J452" s="281"/>
      <c r="K452" s="281"/>
    </row>
    <row r="453" spans="6:11" x14ac:dyDescent="0.2">
      <c r="F453" s="281" t="s">
        <v>11</v>
      </c>
      <c r="G453" s="281"/>
      <c r="H453" s="281"/>
      <c r="I453" s="281"/>
      <c r="J453" s="281"/>
      <c r="K453" s="281"/>
    </row>
    <row r="454" spans="6:11" x14ac:dyDescent="0.2">
      <c r="F454" s="281" t="s">
        <v>12</v>
      </c>
      <c r="G454" s="281"/>
      <c r="H454" s="281"/>
      <c r="I454" s="281"/>
      <c r="J454" s="281"/>
      <c r="K454" s="281"/>
    </row>
    <row r="455" spans="6:11" x14ac:dyDescent="0.2">
      <c r="F455" s="281" t="s">
        <v>13</v>
      </c>
      <c r="G455" s="281"/>
      <c r="H455" s="281"/>
      <c r="I455" s="281"/>
      <c r="J455" s="281"/>
      <c r="K455" s="281"/>
    </row>
    <row r="456" spans="6:11" x14ac:dyDescent="0.2">
      <c r="F456" s="281" t="s">
        <v>14</v>
      </c>
      <c r="G456" s="281"/>
      <c r="H456" s="281"/>
      <c r="I456" s="281"/>
      <c r="J456" s="281"/>
      <c r="K456" s="281"/>
    </row>
    <row r="457" spans="6:11" x14ac:dyDescent="0.2">
      <c r="F457" s="281" t="s">
        <v>15</v>
      </c>
      <c r="G457" s="281"/>
      <c r="H457" s="281"/>
      <c r="I457" s="281"/>
      <c r="J457" s="281"/>
      <c r="K457" s="281"/>
    </row>
    <row r="458" spans="6:11" x14ac:dyDescent="0.2">
      <c r="F458" s="281" t="s">
        <v>16</v>
      </c>
      <c r="G458" s="281"/>
      <c r="H458" s="281"/>
      <c r="I458" s="281"/>
      <c r="J458" s="281"/>
      <c r="K458" s="281"/>
    </row>
    <row r="459" spans="6:11" x14ac:dyDescent="0.2">
      <c r="F459" s="281" t="s">
        <v>17</v>
      </c>
      <c r="G459" s="281"/>
      <c r="H459" s="281"/>
      <c r="I459" s="281"/>
      <c r="J459" s="281"/>
      <c r="K459" s="281"/>
    </row>
    <row r="460" spans="6:11" x14ac:dyDescent="0.2">
      <c r="F460" s="281" t="s">
        <v>18</v>
      </c>
      <c r="G460" s="281"/>
      <c r="H460" s="281"/>
      <c r="I460" s="281"/>
      <c r="J460" s="281"/>
      <c r="K460" s="281"/>
    </row>
    <row r="461" spans="6:11" x14ac:dyDescent="0.2">
      <c r="F461" s="281" t="s">
        <v>19</v>
      </c>
      <c r="G461" s="281"/>
      <c r="H461" s="281"/>
      <c r="I461" s="281"/>
      <c r="J461" s="281"/>
      <c r="K461" s="281"/>
    </row>
    <row r="462" spans="6:11" x14ac:dyDescent="0.2">
      <c r="F462" s="281" t="s">
        <v>20</v>
      </c>
      <c r="G462" s="281"/>
      <c r="H462" s="281"/>
      <c r="I462" s="281"/>
      <c r="J462" s="281"/>
      <c r="K462" s="281"/>
    </row>
    <row r="463" spans="6:11" x14ac:dyDescent="0.2">
      <c r="F463" s="281" t="s">
        <v>21</v>
      </c>
      <c r="G463" s="281"/>
      <c r="H463" s="281"/>
      <c r="I463" s="281"/>
      <c r="J463" s="281"/>
      <c r="K463" s="281"/>
    </row>
    <row r="464" spans="6:11" x14ac:dyDescent="0.2">
      <c r="F464" s="281" t="s">
        <v>22</v>
      </c>
      <c r="G464" s="281"/>
      <c r="H464" s="281"/>
      <c r="I464" s="281"/>
      <c r="J464" s="281"/>
      <c r="K464" s="281"/>
    </row>
    <row r="465" spans="6:11" x14ac:dyDescent="0.2">
      <c r="F465" s="281" t="s">
        <v>23</v>
      </c>
      <c r="G465" s="281"/>
      <c r="H465" s="281"/>
      <c r="I465" s="281"/>
      <c r="J465" s="281"/>
      <c r="K465" s="281"/>
    </row>
    <row r="466" spans="6:11" x14ac:dyDescent="0.2">
      <c r="F466" s="281" t="s">
        <v>24</v>
      </c>
      <c r="G466" s="281"/>
      <c r="H466" s="281"/>
      <c r="I466" s="281"/>
      <c r="J466" s="281"/>
      <c r="K466" s="281"/>
    </row>
    <row r="467" spans="6:11" x14ac:dyDescent="0.2">
      <c r="F467" s="281" t="s">
        <v>25</v>
      </c>
      <c r="G467" s="281"/>
      <c r="H467" s="281"/>
      <c r="I467" s="281"/>
      <c r="J467" s="281"/>
      <c r="K467" s="281"/>
    </row>
    <row r="468" spans="6:11" x14ac:dyDescent="0.2">
      <c r="F468" s="281" t="s">
        <v>26</v>
      </c>
      <c r="G468" s="281"/>
      <c r="H468" s="281"/>
      <c r="I468" s="281"/>
      <c r="J468" s="281"/>
      <c r="K468" s="281"/>
    </row>
    <row r="469" spans="6:11" x14ac:dyDescent="0.2">
      <c r="F469" s="281" t="s">
        <v>27</v>
      </c>
      <c r="G469" s="281"/>
      <c r="H469" s="281"/>
      <c r="I469" s="281"/>
      <c r="J469" s="281"/>
      <c r="K469" s="281"/>
    </row>
    <row r="470" spans="6:11" x14ac:dyDescent="0.2">
      <c r="F470" s="281" t="s">
        <v>28</v>
      </c>
      <c r="G470" s="281"/>
      <c r="H470" s="281"/>
      <c r="I470" s="281"/>
      <c r="J470" s="281"/>
      <c r="K470" s="281"/>
    </row>
    <row r="471" spans="6:11" x14ac:dyDescent="0.2">
      <c r="F471" s="281" t="s">
        <v>29</v>
      </c>
      <c r="G471" s="281"/>
      <c r="H471" s="281"/>
      <c r="I471" s="281"/>
      <c r="J471" s="281"/>
      <c r="K471" s="281"/>
    </row>
    <row r="472" spans="6:11" x14ac:dyDescent="0.2">
      <c r="F472" s="281" t="s">
        <v>30</v>
      </c>
      <c r="G472" s="281"/>
      <c r="H472" s="281"/>
      <c r="I472" s="281"/>
      <c r="J472" s="281"/>
      <c r="K472" s="281"/>
    </row>
    <row r="473" spans="6:11" x14ac:dyDescent="0.2">
      <c r="F473" s="281" t="s">
        <v>31</v>
      </c>
      <c r="G473" s="281"/>
      <c r="H473" s="281"/>
      <c r="I473" s="281"/>
      <c r="J473" s="281"/>
      <c r="K473" s="281"/>
    </row>
    <row r="474" spans="6:11" x14ac:dyDescent="0.2">
      <c r="F474" s="281" t="s">
        <v>32</v>
      </c>
      <c r="G474" s="281"/>
      <c r="H474" s="281"/>
      <c r="I474" s="281"/>
      <c r="J474" s="281"/>
      <c r="K474" s="281"/>
    </row>
    <row r="475" spans="6:11" x14ac:dyDescent="0.2">
      <c r="F475" s="281" t="s">
        <v>33</v>
      </c>
      <c r="G475" s="281"/>
      <c r="H475" s="281"/>
      <c r="I475" s="281"/>
      <c r="J475" s="281"/>
      <c r="K475" s="281"/>
    </row>
    <row r="476" spans="6:11" x14ac:dyDescent="0.2">
      <c r="F476" s="281" t="s">
        <v>34</v>
      </c>
      <c r="G476" s="281"/>
      <c r="H476" s="281"/>
      <c r="I476" s="281"/>
      <c r="J476" s="281"/>
      <c r="K476" s="281"/>
    </row>
    <row r="477" spans="6:11" x14ac:dyDescent="0.2">
      <c r="F477" s="281" t="s">
        <v>35</v>
      </c>
      <c r="G477" s="281"/>
      <c r="H477" s="281"/>
      <c r="I477" s="281"/>
      <c r="J477" s="281"/>
      <c r="K477" s="281"/>
    </row>
    <row r="478" spans="6:11" x14ac:dyDescent="0.2">
      <c r="F478" s="281" t="s">
        <v>36</v>
      </c>
      <c r="G478" s="281"/>
      <c r="H478" s="281"/>
      <c r="I478" s="281"/>
      <c r="J478" s="281"/>
      <c r="K478" s="281"/>
    </row>
    <row r="479" spans="6:11" x14ac:dyDescent="0.2">
      <c r="F479" s="281" t="s">
        <v>37</v>
      </c>
      <c r="G479" s="281"/>
      <c r="H479" s="281"/>
      <c r="I479" s="281"/>
      <c r="J479" s="281"/>
      <c r="K479" s="281"/>
    </row>
    <row r="480" spans="6:11" x14ac:dyDescent="0.2">
      <c r="F480" s="281" t="s">
        <v>38</v>
      </c>
      <c r="G480" s="281"/>
      <c r="H480" s="281"/>
      <c r="I480" s="281"/>
      <c r="J480" s="281"/>
      <c r="K480" s="281"/>
    </row>
    <row r="481" spans="6:11" x14ac:dyDescent="0.2">
      <c r="F481" s="281" t="s">
        <v>39</v>
      </c>
      <c r="G481" s="281"/>
      <c r="H481" s="281"/>
      <c r="I481" s="281"/>
      <c r="J481" s="281"/>
      <c r="K481" s="281"/>
    </row>
    <row r="482" spans="6:11" x14ac:dyDescent="0.2">
      <c r="F482" s="281" t="s">
        <v>40</v>
      </c>
      <c r="G482" s="281"/>
      <c r="H482" s="281"/>
      <c r="I482" s="281"/>
      <c r="J482" s="281"/>
      <c r="K482" s="281"/>
    </row>
    <row r="483" spans="6:11" x14ac:dyDescent="0.2">
      <c r="F483" s="281" t="s">
        <v>41</v>
      </c>
      <c r="G483" s="281"/>
      <c r="H483" s="281"/>
      <c r="I483" s="281"/>
      <c r="J483" s="281"/>
      <c r="K483" s="281"/>
    </row>
    <row r="484" spans="6:11" x14ac:dyDescent="0.2">
      <c r="F484" s="281" t="s">
        <v>42</v>
      </c>
      <c r="G484" s="281"/>
      <c r="H484" s="281"/>
      <c r="I484" s="281"/>
      <c r="J484" s="281"/>
      <c r="K484" s="281"/>
    </row>
    <row r="485" spans="6:11" x14ac:dyDescent="0.2">
      <c r="F485" s="281" t="s">
        <v>43</v>
      </c>
      <c r="G485" s="281"/>
      <c r="H485" s="281"/>
      <c r="I485" s="281"/>
      <c r="J485" s="281"/>
      <c r="K485" s="281"/>
    </row>
    <row r="486" spans="6:11" x14ac:dyDescent="0.2">
      <c r="F486" s="281" t="s">
        <v>44</v>
      </c>
      <c r="G486" s="281"/>
      <c r="H486" s="281"/>
      <c r="I486" s="281"/>
      <c r="J486" s="281"/>
      <c r="K486" s="281"/>
    </row>
    <row r="487" spans="6:11" x14ac:dyDescent="0.2">
      <c r="F487" s="281" t="s">
        <v>45</v>
      </c>
      <c r="G487" s="281"/>
      <c r="H487" s="281"/>
      <c r="I487" s="281"/>
      <c r="J487" s="281"/>
      <c r="K487" s="281"/>
    </row>
    <row r="488" spans="6:11" x14ac:dyDescent="0.2">
      <c r="F488" s="281" t="s">
        <v>46</v>
      </c>
      <c r="G488" s="281"/>
      <c r="H488" s="281"/>
      <c r="I488" s="281"/>
      <c r="J488" s="281"/>
      <c r="K488" s="281"/>
    </row>
    <row r="489" spans="6:11" x14ac:dyDescent="0.2">
      <c r="F489" s="281" t="s">
        <v>47</v>
      </c>
      <c r="G489" s="281"/>
      <c r="H489" s="281"/>
      <c r="I489" s="281"/>
      <c r="J489" s="281"/>
      <c r="K489" s="281"/>
    </row>
    <row r="490" spans="6:11" x14ac:dyDescent="0.2">
      <c r="F490" s="281" t="s">
        <v>48</v>
      </c>
      <c r="G490" s="281"/>
      <c r="H490" s="281"/>
      <c r="I490" s="281"/>
      <c r="J490" s="281"/>
      <c r="K490" s="281"/>
    </row>
    <row r="491" spans="6:11" x14ac:dyDescent="0.2">
      <c r="F491" s="281" t="s">
        <v>49</v>
      </c>
      <c r="G491" s="281"/>
      <c r="H491" s="281"/>
      <c r="I491" s="281"/>
      <c r="J491" s="281"/>
      <c r="K491" s="281"/>
    </row>
    <row r="492" spans="6:11" x14ac:dyDescent="0.2">
      <c r="F492" s="281" t="s">
        <v>50</v>
      </c>
      <c r="G492" s="281"/>
      <c r="H492" s="281"/>
      <c r="I492" s="281"/>
      <c r="J492" s="281"/>
      <c r="K492" s="281"/>
    </row>
    <row r="493" spans="6:11" x14ac:dyDescent="0.2">
      <c r="F493" s="281" t="s">
        <v>51</v>
      </c>
      <c r="G493" s="281"/>
      <c r="H493" s="281"/>
      <c r="I493" s="281"/>
      <c r="J493" s="281"/>
      <c r="K493" s="281"/>
    </row>
    <row r="494" spans="6:11" x14ac:dyDescent="0.2">
      <c r="F494" s="281" t="s">
        <v>52</v>
      </c>
      <c r="G494" s="281"/>
      <c r="H494" s="281"/>
      <c r="I494" s="281"/>
      <c r="J494" s="281"/>
      <c r="K494" s="281"/>
    </row>
    <row r="495" spans="6:11" x14ac:dyDescent="0.2">
      <c r="F495" s="281" t="s">
        <v>53</v>
      </c>
      <c r="G495" s="281"/>
      <c r="H495" s="281"/>
      <c r="I495" s="281"/>
      <c r="J495" s="281"/>
      <c r="K495" s="281"/>
    </row>
    <row r="496" spans="6:11" x14ac:dyDescent="0.2">
      <c r="F496" s="281" t="s">
        <v>54</v>
      </c>
      <c r="G496" s="281"/>
      <c r="H496" s="281"/>
      <c r="I496" s="281"/>
      <c r="J496" s="281"/>
      <c r="K496" s="281"/>
    </row>
    <row r="497" spans="6:11" x14ac:dyDescent="0.2">
      <c r="F497" s="281" t="s">
        <v>55</v>
      </c>
      <c r="G497" s="281"/>
      <c r="H497" s="281"/>
      <c r="I497" s="281"/>
      <c r="J497" s="281"/>
      <c r="K497" s="281"/>
    </row>
    <row r="498" spans="6:11" x14ac:dyDescent="0.2">
      <c r="F498" s="281" t="s">
        <v>56</v>
      </c>
      <c r="G498" s="281"/>
      <c r="H498" s="281"/>
      <c r="I498" s="281"/>
      <c r="J498" s="281"/>
      <c r="K498" s="281"/>
    </row>
    <row r="499" spans="6:11" x14ac:dyDescent="0.2">
      <c r="F499" s="281" t="s">
        <v>57</v>
      </c>
      <c r="G499" s="281"/>
      <c r="H499" s="281"/>
      <c r="I499" s="281"/>
      <c r="J499" s="281"/>
      <c r="K499" s="281"/>
    </row>
    <row r="500" spans="6:11" x14ac:dyDescent="0.2">
      <c r="F500" s="281" t="s">
        <v>58</v>
      </c>
      <c r="G500" s="281"/>
      <c r="H500" s="281"/>
      <c r="I500" s="281"/>
      <c r="J500" s="281"/>
      <c r="K500" s="281"/>
    </row>
    <row r="501" spans="6:11" x14ac:dyDescent="0.2">
      <c r="F501" s="281" t="s">
        <v>59</v>
      </c>
      <c r="G501" s="281"/>
      <c r="H501" s="281"/>
      <c r="I501" s="281"/>
      <c r="J501" s="281"/>
      <c r="K501" s="281"/>
    </row>
    <row r="502" spans="6:11" x14ac:dyDescent="0.2">
      <c r="F502" s="281" t="s">
        <v>60</v>
      </c>
      <c r="G502" s="281"/>
      <c r="H502" s="281"/>
      <c r="I502" s="281"/>
      <c r="J502" s="281"/>
      <c r="K502" s="281"/>
    </row>
    <row r="503" spans="6:11" x14ac:dyDescent="0.2">
      <c r="F503" s="281" t="s">
        <v>61</v>
      </c>
      <c r="G503" s="281"/>
      <c r="H503" s="281"/>
      <c r="I503" s="281"/>
      <c r="J503" s="281"/>
      <c r="K503" s="281"/>
    </row>
    <row r="504" spans="6:11" x14ac:dyDescent="0.2">
      <c r="F504" s="281" t="s">
        <v>62</v>
      </c>
      <c r="G504" s="281"/>
      <c r="H504" s="281"/>
      <c r="I504" s="281"/>
      <c r="J504" s="281"/>
      <c r="K504" s="281"/>
    </row>
    <row r="505" spans="6:11" x14ac:dyDescent="0.2">
      <c r="F505" s="281" t="s">
        <v>63</v>
      </c>
      <c r="G505" s="281"/>
      <c r="H505" s="281"/>
      <c r="I505" s="281"/>
      <c r="J505" s="281"/>
      <c r="K505" s="281"/>
    </row>
    <row r="506" spans="6:11" x14ac:dyDescent="0.2">
      <c r="F506" s="281" t="s">
        <v>64</v>
      </c>
      <c r="G506" s="281"/>
      <c r="H506" s="281"/>
      <c r="I506" s="281"/>
      <c r="J506" s="281"/>
      <c r="K506" s="281"/>
    </row>
    <row r="507" spans="6:11" x14ac:dyDescent="0.2">
      <c r="F507" s="281" t="s">
        <v>65</v>
      </c>
      <c r="G507" s="281"/>
      <c r="H507" s="281"/>
      <c r="I507" s="281"/>
      <c r="J507" s="281"/>
      <c r="K507" s="281"/>
    </row>
    <row r="508" spans="6:11" x14ac:dyDescent="0.2">
      <c r="F508" s="281" t="s">
        <v>66</v>
      </c>
      <c r="G508" s="281"/>
      <c r="H508" s="281"/>
      <c r="I508" s="281"/>
      <c r="J508" s="281"/>
      <c r="K508" s="281"/>
    </row>
    <row r="509" spans="6:11" x14ac:dyDescent="0.2">
      <c r="F509" s="281" t="s">
        <v>67</v>
      </c>
      <c r="G509" s="281"/>
      <c r="H509" s="281"/>
      <c r="I509" s="281"/>
      <c r="J509" s="281"/>
      <c r="K509" s="281"/>
    </row>
    <row r="510" spans="6:11" x14ac:dyDescent="0.2">
      <c r="F510" s="281" t="s">
        <v>68</v>
      </c>
      <c r="G510" s="281"/>
      <c r="H510" s="281"/>
      <c r="I510" s="281"/>
      <c r="J510" s="281"/>
      <c r="K510" s="281"/>
    </row>
    <row r="511" spans="6:11" x14ac:dyDescent="0.2">
      <c r="F511" s="281" t="s">
        <v>69</v>
      </c>
      <c r="G511" s="281"/>
      <c r="H511" s="281"/>
      <c r="I511" s="281"/>
      <c r="J511" s="281"/>
      <c r="K511" s="281"/>
    </row>
    <row r="512" spans="6:11" x14ac:dyDescent="0.2">
      <c r="F512" s="281" t="s">
        <v>70</v>
      </c>
      <c r="G512" s="281"/>
      <c r="H512" s="281"/>
      <c r="I512" s="281"/>
      <c r="J512" s="281"/>
      <c r="K512" s="281"/>
    </row>
    <row r="513" spans="6:6" x14ac:dyDescent="0.2">
      <c r="F513" s="484"/>
    </row>
  </sheetData>
  <mergeCells count="21">
    <mergeCell ref="D105:E105"/>
    <mergeCell ref="C100:K102"/>
    <mergeCell ref="C165:N191"/>
    <mergeCell ref="D107:E107"/>
    <mergeCell ref="D109:E109"/>
    <mergeCell ref="D111:E111"/>
    <mergeCell ref="C412:N420"/>
    <mergeCell ref="C219:N255"/>
    <mergeCell ref="D115:E115"/>
    <mergeCell ref="D113:E113"/>
    <mergeCell ref="C123:N160"/>
    <mergeCell ref="C308:N354"/>
    <mergeCell ref="C358:N409"/>
    <mergeCell ref="C194:N215"/>
    <mergeCell ref="C259:N305"/>
    <mergeCell ref="C8:F8"/>
    <mergeCell ref="D55:M56"/>
    <mergeCell ref="E59:I59"/>
    <mergeCell ref="E63:I63"/>
    <mergeCell ref="C16:N49"/>
    <mergeCell ref="C9:F9"/>
  </mergeCells>
  <dataValidations count="2">
    <dataValidation type="list" allowBlank="1" showInputMessage="1" showErrorMessage="1" sqref="C8:F8">
      <formula1>$F$433:$F$512</formula1>
    </dataValidation>
    <dataValidation type="list" allowBlank="1" showInputMessage="1" showErrorMessage="1" sqref="C9:F9">
      <formula1>$Q$8:$Q$15</formula1>
    </dataValidation>
  </dataValidations>
  <hyperlinks>
    <hyperlink ref="K11" r:id="rId1"/>
  </hyperlinks>
  <pageMargins left="0.23622047244094491" right="0.23622047244094491" top="0.74803149606299213" bottom="0.74803149606299213" header="0.31496062992125984" footer="0.31496062992125984"/>
  <pageSetup paperSize="9" fitToWidth="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V109"/>
  <sheetViews>
    <sheetView zoomScale="80" zoomScaleNormal="80" zoomScalePageLayoutView="80" workbookViewId="0">
      <pane xSplit="5" ySplit="10" topLeftCell="I36" activePane="bottomRight" state="frozen"/>
      <selection activeCell="G161" sqref="G161"/>
      <selection pane="topRight" activeCell="G161" sqref="G161"/>
      <selection pane="bottomLeft" activeCell="G161" sqref="G161"/>
      <selection pane="bottomRight" activeCell="G161" sqref="G16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168</v>
      </c>
      <c r="C2" s="49"/>
      <c r="F2" s="14"/>
    </row>
    <row r="3" spans="1:19" ht="16.350000000000001" customHeight="1" x14ac:dyDescent="0.25">
      <c r="B3" s="43" t="str">
        <f>'Revenue - NHC'!B3</f>
        <v>Hindmarsh (S)</v>
      </c>
      <c r="C3" s="49"/>
      <c r="F3" s="6"/>
      <c r="G3" s="6"/>
      <c r="Q3" s="8"/>
    </row>
    <row r="4" spans="1:19" ht="13.5" thickBot="1" x14ac:dyDescent="0.25">
      <c r="B4" s="877"/>
      <c r="C4" s="877"/>
      <c r="D4" s="877"/>
      <c r="E4" s="877"/>
    </row>
    <row r="5" spans="1:19" ht="10.5" customHeight="1" x14ac:dyDescent="0.2">
      <c r="C5" s="9"/>
      <c r="D5" s="10"/>
      <c r="E5" s="10"/>
      <c r="F5" s="11"/>
      <c r="G5" s="119"/>
      <c r="H5" s="10"/>
      <c r="I5" s="316"/>
      <c r="J5" s="316"/>
      <c r="K5" s="316"/>
      <c r="L5" s="316"/>
      <c r="M5" s="316"/>
      <c r="N5" s="316"/>
      <c r="O5" s="10"/>
      <c r="P5" s="10"/>
      <c r="Q5" s="10"/>
      <c r="R5" s="10"/>
      <c r="S5" s="47"/>
    </row>
    <row r="6" spans="1:19" ht="13.5" customHeight="1" x14ac:dyDescent="0.2">
      <c r="C6" s="13"/>
      <c r="D6" s="45"/>
      <c r="E6" s="46"/>
      <c r="H6" s="881" t="str">
        <f>VLOOKUP(' Instructions'!C9,' Instructions'!Q9:U15,2,FALSE)</f>
        <v>2017-18</v>
      </c>
      <c r="I6" s="883"/>
      <c r="J6" s="883"/>
      <c r="K6" s="883"/>
      <c r="L6" s="883"/>
      <c r="M6" s="883"/>
      <c r="N6" s="883"/>
      <c r="O6" s="882"/>
      <c r="P6" s="882"/>
      <c r="Q6" s="882"/>
      <c r="R6" s="884"/>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6" t="s">
        <v>113</v>
      </c>
      <c r="G8" s="26"/>
      <c r="H8" s="388" t="s">
        <v>79</v>
      </c>
      <c r="I8" s="388" t="s">
        <v>80</v>
      </c>
      <c r="J8" s="394" t="s">
        <v>258</v>
      </c>
      <c r="K8" s="388" t="s">
        <v>141</v>
      </c>
      <c r="L8" s="394" t="s">
        <v>336</v>
      </c>
      <c r="M8" s="394" t="s">
        <v>337</v>
      </c>
      <c r="N8" s="63" t="s">
        <v>82</v>
      </c>
      <c r="O8" s="397" t="s">
        <v>338</v>
      </c>
      <c r="P8" s="397" t="s">
        <v>333</v>
      </c>
      <c r="Q8" s="397" t="s">
        <v>335</v>
      </c>
      <c r="R8" s="61" t="s">
        <v>83</v>
      </c>
      <c r="S8" s="31"/>
    </row>
    <row r="9" spans="1:19" x14ac:dyDescent="0.2">
      <c r="C9" s="13"/>
      <c r="D9" s="14"/>
      <c r="E9" s="54"/>
      <c r="F9" s="147"/>
      <c r="G9" s="26"/>
      <c r="H9" s="147" t="s">
        <v>165</v>
      </c>
      <c r="I9" s="147" t="s">
        <v>165</v>
      </c>
      <c r="J9" s="147" t="s">
        <v>165</v>
      </c>
      <c r="K9" s="147" t="s">
        <v>165</v>
      </c>
      <c r="L9" s="147" t="s">
        <v>165</v>
      </c>
      <c r="M9" s="147" t="s">
        <v>165</v>
      </c>
      <c r="N9" s="147" t="s">
        <v>165</v>
      </c>
      <c r="O9" s="147" t="s">
        <v>165</v>
      </c>
      <c r="P9" s="147" t="s">
        <v>165</v>
      </c>
      <c r="Q9" s="147" t="s">
        <v>165</v>
      </c>
      <c r="R9" s="147"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7" t="str">
        <f>IF(OR('Services - NHC'!E10="",'Services - NHC'!E10="[Enter service]"),"",'Services - NHC'!E10)</f>
        <v>Council Operations</v>
      </c>
      <c r="F11" s="68" t="str">
        <f>IF(OR('Services - NHC'!F10="",'Services - NHC'!F10="[Select]"),"",'Services - NHC'!F10)</f>
        <v>Mixed</v>
      </c>
      <c r="G11" s="26"/>
      <c r="H11" s="233">
        <v>377652</v>
      </c>
      <c r="I11" s="233">
        <v>86850</v>
      </c>
      <c r="J11" s="69"/>
      <c r="K11" s="69">
        <v>25286</v>
      </c>
      <c r="L11" s="69"/>
      <c r="M11" s="69"/>
      <c r="N11" s="69">
        <v>309780</v>
      </c>
      <c r="O11" s="69"/>
      <c r="P11" s="69"/>
      <c r="Q11" s="69"/>
      <c r="R11" s="419">
        <f t="shared" ref="R11:R55" si="0">SUM(H11:Q11)</f>
        <v>799568</v>
      </c>
      <c r="S11" s="31"/>
    </row>
    <row r="12" spans="1:19" ht="12" customHeight="1" x14ac:dyDescent="0.2">
      <c r="C12" s="13"/>
      <c r="D12" s="19">
        <f>'Revenue - NHC'!D13</f>
        <v>2</v>
      </c>
      <c r="E12" s="67" t="str">
        <f>IF(OR('Services - NHC'!E11="",'Services - NHC'!E11="[Enter service]"),"",'Services - NHC'!E11)</f>
        <v>Public Order &amp; Safety</v>
      </c>
      <c r="F12" s="68" t="str">
        <f>IF(OR('Services - NHC'!F11="",'Services - NHC'!F11="[Select]"),"",'Services - NHC'!F11)</f>
        <v>Mixed</v>
      </c>
      <c r="G12" s="26"/>
      <c r="H12" s="73">
        <v>131188</v>
      </c>
      <c r="I12" s="73">
        <v>10700</v>
      </c>
      <c r="J12" s="73"/>
      <c r="K12" s="73">
        <v>5113</v>
      </c>
      <c r="L12" s="73"/>
      <c r="M12" s="73"/>
      <c r="N12" s="73">
        <v>2560</v>
      </c>
      <c r="O12" s="73"/>
      <c r="P12" s="73"/>
      <c r="Q12" s="73"/>
      <c r="R12" s="420">
        <f t="shared" si="0"/>
        <v>149561</v>
      </c>
      <c r="S12" s="31"/>
    </row>
    <row r="13" spans="1:19" ht="12" customHeight="1" x14ac:dyDescent="0.2">
      <c r="C13" s="13"/>
      <c r="D13" s="19">
        <f>'Revenue - NHC'!D14</f>
        <v>3</v>
      </c>
      <c r="E13" s="67" t="str">
        <f>IF(OR('Services - NHC'!E12="",'Services - NHC'!E12="[Enter service]"),"",'Services - NHC'!E12)</f>
        <v>Financial &amp; Fiscal Affairs</v>
      </c>
      <c r="F13" s="68" t="str">
        <f>IF(OR('Services - NHC'!F12="",'Services - NHC'!F12="[Select]"),"",'Services - NHC'!F12)</f>
        <v>Mixed</v>
      </c>
      <c r="G13" s="26"/>
      <c r="H13" s="73">
        <v>798451</v>
      </c>
      <c r="I13" s="73">
        <v>283450</v>
      </c>
      <c r="J13" s="73"/>
      <c r="K13" s="73"/>
      <c r="L13" s="73"/>
      <c r="M13" s="73"/>
      <c r="N13" s="73">
        <v>438761</v>
      </c>
      <c r="O13" s="73"/>
      <c r="P13" s="73"/>
      <c r="Q13" s="73"/>
      <c r="R13" s="420">
        <f t="shared" si="0"/>
        <v>1520662</v>
      </c>
      <c r="S13" s="31"/>
    </row>
    <row r="14" spans="1:19" ht="12" customHeight="1" x14ac:dyDescent="0.2">
      <c r="C14" s="13"/>
      <c r="D14" s="19">
        <f>'Revenue - NHC'!D15</f>
        <v>4</v>
      </c>
      <c r="E14" s="67" t="str">
        <f>IF(OR('Services - NHC'!E13="",'Services - NHC'!E13="[Enter service]"),"",'Services - NHC'!E13)</f>
        <v>General Administration</v>
      </c>
      <c r="F14" s="68" t="str">
        <f>IF(OR('Services - NHC'!F13="",'Services - NHC'!F13="[Select]"),"",'Services - NHC'!F13)</f>
        <v>Mixed</v>
      </c>
      <c r="G14" s="26"/>
      <c r="H14" s="73">
        <v>482339</v>
      </c>
      <c r="I14" s="73">
        <v>176423</v>
      </c>
      <c r="J14" s="73"/>
      <c r="K14" s="73">
        <v>175352</v>
      </c>
      <c r="L14" s="73"/>
      <c r="M14" s="73"/>
      <c r="N14" s="73">
        <v>110802</v>
      </c>
      <c r="O14" s="73"/>
      <c r="P14" s="73"/>
      <c r="Q14" s="73"/>
      <c r="R14" s="420">
        <f t="shared" si="0"/>
        <v>944916</v>
      </c>
      <c r="S14" s="31"/>
    </row>
    <row r="15" spans="1:19" ht="12" customHeight="1" x14ac:dyDescent="0.2">
      <c r="C15" s="13"/>
      <c r="D15" s="19">
        <f>'Revenue - NHC'!D16</f>
        <v>5</v>
      </c>
      <c r="E15" s="67" t="str">
        <f>IF(OR('Services - NHC'!E14="",'Services - NHC'!E14="[Enter service]"),"",'Services - NHC'!E14)</f>
        <v>Families &amp; Children</v>
      </c>
      <c r="F15" s="68" t="str">
        <f>IF(OR('Services - NHC'!F14="",'Services - NHC'!F14="[Select]"),"",'Services - NHC'!F14)</f>
        <v>External</v>
      </c>
      <c r="G15" s="26"/>
      <c r="H15" s="73">
        <v>36488</v>
      </c>
      <c r="I15" s="73">
        <v>500</v>
      </c>
      <c r="J15" s="73"/>
      <c r="K15" s="73"/>
      <c r="L15" s="73"/>
      <c r="M15" s="73"/>
      <c r="N15" s="73"/>
      <c r="O15" s="73"/>
      <c r="P15" s="73"/>
      <c r="Q15" s="73"/>
      <c r="R15" s="420">
        <f t="shared" si="0"/>
        <v>36988</v>
      </c>
      <c r="S15" s="31"/>
    </row>
    <row r="16" spans="1:19" ht="12" customHeight="1" x14ac:dyDescent="0.2">
      <c r="C16" s="13"/>
      <c r="D16" s="19">
        <f>'Revenue - NHC'!D17</f>
        <v>6</v>
      </c>
      <c r="E16" s="67" t="str">
        <f>IF(OR('Services - NHC'!E15="",'Services - NHC'!E15="[Enter service]"),"",'Services - NHC'!E15)</f>
        <v>Community Health</v>
      </c>
      <c r="F16" s="68" t="str">
        <f>IF(OR('Services - NHC'!F15="",'Services - NHC'!F15="[Select]"),"",'Services - NHC'!F15)</f>
        <v>External</v>
      </c>
      <c r="G16" s="26"/>
      <c r="H16" s="73">
        <v>16243</v>
      </c>
      <c r="I16" s="73">
        <v>10280</v>
      </c>
      <c r="J16" s="73"/>
      <c r="K16" s="73">
        <v>3990</v>
      </c>
      <c r="L16" s="73"/>
      <c r="M16" s="73"/>
      <c r="N16" s="73">
        <v>71197</v>
      </c>
      <c r="O16" s="73"/>
      <c r="P16" s="73"/>
      <c r="Q16" s="73"/>
      <c r="R16" s="420">
        <f t="shared" si="0"/>
        <v>101710</v>
      </c>
      <c r="S16" s="31"/>
    </row>
    <row r="17" spans="3:19" ht="12" customHeight="1" x14ac:dyDescent="0.2">
      <c r="C17" s="13"/>
      <c r="D17" s="19">
        <f>'Revenue - NHC'!D18</f>
        <v>7</v>
      </c>
      <c r="E17" s="67" t="str">
        <f>IF(OR('Services - NHC'!E16="",'Services - NHC'!E16="[Enter service]"),"",'Services - NHC'!E16)</f>
        <v>Community Welfare Services</v>
      </c>
      <c r="F17" s="68" t="str">
        <f>IF(OR('Services - NHC'!F16="",'Services - NHC'!F16="[Select]"),"",'Services - NHC'!F16)</f>
        <v>External</v>
      </c>
      <c r="G17" s="26"/>
      <c r="H17" s="73">
        <v>56988</v>
      </c>
      <c r="I17" s="73">
        <v>48600</v>
      </c>
      <c r="J17" s="73"/>
      <c r="K17" s="73"/>
      <c r="L17" s="73"/>
      <c r="M17" s="73"/>
      <c r="N17" s="73">
        <v>1000</v>
      </c>
      <c r="O17" s="73"/>
      <c r="P17" s="73"/>
      <c r="Q17" s="73"/>
      <c r="R17" s="420">
        <f t="shared" si="0"/>
        <v>106588</v>
      </c>
      <c r="S17" s="31"/>
    </row>
    <row r="18" spans="3:19" ht="12" customHeight="1" x14ac:dyDescent="0.2">
      <c r="C18" s="13"/>
      <c r="D18" s="19">
        <f>'Revenue - NHC'!D19</f>
        <v>8</v>
      </c>
      <c r="E18" s="67" t="str">
        <f>IF(OR('Services - NHC'!E17="",'Services - NHC'!E17="[Enter service]"),"",'Services - NHC'!E17)</f>
        <v>Education</v>
      </c>
      <c r="F18" s="68" t="str">
        <f>IF(OR('Services - NHC'!F17="",'Services - NHC'!F17="[Select]"),"",'Services - NHC'!F17)</f>
        <v>External</v>
      </c>
      <c r="G18" s="26"/>
      <c r="H18" s="73">
        <v>17128</v>
      </c>
      <c r="I18" s="73">
        <v>36096</v>
      </c>
      <c r="J18" s="73"/>
      <c r="K18" s="73">
        <v>63000</v>
      </c>
      <c r="L18" s="73"/>
      <c r="M18" s="73"/>
      <c r="N18" s="73">
        <v>70117</v>
      </c>
      <c r="O18" s="73"/>
      <c r="P18" s="73"/>
      <c r="Q18" s="73"/>
      <c r="R18" s="420">
        <f t="shared" si="0"/>
        <v>186341</v>
      </c>
      <c r="S18" s="31"/>
    </row>
    <row r="19" spans="3:19" ht="12" customHeight="1" x14ac:dyDescent="0.2">
      <c r="C19" s="13"/>
      <c r="D19" s="19">
        <f>'Revenue - NHC'!D20</f>
        <v>9</v>
      </c>
      <c r="E19" s="67" t="str">
        <f>IF(OR('Services - NHC'!E18="",'Services - NHC'!E18="[Enter service]"),"",'Services - NHC'!E18)</f>
        <v>Family &amp; Community services Administration</v>
      </c>
      <c r="F19" s="68" t="str">
        <f>IF(OR('Services - NHC'!F18="",'Services - NHC'!F18="[Select]"),"",'Services - NHC'!F18)</f>
        <v>External</v>
      </c>
      <c r="G19" s="26"/>
      <c r="H19" s="73">
        <f>8455</f>
        <v>8455</v>
      </c>
      <c r="I19" s="73">
        <v>76210</v>
      </c>
      <c r="J19" s="73"/>
      <c r="K19" s="73"/>
      <c r="L19" s="73"/>
      <c r="M19" s="73"/>
      <c r="N19" s="73"/>
      <c r="O19" s="73"/>
      <c r="P19" s="73"/>
      <c r="Q19" s="73"/>
      <c r="R19" s="420">
        <f t="shared" si="0"/>
        <v>84665</v>
      </c>
      <c r="S19" s="31"/>
    </row>
    <row r="20" spans="3:19" ht="12" customHeight="1" x14ac:dyDescent="0.2">
      <c r="C20" s="13"/>
      <c r="D20" s="19">
        <f>'Revenue - NHC'!D21</f>
        <v>10</v>
      </c>
      <c r="E20" s="67" t="str">
        <f>IF(OR('Services - NHC'!E19="",'Services - NHC'!E19="[Enter service]"),"",'Services - NHC'!E19)</f>
        <v>Community Care Services</v>
      </c>
      <c r="F20" s="68" t="str">
        <f>IF(OR('Services - NHC'!F19="",'Services - NHC'!F19="[Select]"),"",'Services - NHC'!F19)</f>
        <v>External</v>
      </c>
      <c r="G20" s="26"/>
      <c r="H20" s="73">
        <v>732292</v>
      </c>
      <c r="I20" s="73"/>
      <c r="J20" s="73"/>
      <c r="K20" s="73">
        <v>10641</v>
      </c>
      <c r="L20" s="73"/>
      <c r="M20" s="73"/>
      <c r="N20" s="73">
        <v>20500</v>
      </c>
      <c r="O20" s="73"/>
      <c r="P20" s="73"/>
      <c r="Q20" s="73"/>
      <c r="R20" s="420">
        <f t="shared" si="0"/>
        <v>763433</v>
      </c>
      <c r="S20" s="31"/>
    </row>
    <row r="21" spans="3:19" ht="12" customHeight="1" x14ac:dyDescent="0.2">
      <c r="C21" s="13"/>
      <c r="D21" s="19">
        <f>'Revenue - NHC'!D22</f>
        <v>11</v>
      </c>
      <c r="E21" s="67" t="str">
        <f>IF(OR('Services - NHC'!E20="",'Services - NHC'!E20="[Enter service]"),"",'Services - NHC'!E20)</f>
        <v>Facilities</v>
      </c>
      <c r="F21" s="68" t="str">
        <f>IF(OR('Services - NHC'!F20="",'Services - NHC'!F20="[Select]"),"",'Services - NHC'!F20)</f>
        <v>External</v>
      </c>
      <c r="G21" s="26"/>
      <c r="H21" s="73">
        <v>11098</v>
      </c>
      <c r="I21" s="73">
        <v>11600</v>
      </c>
      <c r="J21" s="73"/>
      <c r="K21" s="73"/>
      <c r="L21" s="73"/>
      <c r="M21" s="73"/>
      <c r="N21" s="73">
        <v>690</v>
      </c>
      <c r="O21" s="73"/>
      <c r="P21" s="73"/>
      <c r="Q21" s="73"/>
      <c r="R21" s="420">
        <f t="shared" si="0"/>
        <v>23388</v>
      </c>
      <c r="S21" s="31"/>
    </row>
    <row r="22" spans="3:19" ht="12" customHeight="1" x14ac:dyDescent="0.2">
      <c r="C22" s="13"/>
      <c r="D22" s="19">
        <f>'Revenue - NHC'!D23</f>
        <v>12</v>
      </c>
      <c r="E22" s="67" t="str">
        <f>IF(OR('Services - NHC'!E21="",'Services - NHC'!E21="[Enter service]"),"",'Services - NHC'!E21)</f>
        <v>Sports Grounds &amp; Facilities</v>
      </c>
      <c r="F22" s="68" t="str">
        <f>IF(OR('Services - NHC'!F21="",'Services - NHC'!F21="[Select]"),"",'Services - NHC'!F21)</f>
        <v>External</v>
      </c>
      <c r="G22" s="26"/>
      <c r="H22" s="73">
        <v>156318</v>
      </c>
      <c r="I22" s="73">
        <v>343030</v>
      </c>
      <c r="J22" s="73"/>
      <c r="K22" s="73">
        <v>301736</v>
      </c>
      <c r="L22" s="73"/>
      <c r="M22" s="73"/>
      <c r="N22" s="73">
        <v>46449</v>
      </c>
      <c r="O22" s="73"/>
      <c r="P22" s="73"/>
      <c r="Q22" s="73"/>
      <c r="R22" s="420">
        <f t="shared" si="0"/>
        <v>847533</v>
      </c>
      <c r="S22" s="31"/>
    </row>
    <row r="23" spans="3:19" ht="12" customHeight="1" x14ac:dyDescent="0.2">
      <c r="C23" s="13"/>
      <c r="D23" s="19">
        <f>'Revenue - NHC'!D24</f>
        <v>13</v>
      </c>
      <c r="E23" s="67" t="str">
        <f>IF(OR('Services - NHC'!E22="",'Services - NHC'!E22="[Enter service]"),"",'Services - NHC'!E22)</f>
        <v>Parks &amp; Reserves</v>
      </c>
      <c r="F23" s="68" t="str">
        <f>IF(OR('Services - NHC'!F22="",'Services - NHC'!F22="[Select]"),"",'Services - NHC'!F22)</f>
        <v>External</v>
      </c>
      <c r="G23" s="26"/>
      <c r="H23" s="73">
        <v>156258</v>
      </c>
      <c r="I23" s="73">
        <v>43180</v>
      </c>
      <c r="J23" s="73"/>
      <c r="K23" s="73"/>
      <c r="L23" s="73"/>
      <c r="M23" s="73"/>
      <c r="N23" s="73">
        <v>49238</v>
      </c>
      <c r="O23" s="73"/>
      <c r="P23" s="73"/>
      <c r="Q23" s="73"/>
      <c r="R23" s="420">
        <f t="shared" si="0"/>
        <v>248676</v>
      </c>
      <c r="S23" s="31"/>
    </row>
    <row r="24" spans="3:19" ht="12" customHeight="1" x14ac:dyDescent="0.2">
      <c r="C24" s="13"/>
      <c r="D24" s="19">
        <f>'Revenue - NHC'!D25</f>
        <v>14</v>
      </c>
      <c r="E24" s="67" t="str">
        <f>IF(OR('Services - NHC'!E23="",'Services - NHC'!E23="[Enter service]"),"",'Services - NHC'!E23)</f>
        <v>Waterways, Lakes &amp; Beaches</v>
      </c>
      <c r="F24" s="68" t="str">
        <f>IF(OR('Services - NHC'!F23="",'Services - NHC'!F23="[Select]"),"",'Services - NHC'!F23)</f>
        <v>External</v>
      </c>
      <c r="G24" s="26"/>
      <c r="H24" s="73">
        <v>15262</v>
      </c>
      <c r="I24" s="73">
        <v>5960</v>
      </c>
      <c r="J24" s="73"/>
      <c r="K24" s="73">
        <v>32869</v>
      </c>
      <c r="L24" s="73"/>
      <c r="M24" s="73"/>
      <c r="N24" s="73">
        <v>7114</v>
      </c>
      <c r="O24" s="73"/>
      <c r="P24" s="73"/>
      <c r="Q24" s="73"/>
      <c r="R24" s="420">
        <f t="shared" si="0"/>
        <v>61205</v>
      </c>
      <c r="S24" s="31"/>
    </row>
    <row r="25" spans="3:19" ht="12" customHeight="1" x14ac:dyDescent="0.2">
      <c r="C25" s="13"/>
      <c r="D25" s="19">
        <f>'Revenue - NHC'!D26</f>
        <v>15</v>
      </c>
      <c r="E25" s="67" t="str">
        <f>IF(OR('Services - NHC'!E24="",'Services - NHC'!E24="[Enter service]"),"",'Services - NHC'!E24)</f>
        <v>Museums and Cultural Heritage</v>
      </c>
      <c r="F25" s="68" t="str">
        <f>IF(OR('Services - NHC'!F24="",'Services - NHC'!F24="[Select]"),"",'Services - NHC'!F24)</f>
        <v>External</v>
      </c>
      <c r="G25" s="26"/>
      <c r="H25" s="73"/>
      <c r="I25" s="73"/>
      <c r="J25" s="73"/>
      <c r="K25" s="73"/>
      <c r="L25" s="73"/>
      <c r="M25" s="73"/>
      <c r="N25" s="73"/>
      <c r="O25" s="73"/>
      <c r="P25" s="73"/>
      <c r="Q25" s="73"/>
      <c r="R25" s="420">
        <f t="shared" si="0"/>
        <v>0</v>
      </c>
      <c r="S25" s="31"/>
    </row>
    <row r="26" spans="3:19" ht="12" customHeight="1" x14ac:dyDescent="0.2">
      <c r="C26" s="13"/>
      <c r="D26" s="19">
        <f>'Revenue - NHC'!D27</f>
        <v>16</v>
      </c>
      <c r="E26" s="67" t="str">
        <f>IF(OR('Services - NHC'!E25="",'Services - NHC'!E25="[Enter service]"),"",'Services - NHC'!E25)</f>
        <v>Libraries</v>
      </c>
      <c r="F26" s="68" t="str">
        <f>IF(OR('Services - NHC'!F25="",'Services - NHC'!F25="[Select]"),"",'Services - NHC'!F25)</f>
        <v>External</v>
      </c>
      <c r="G26" s="26"/>
      <c r="H26" s="73">
        <v>12688</v>
      </c>
      <c r="I26" s="73">
        <v>2680</v>
      </c>
      <c r="J26" s="73"/>
      <c r="K26" s="73"/>
      <c r="L26" s="73"/>
      <c r="M26" s="73"/>
      <c r="N26" s="73">
        <v>263697</v>
      </c>
      <c r="O26" s="73"/>
      <c r="P26" s="73"/>
      <c r="Q26" s="73"/>
      <c r="R26" s="420">
        <f t="shared" si="0"/>
        <v>279065</v>
      </c>
      <c r="S26" s="31"/>
    </row>
    <row r="27" spans="3:19" ht="12" customHeight="1" x14ac:dyDescent="0.2">
      <c r="C27" s="13"/>
      <c r="D27" s="19">
        <f>'Revenue - NHC'!D28</f>
        <v>17</v>
      </c>
      <c r="E27" s="67" t="str">
        <f>IF(OR('Services - NHC'!E26="",'Services - NHC'!E26="[Enter service]"),"",'Services - NHC'!E26)</f>
        <v>Public Centres &amp; Halls</v>
      </c>
      <c r="F27" s="68" t="str">
        <f>IF(OR('Services - NHC'!F26="",'Services - NHC'!F26="[Select]"),"",'Services - NHC'!F26)</f>
        <v>External</v>
      </c>
      <c r="G27" s="26"/>
      <c r="H27" s="73">
        <v>115459</v>
      </c>
      <c r="I27" s="73">
        <v>72320</v>
      </c>
      <c r="J27" s="73"/>
      <c r="K27" s="73">
        <v>144526</v>
      </c>
      <c r="L27" s="73"/>
      <c r="M27" s="73"/>
      <c r="N27" s="73">
        <v>21330</v>
      </c>
      <c r="O27" s="73"/>
      <c r="P27" s="73"/>
      <c r="Q27" s="73"/>
      <c r="R27" s="420">
        <f t="shared" si="0"/>
        <v>353635</v>
      </c>
      <c r="S27" s="31"/>
    </row>
    <row r="28" spans="3:19" ht="12" customHeight="1" x14ac:dyDescent="0.2">
      <c r="C28" s="13"/>
      <c r="D28" s="19">
        <f>'Revenue - NHC'!D29</f>
        <v>18</v>
      </c>
      <c r="E28" s="67" t="str">
        <f>IF(OR('Services - NHC'!E27="",'Services - NHC'!E27="[Enter service]"),"",'Services - NHC'!E27)</f>
        <v>Programs</v>
      </c>
      <c r="F28" s="68" t="str">
        <f>IF(OR('Services - NHC'!F27="",'Services - NHC'!F27="[Select]"),"",'Services - NHC'!F27)</f>
        <v>External</v>
      </c>
      <c r="G28" s="26"/>
      <c r="H28" s="73"/>
      <c r="I28" s="73">
        <v>29000</v>
      </c>
      <c r="J28" s="73"/>
      <c r="K28" s="73"/>
      <c r="L28" s="73"/>
      <c r="M28" s="73"/>
      <c r="N28" s="73">
        <v>30000</v>
      </c>
      <c r="O28" s="73"/>
      <c r="P28" s="73"/>
      <c r="Q28" s="73"/>
      <c r="R28" s="420">
        <f t="shared" si="0"/>
        <v>59000</v>
      </c>
      <c r="S28" s="31"/>
    </row>
    <row r="29" spans="3:19" ht="12" customHeight="1" x14ac:dyDescent="0.2">
      <c r="C29" s="13"/>
      <c r="D29" s="19">
        <f>'Revenue - NHC'!D30</f>
        <v>19</v>
      </c>
      <c r="E29" s="67" t="str">
        <f>IF(OR('Services - NHC'!E28="",'Services - NHC'!E28="[Enter service]"),"",'Services - NHC'!E28)</f>
        <v>Recreation &amp; Culture Administration</v>
      </c>
      <c r="F29" s="68" t="str">
        <f>IF(OR('Services - NHC'!F28="",'Services - NHC'!F28="[Select]"),"",'Services - NHC'!F28)</f>
        <v>External</v>
      </c>
      <c r="G29" s="26"/>
      <c r="H29" s="73">
        <v>61057</v>
      </c>
      <c r="I29" s="73"/>
      <c r="J29" s="73"/>
      <c r="K29" s="73">
        <v>76485</v>
      </c>
      <c r="L29" s="73"/>
      <c r="M29" s="73"/>
      <c r="N29" s="73">
        <v>6450</v>
      </c>
      <c r="O29" s="73"/>
      <c r="P29" s="73"/>
      <c r="Q29" s="73"/>
      <c r="R29" s="420">
        <f t="shared" si="0"/>
        <v>143992</v>
      </c>
      <c r="S29" s="31"/>
    </row>
    <row r="30" spans="3:19" ht="12" customHeight="1" x14ac:dyDescent="0.2">
      <c r="C30" s="13"/>
      <c r="D30" s="19">
        <f>'Revenue - NHC'!D31</f>
        <v>20</v>
      </c>
      <c r="E30" s="67" t="str">
        <f>IF(OR('Services - NHC'!E29="",'Services - NHC'!E29="[Enter service]"),"",'Services - NHC'!E29)</f>
        <v>Residential - General Waste</v>
      </c>
      <c r="F30" s="68" t="str">
        <f>IF(OR('Services - NHC'!F29="",'Services - NHC'!F29="[Select]"),"",'Services - NHC'!F29)</f>
        <v>External</v>
      </c>
      <c r="G30" s="26"/>
      <c r="H30" s="73">
        <v>12200</v>
      </c>
      <c r="I30" s="73">
        <v>364000</v>
      </c>
      <c r="J30" s="73"/>
      <c r="K30" s="73">
        <v>32629</v>
      </c>
      <c r="L30" s="73"/>
      <c r="M30" s="73"/>
      <c r="N30" s="73">
        <v>183000</v>
      </c>
      <c r="O30" s="73"/>
      <c r="P30" s="73"/>
      <c r="Q30" s="73"/>
      <c r="R30" s="420">
        <f t="shared" si="0"/>
        <v>591829</v>
      </c>
      <c r="S30" s="31"/>
    </row>
    <row r="31" spans="3:19" ht="12" customHeight="1" x14ac:dyDescent="0.2">
      <c r="C31" s="13"/>
      <c r="D31" s="19">
        <f>'Revenue - NHC'!D32</f>
        <v>21</v>
      </c>
      <c r="E31" s="67" t="str">
        <f>IF(OR('Services - NHC'!E30="",'Services - NHC'!E30="[Enter service]"),"",'Services - NHC'!E30)</f>
        <v>Residential - Recycled Waste</v>
      </c>
      <c r="F31" s="68" t="str">
        <f>IF(OR('Services - NHC'!F30="",'Services - NHC'!F30="[Select]"),"",'Services - NHC'!F30)</f>
        <v>External</v>
      </c>
      <c r="G31" s="26"/>
      <c r="H31" s="73"/>
      <c r="I31" s="73">
        <v>166000</v>
      </c>
      <c r="J31" s="73"/>
      <c r="K31" s="73"/>
      <c r="L31" s="73"/>
      <c r="M31" s="73"/>
      <c r="N31" s="73">
        <v>30600</v>
      </c>
      <c r="O31" s="73"/>
      <c r="P31" s="73"/>
      <c r="Q31" s="73"/>
      <c r="R31" s="420">
        <f t="shared" si="0"/>
        <v>196600</v>
      </c>
      <c r="S31" s="31"/>
    </row>
    <row r="32" spans="3:19" ht="12" customHeight="1" x14ac:dyDescent="0.2">
      <c r="C32" s="13"/>
      <c r="D32" s="19">
        <f>'Revenue - NHC'!D33</f>
        <v>22</v>
      </c>
      <c r="E32" s="67" t="str">
        <f>IF(OR('Services - NHC'!E31="",'Services - NHC'!E31="[Enter service]"),"",'Services - NHC'!E31)</f>
        <v>Commercial Waste Disposal</v>
      </c>
      <c r="F32" s="68" t="str">
        <f>IF(OR('Services - NHC'!F31="",'Services - NHC'!F31="[Select]"),"",'Services - NHC'!F31)</f>
        <v>External</v>
      </c>
      <c r="G32" s="26"/>
      <c r="H32" s="73">
        <v>28720</v>
      </c>
      <c r="I32" s="73">
        <v>14522</v>
      </c>
      <c r="J32" s="73"/>
      <c r="K32" s="73"/>
      <c r="L32" s="73"/>
      <c r="M32" s="73"/>
      <c r="N32" s="73"/>
      <c r="O32" s="73"/>
      <c r="P32" s="73"/>
      <c r="Q32" s="73"/>
      <c r="R32" s="420">
        <f t="shared" si="0"/>
        <v>43242</v>
      </c>
      <c r="S32" s="31"/>
    </row>
    <row r="33" spans="3:19" ht="12" customHeight="1" x14ac:dyDescent="0.2">
      <c r="C33" s="13"/>
      <c r="D33" s="19">
        <f>'Revenue - NHC'!D34</f>
        <v>23</v>
      </c>
      <c r="E33" s="67" t="str">
        <f>IF(OR('Services - NHC'!E32="",'Services - NHC'!E32="[Enter service]"),"",'Services - NHC'!E32)</f>
        <v>Waste Administration</v>
      </c>
      <c r="F33" s="68" t="str">
        <f>IF(OR('Services - NHC'!F32="",'Services - NHC'!F32="[Select]"),"",'Services - NHC'!F32)</f>
        <v>External</v>
      </c>
      <c r="G33" s="26"/>
      <c r="H33" s="73">
        <v>109986</v>
      </c>
      <c r="I33" s="73">
        <v>20000</v>
      </c>
      <c r="J33" s="73"/>
      <c r="K33" s="73"/>
      <c r="L33" s="73"/>
      <c r="M33" s="73"/>
      <c r="N33" s="73">
        <v>200</v>
      </c>
      <c r="O33" s="73"/>
      <c r="P33" s="73"/>
      <c r="Q33" s="73"/>
      <c r="R33" s="420">
        <f t="shared" si="0"/>
        <v>130186</v>
      </c>
      <c r="S33" s="31"/>
    </row>
    <row r="34" spans="3:19" ht="12" customHeight="1" x14ac:dyDescent="0.2">
      <c r="C34" s="13"/>
      <c r="D34" s="19">
        <f>'Revenue - NHC'!D35</f>
        <v>24</v>
      </c>
      <c r="E34" s="67" t="str">
        <f>IF(OR('Services - NHC'!E33="",'Services - NHC'!E33="[Enter service]"),"",'Services - NHC'!E33)</f>
        <v>Footpaths</v>
      </c>
      <c r="F34" s="68" t="str">
        <f>IF(OR('Services - NHC'!F33="",'Services - NHC'!F33="[Select]"),"",'Services - NHC'!F33)</f>
        <v>External</v>
      </c>
      <c r="G34" s="26"/>
      <c r="H34" s="73">
        <v>75848</v>
      </c>
      <c r="I34" s="73">
        <v>8120</v>
      </c>
      <c r="J34" s="73"/>
      <c r="K34" s="73">
        <v>158599</v>
      </c>
      <c r="L34" s="73"/>
      <c r="M34" s="73"/>
      <c r="N34" s="73"/>
      <c r="O34" s="73"/>
      <c r="P34" s="73"/>
      <c r="Q34" s="73"/>
      <c r="R34" s="420">
        <f t="shared" si="0"/>
        <v>242567</v>
      </c>
      <c r="S34" s="31"/>
    </row>
    <row r="35" spans="3:19" ht="12" customHeight="1" x14ac:dyDescent="0.2">
      <c r="C35" s="13"/>
      <c r="D35" s="19">
        <f>'Revenue - NHC'!D36</f>
        <v>25</v>
      </c>
      <c r="E35" s="67" t="str">
        <f>IF(OR('Services - NHC'!E34="",'Services - NHC'!E34="[Enter service]"),"",'Services - NHC'!E34)</f>
        <v>Traffic Control</v>
      </c>
      <c r="F35" s="68" t="str">
        <f>IF(OR('Services - NHC'!F34="",'Services - NHC'!F34="[Select]"),"",'Services - NHC'!F34)</f>
        <v>External</v>
      </c>
      <c r="G35" s="26"/>
      <c r="H35" s="73">
        <v>53550</v>
      </c>
      <c r="I35" s="73">
        <v>29580</v>
      </c>
      <c r="J35" s="73"/>
      <c r="K35" s="73"/>
      <c r="L35" s="73"/>
      <c r="M35" s="73"/>
      <c r="N35" s="73"/>
      <c r="O35" s="73"/>
      <c r="P35" s="73"/>
      <c r="Q35" s="73"/>
      <c r="R35" s="420">
        <f t="shared" si="0"/>
        <v>83130</v>
      </c>
      <c r="S35" s="31"/>
    </row>
    <row r="36" spans="3:19" ht="12" customHeight="1" x14ac:dyDescent="0.2">
      <c r="C36" s="13"/>
      <c r="D36" s="19">
        <f>'Revenue - NHC'!D37</f>
        <v>26</v>
      </c>
      <c r="E36" s="67" t="str">
        <f>IF(OR('Services - NHC'!E35="",'Services - NHC'!E35="[Enter service]"),"",'Services - NHC'!E35)</f>
        <v>Street Enhancements</v>
      </c>
      <c r="F36" s="68" t="str">
        <f>IF(OR('Services - NHC'!F35="",'Services - NHC'!F35="[Select]"),"",'Services - NHC'!F35)</f>
        <v>External</v>
      </c>
      <c r="G36" s="26"/>
      <c r="H36" s="73">
        <v>4080</v>
      </c>
      <c r="I36" s="73">
        <v>4020</v>
      </c>
      <c r="J36" s="73"/>
      <c r="K36" s="73"/>
      <c r="L36" s="73"/>
      <c r="M36" s="73"/>
      <c r="N36" s="73"/>
      <c r="O36" s="73"/>
      <c r="P36" s="73"/>
      <c r="Q36" s="73"/>
      <c r="R36" s="420">
        <f t="shared" si="0"/>
        <v>8100</v>
      </c>
      <c r="S36" s="31"/>
    </row>
    <row r="37" spans="3:19" ht="12" customHeight="1" x14ac:dyDescent="0.2">
      <c r="C37" s="13"/>
      <c r="D37" s="19">
        <f>'Revenue - NHC'!D38</f>
        <v>27</v>
      </c>
      <c r="E37" s="67" t="str">
        <f>IF(OR('Services - NHC'!E36="",'Services - NHC'!E36="[Enter service]"),"",'Services - NHC'!E36)</f>
        <v>Street Lighting</v>
      </c>
      <c r="F37" s="68" t="str">
        <f>IF(OR('Services - NHC'!F36="",'Services - NHC'!F36="[Select]"),"",'Services - NHC'!F36)</f>
        <v>External</v>
      </c>
      <c r="G37" s="26"/>
      <c r="H37" s="73"/>
      <c r="I37" s="73"/>
      <c r="J37" s="73"/>
      <c r="K37" s="73"/>
      <c r="L37" s="73"/>
      <c r="M37" s="73"/>
      <c r="N37" s="73">
        <v>39056</v>
      </c>
      <c r="O37" s="73"/>
      <c r="P37" s="73"/>
      <c r="Q37" s="73"/>
      <c r="R37" s="420">
        <f t="shared" si="0"/>
        <v>39056</v>
      </c>
      <c r="S37" s="31"/>
    </row>
    <row r="38" spans="3:19" ht="12" customHeight="1" x14ac:dyDescent="0.2">
      <c r="C38" s="13"/>
      <c r="D38" s="19">
        <f>'Revenue - NHC'!D39</f>
        <v>28</v>
      </c>
      <c r="E38" s="67" t="str">
        <f>IF(OR('Services - NHC'!E37="",'Services - NHC'!E37="[Enter service]"),"",'Services - NHC'!E37)</f>
        <v>Street Cleaning</v>
      </c>
      <c r="F38" s="68" t="str">
        <f>IF(OR('Services - NHC'!F37="",'Services - NHC'!F37="[Select]"),"",'Services - NHC'!F37)</f>
        <v>External</v>
      </c>
      <c r="G38" s="26"/>
      <c r="H38" s="73">
        <v>82490</v>
      </c>
      <c r="I38" s="73">
        <v>8816</v>
      </c>
      <c r="J38" s="73"/>
      <c r="K38" s="73"/>
      <c r="L38" s="73"/>
      <c r="M38" s="73"/>
      <c r="N38" s="73"/>
      <c r="O38" s="73"/>
      <c r="P38" s="73"/>
      <c r="Q38" s="73"/>
      <c r="R38" s="420">
        <f t="shared" si="0"/>
        <v>91306</v>
      </c>
      <c r="S38" s="31"/>
    </row>
    <row r="39" spans="3:19" ht="12" customHeight="1" x14ac:dyDescent="0.2">
      <c r="C39" s="13"/>
      <c r="D39" s="19">
        <f>'Revenue - NHC'!D40</f>
        <v>29</v>
      </c>
      <c r="E39" s="67" t="str">
        <f>IF(OR('Services - NHC'!E38="",'Services - NHC'!E38="[Enter service]"),"",'Services - NHC'!E38)</f>
        <v>Traffic &amp; Street Management Administration</v>
      </c>
      <c r="F39" s="68" t="str">
        <f>IF(OR('Services - NHC'!F38="",'Services - NHC'!F38="[Select]"),"",'Services - NHC'!F38)</f>
        <v>External</v>
      </c>
      <c r="G39" s="26"/>
      <c r="H39" s="73">
        <v>52809</v>
      </c>
      <c r="I39" s="73"/>
      <c r="J39" s="73"/>
      <c r="K39" s="73"/>
      <c r="L39" s="73"/>
      <c r="M39" s="73"/>
      <c r="N39" s="73"/>
      <c r="O39" s="73"/>
      <c r="P39" s="73"/>
      <c r="Q39" s="73"/>
      <c r="R39" s="420">
        <f t="shared" si="0"/>
        <v>52809</v>
      </c>
      <c r="S39" s="31"/>
    </row>
    <row r="40" spans="3:19" ht="12" customHeight="1" x14ac:dyDescent="0.2">
      <c r="C40" s="13"/>
      <c r="D40" s="19">
        <f>'Revenue - NHC'!D41</f>
        <v>30</v>
      </c>
      <c r="E40" s="67" t="str">
        <f>IF(OR('Services - NHC'!E39="",'Services - NHC'!E39="[Enter service]"),"",'Services - NHC'!E39)</f>
        <v>Protection of Biodiversity &amp; Habitat</v>
      </c>
      <c r="F40" s="68" t="str">
        <f>IF(OR('Services - NHC'!F39="",'Services - NHC'!F39="[Select]"),"",'Services - NHC'!F39)</f>
        <v>External</v>
      </c>
      <c r="G40" s="26"/>
      <c r="H40" s="73">
        <v>74282</v>
      </c>
      <c r="I40" s="73">
        <v>2908</v>
      </c>
      <c r="J40" s="73"/>
      <c r="K40" s="73"/>
      <c r="L40" s="73"/>
      <c r="M40" s="73"/>
      <c r="N40" s="73">
        <v>15980</v>
      </c>
      <c r="O40" s="73"/>
      <c r="P40" s="73"/>
      <c r="Q40" s="73"/>
      <c r="R40" s="420">
        <f t="shared" si="0"/>
        <v>93170</v>
      </c>
      <c r="S40" s="31"/>
    </row>
    <row r="41" spans="3:19" ht="12" customHeight="1" x14ac:dyDescent="0.2">
      <c r="C41" s="13"/>
      <c r="D41" s="19">
        <f>'Revenue - NHC'!D42</f>
        <v>31</v>
      </c>
      <c r="E41" s="67" t="str">
        <f>IF(OR('Services - NHC'!E40="",'Services - NHC'!E40="[Enter service]"),"",'Services - NHC'!E40)</f>
        <v>Fire Protection</v>
      </c>
      <c r="F41" s="68" t="str">
        <f>IF(OR('Services - NHC'!F40="",'Services - NHC'!F40="[Select]"),"",'Services - NHC'!F40)</f>
        <v>External</v>
      </c>
      <c r="G41" s="26"/>
      <c r="H41" s="73">
        <v>46733</v>
      </c>
      <c r="I41" s="73">
        <v>16566</v>
      </c>
      <c r="J41" s="73"/>
      <c r="K41" s="73"/>
      <c r="L41" s="73"/>
      <c r="M41" s="73"/>
      <c r="N41" s="73"/>
      <c r="O41" s="73"/>
      <c r="P41" s="73"/>
      <c r="Q41" s="73"/>
      <c r="R41" s="420">
        <f t="shared" si="0"/>
        <v>63299</v>
      </c>
      <c r="S41" s="31"/>
    </row>
    <row r="42" spans="3:19" ht="12" customHeight="1" x14ac:dyDescent="0.2">
      <c r="C42" s="13"/>
      <c r="D42" s="19">
        <f>'Revenue - NHC'!D43</f>
        <v>32</v>
      </c>
      <c r="E42" s="67" t="str">
        <f>IF(OR('Services - NHC'!E41="",'Services - NHC'!E41="[Enter service]"),"",'Services - NHC'!E41)</f>
        <v>Drainage</v>
      </c>
      <c r="F42" s="68" t="str">
        <f>IF(OR('Services - NHC'!F41="",'Services - NHC'!F41="[Select]"),"",'Services - NHC'!F41)</f>
        <v>External</v>
      </c>
      <c r="G42" s="26"/>
      <c r="H42" s="73">
        <v>172314</v>
      </c>
      <c r="I42" s="73">
        <v>38644</v>
      </c>
      <c r="J42" s="73"/>
      <c r="K42" s="73">
        <v>321631</v>
      </c>
      <c r="L42" s="73"/>
      <c r="M42" s="73"/>
      <c r="N42" s="73"/>
      <c r="O42" s="73"/>
      <c r="P42" s="73"/>
      <c r="Q42" s="73"/>
      <c r="R42" s="420">
        <f t="shared" si="0"/>
        <v>532589</v>
      </c>
      <c r="S42" s="31"/>
    </row>
    <row r="43" spans="3:19" ht="12" customHeight="1" x14ac:dyDescent="0.2">
      <c r="C43" s="13"/>
      <c r="D43" s="19">
        <f>'Revenue - NHC'!D44</f>
        <v>33</v>
      </c>
      <c r="E43" s="67" t="str">
        <f>IF(OR('Services - NHC'!E42="",'Services - NHC'!E42="[Enter service]"),"",'Services - NHC'!E42)</f>
        <v>Agricultural Services</v>
      </c>
      <c r="F43" s="68" t="str">
        <f>IF(OR('Services - NHC'!F42="",'Services - NHC'!F42="[Select]"),"",'Services - NHC'!F42)</f>
        <v>External</v>
      </c>
      <c r="G43" s="26"/>
      <c r="H43" s="73">
        <v>52063</v>
      </c>
      <c r="I43" s="73">
        <v>38560</v>
      </c>
      <c r="J43" s="73"/>
      <c r="K43" s="73"/>
      <c r="L43" s="73"/>
      <c r="M43" s="73"/>
      <c r="N43" s="73">
        <v>15000</v>
      </c>
      <c r="O43" s="73"/>
      <c r="P43" s="73"/>
      <c r="Q43" s="73"/>
      <c r="R43" s="420">
        <f t="shared" si="0"/>
        <v>105623</v>
      </c>
      <c r="S43" s="31"/>
    </row>
    <row r="44" spans="3:19" ht="12" customHeight="1" x14ac:dyDescent="0.2">
      <c r="C44" s="13"/>
      <c r="D44" s="19">
        <f>'Revenue - NHC'!D45</f>
        <v>34</v>
      </c>
      <c r="E44" s="67" t="str">
        <f>IF(OR('Services - NHC'!E43="",'Services - NHC'!E43="[Enter service]"),"",'Services - NHC'!E43)</f>
        <v>Environment Administration</v>
      </c>
      <c r="F44" s="68" t="str">
        <f>IF(OR('Services - NHC'!F43="",'Services - NHC'!F43="[Select]"),"",'Services - NHC'!F43)</f>
        <v>External</v>
      </c>
      <c r="G44" s="26"/>
      <c r="H44" s="73">
        <v>146773</v>
      </c>
      <c r="I44" s="73">
        <v>39270</v>
      </c>
      <c r="J44" s="73"/>
      <c r="K44" s="73">
        <v>9701</v>
      </c>
      <c r="L44" s="73"/>
      <c r="M44" s="73"/>
      <c r="N44" s="73">
        <v>28683</v>
      </c>
      <c r="O44" s="73"/>
      <c r="P44" s="73"/>
      <c r="Q44" s="73"/>
      <c r="R44" s="420">
        <f t="shared" si="0"/>
        <v>224427</v>
      </c>
      <c r="S44" s="31"/>
    </row>
    <row r="45" spans="3:19" ht="12" customHeight="1" x14ac:dyDescent="0.2">
      <c r="C45" s="13"/>
      <c r="D45" s="19">
        <f>'Revenue - NHC'!D46</f>
        <v>35</v>
      </c>
      <c r="E45" s="67" t="str">
        <f>IF(OR('Services - NHC'!E44="",'Services - NHC'!E44="[Enter service]"),"",'Services - NHC'!E44)</f>
        <v>Community Development &amp; Planning</v>
      </c>
      <c r="F45" s="68" t="str">
        <f>IF(OR('Services - NHC'!F44="",'Services - NHC'!F44="[Select]"),"",'Services - NHC'!F44)</f>
        <v>External</v>
      </c>
      <c r="G45" s="26"/>
      <c r="H45" s="73">
        <v>60714</v>
      </c>
      <c r="I45" s="73">
        <v>100600</v>
      </c>
      <c r="J45" s="73"/>
      <c r="K45" s="73"/>
      <c r="L45" s="73"/>
      <c r="M45" s="73"/>
      <c r="N45" s="73">
        <v>500</v>
      </c>
      <c r="O45" s="73"/>
      <c r="P45" s="73"/>
      <c r="Q45" s="73"/>
      <c r="R45" s="420">
        <f t="shared" si="0"/>
        <v>161814</v>
      </c>
      <c r="S45" s="31"/>
    </row>
    <row r="46" spans="3:19" ht="12" customHeight="1" x14ac:dyDescent="0.2">
      <c r="C46" s="13"/>
      <c r="D46" s="19">
        <f>'Revenue - NHC'!D47</f>
        <v>36</v>
      </c>
      <c r="E46" s="67" t="str">
        <f>IF(OR('Services - NHC'!E45="",'Services - NHC'!E45="[Enter service]"),"",'Services - NHC'!E45)</f>
        <v>Building Control</v>
      </c>
      <c r="F46" s="68" t="str">
        <f>IF(OR('Services - NHC'!F45="",'Services - NHC'!F45="[Select]"),"",'Services - NHC'!F45)</f>
        <v>External</v>
      </c>
      <c r="G46" s="26"/>
      <c r="H46" s="73">
        <v>7801</v>
      </c>
      <c r="I46" s="73">
        <v>148650</v>
      </c>
      <c r="J46" s="73"/>
      <c r="K46" s="73"/>
      <c r="L46" s="73"/>
      <c r="M46" s="73"/>
      <c r="N46" s="73">
        <v>500</v>
      </c>
      <c r="O46" s="73"/>
      <c r="P46" s="73"/>
      <c r="Q46" s="73"/>
      <c r="R46" s="420">
        <f t="shared" si="0"/>
        <v>156951</v>
      </c>
      <c r="S46" s="31"/>
    </row>
    <row r="47" spans="3:19" ht="12" customHeight="1" x14ac:dyDescent="0.2">
      <c r="C47" s="13"/>
      <c r="D47" s="19">
        <f>'Revenue - NHC'!D48</f>
        <v>37</v>
      </c>
      <c r="E47" s="67" t="str">
        <f>IF(OR('Services - NHC'!E46="",'Services - NHC'!E46="[Enter service]"),"",'Services - NHC'!E46)</f>
        <v>Tourism &amp; Area Promotion</v>
      </c>
      <c r="F47" s="68" t="str">
        <f>IF(OR('Services - NHC'!F46="",'Services - NHC'!F46="[Select]"),"",'Services - NHC'!F46)</f>
        <v>External</v>
      </c>
      <c r="G47" s="26"/>
      <c r="H47" s="73">
        <v>359574</v>
      </c>
      <c r="I47" s="73">
        <v>94860</v>
      </c>
      <c r="J47" s="73"/>
      <c r="K47" s="73">
        <v>41504</v>
      </c>
      <c r="L47" s="73"/>
      <c r="M47" s="73"/>
      <c r="N47" s="73">
        <v>65452</v>
      </c>
      <c r="O47" s="73"/>
      <c r="P47" s="73"/>
      <c r="Q47" s="73"/>
      <c r="R47" s="420">
        <f t="shared" si="0"/>
        <v>561390</v>
      </c>
      <c r="S47" s="31"/>
    </row>
    <row r="48" spans="3:19" ht="12" customHeight="1" x14ac:dyDescent="0.2">
      <c r="C48" s="13"/>
      <c r="D48" s="19">
        <f>'Revenue - NHC'!D49</f>
        <v>38</v>
      </c>
      <c r="E48" s="67" t="str">
        <f>IF(OR('Services - NHC'!E47="",'Services - NHC'!E47="[Enter service]"),"",'Services - NHC'!E47)</f>
        <v>Community Amenities</v>
      </c>
      <c r="F48" s="68" t="str">
        <f>IF(OR('Services - NHC'!F47="",'Services - NHC'!F47="[Select]"),"",'Services - NHC'!F47)</f>
        <v>External</v>
      </c>
      <c r="G48" s="26"/>
      <c r="H48" s="73">
        <v>73040</v>
      </c>
      <c r="I48" s="73">
        <v>38651</v>
      </c>
      <c r="J48" s="73"/>
      <c r="K48" s="73"/>
      <c r="L48" s="73"/>
      <c r="M48" s="73"/>
      <c r="N48" s="73"/>
      <c r="O48" s="73"/>
      <c r="P48" s="73"/>
      <c r="Q48" s="73"/>
      <c r="R48" s="420">
        <f t="shared" si="0"/>
        <v>111691</v>
      </c>
      <c r="S48" s="31"/>
    </row>
    <row r="49" spans="3:19" ht="12" customHeight="1" x14ac:dyDescent="0.2">
      <c r="C49" s="13"/>
      <c r="D49" s="19">
        <f>'Revenue - NHC'!D50</f>
        <v>39</v>
      </c>
      <c r="E49" s="67" t="str">
        <f>IF(OR('Services - NHC'!E48="",'Services - NHC'!E48="[Enter service]"),"",'Services - NHC'!E48)</f>
        <v>Air Transport</v>
      </c>
      <c r="F49" s="68" t="str">
        <f>IF(OR('Services - NHC'!F48="",'Services - NHC'!F48="[Select]"),"",'Services - NHC'!F48)</f>
        <v>External</v>
      </c>
      <c r="G49" s="26"/>
      <c r="H49" s="73">
        <v>36993</v>
      </c>
      <c r="I49" s="73">
        <v>20655</v>
      </c>
      <c r="J49" s="73"/>
      <c r="K49" s="73">
        <v>19430</v>
      </c>
      <c r="L49" s="73"/>
      <c r="M49" s="73"/>
      <c r="N49" s="73">
        <v>3608</v>
      </c>
      <c r="O49" s="73"/>
      <c r="P49" s="73"/>
      <c r="Q49" s="73"/>
      <c r="R49" s="420">
        <f t="shared" si="0"/>
        <v>80686</v>
      </c>
      <c r="S49" s="31"/>
    </row>
    <row r="50" spans="3:19" ht="12" customHeight="1" x14ac:dyDescent="0.2">
      <c r="C50" s="13"/>
      <c r="D50" s="19">
        <f>'Revenue - NHC'!D51</f>
        <v>40</v>
      </c>
      <c r="E50" s="67" t="str">
        <f>IF(OR('Services - NHC'!E49="",'Services - NHC'!E49="[Enter service]"),"",'Services - NHC'!E49)</f>
        <v>Markets &amp; Saleyards</v>
      </c>
      <c r="F50" s="68" t="str">
        <f>IF(OR('Services - NHC'!F49="",'Services - NHC'!F49="[Select]"),"",'Services - NHC'!F49)</f>
        <v>External</v>
      </c>
      <c r="G50" s="26"/>
      <c r="H50" s="73">
        <v>1700</v>
      </c>
      <c r="I50" s="73">
        <v>3650</v>
      </c>
      <c r="J50" s="73"/>
      <c r="K50" s="73"/>
      <c r="L50" s="73"/>
      <c r="M50" s="73"/>
      <c r="N50" s="73">
        <v>3764</v>
      </c>
      <c r="O50" s="73"/>
      <c r="P50" s="73"/>
      <c r="Q50" s="73"/>
      <c r="R50" s="420">
        <f t="shared" si="0"/>
        <v>9114</v>
      </c>
      <c r="S50" s="31"/>
    </row>
    <row r="51" spans="3:19" ht="12" customHeight="1" x14ac:dyDescent="0.2">
      <c r="C51" s="13"/>
      <c r="D51" s="19">
        <f>'Revenue - NHC'!D52</f>
        <v>41</v>
      </c>
      <c r="E51" s="67" t="str">
        <f>IF(OR('Services - NHC'!E50="",'Services - NHC'!E50="[Enter service]"),"",'Services - NHC'!E50)</f>
        <v>Economic Affairs</v>
      </c>
      <c r="F51" s="68" t="str">
        <f>IF(OR('Services - NHC'!F50="",'Services - NHC'!F50="[Select]"),"",'Services - NHC'!F50)</f>
        <v>External</v>
      </c>
      <c r="G51" s="26"/>
      <c r="H51" s="73">
        <v>64145</v>
      </c>
      <c r="I51" s="73">
        <v>359640</v>
      </c>
      <c r="J51" s="73"/>
      <c r="K51" s="73">
        <v>11714</v>
      </c>
      <c r="L51" s="73"/>
      <c r="M51" s="73"/>
      <c r="N51" s="73"/>
      <c r="O51" s="73"/>
      <c r="P51" s="73"/>
      <c r="Q51" s="73"/>
      <c r="R51" s="420">
        <f t="shared" si="0"/>
        <v>435499</v>
      </c>
      <c r="S51" s="31"/>
    </row>
    <row r="52" spans="3:19" ht="12" customHeight="1" x14ac:dyDescent="0.2">
      <c r="C52" s="13"/>
      <c r="D52" s="19">
        <f>'Revenue - NHC'!D53</f>
        <v>42</v>
      </c>
      <c r="E52" s="67" t="str">
        <f>IF(OR('Services - NHC'!E51="",'Services - NHC'!E51="[Enter service]"),"",'Services - NHC'!E51)</f>
        <v>Business &amp; Economic Services Administration</v>
      </c>
      <c r="F52" s="68" t="str">
        <f>IF(OR('Services - NHC'!F51="",'Services - NHC'!F51="[Select]"),"",'Services - NHC'!F51)</f>
        <v>Mixed</v>
      </c>
      <c r="G52" s="26"/>
      <c r="H52" s="73">
        <v>301384</v>
      </c>
      <c r="I52" s="73">
        <v>153500</v>
      </c>
      <c r="J52" s="73"/>
      <c r="K52" s="73">
        <v>45976</v>
      </c>
      <c r="L52" s="73"/>
      <c r="M52" s="73"/>
      <c r="N52" s="73">
        <v>60656</v>
      </c>
      <c r="O52" s="73"/>
      <c r="P52" s="73"/>
      <c r="Q52" s="73"/>
      <c r="R52" s="420">
        <f t="shared" si="0"/>
        <v>561516</v>
      </c>
      <c r="S52" s="31"/>
    </row>
    <row r="53" spans="3:19" ht="12" customHeight="1" x14ac:dyDescent="0.2">
      <c r="C53" s="13"/>
      <c r="D53" s="19">
        <f>'Revenue - NHC'!D54</f>
        <v>43</v>
      </c>
      <c r="E53" s="67" t="str">
        <f>IF(OR('Services - NHC'!E52="",'Services - NHC'!E52="[Enter service]"),"",'Services - NHC'!E52)</f>
        <v>Local Roads &amp; Bridges works</v>
      </c>
      <c r="F53" s="68" t="str">
        <f>IF(OR('Services - NHC'!F52="",'Services - NHC'!F52="[Select]"),"",'Services - NHC'!F52)</f>
        <v>External</v>
      </c>
      <c r="G53" s="26"/>
      <c r="H53" s="73">
        <f>955983+573108</f>
        <v>1529091</v>
      </c>
      <c r="I53" s="73">
        <f>286564+944705</f>
        <v>1231269</v>
      </c>
      <c r="J53" s="73"/>
      <c r="K53" s="73">
        <f>2897101+727167</f>
        <v>3624268</v>
      </c>
      <c r="L53" s="73"/>
      <c r="M53" s="73"/>
      <c r="N53" s="73">
        <f>16270+1000</f>
        <v>17270</v>
      </c>
      <c r="O53" s="73"/>
      <c r="P53" s="73"/>
      <c r="Q53" s="73"/>
      <c r="R53" s="420">
        <f t="shared" si="0"/>
        <v>6401898</v>
      </c>
      <c r="S53" s="31"/>
    </row>
    <row r="54" spans="3:19" ht="12" customHeight="1" x14ac:dyDescent="0.2">
      <c r="C54" s="13"/>
      <c r="D54" s="19">
        <f>'Revenue - NHC'!D55</f>
        <v>44</v>
      </c>
      <c r="E54" s="67" t="str">
        <f>IF(OR('Services - NHC'!E53="",'Services - NHC'!E53="[Enter service]"),"",'Services - NHC'!E53)</f>
        <v>Asset Management</v>
      </c>
      <c r="F54" s="68" t="str">
        <f>IF(OR('Services - NHC'!F53="",'Services - NHC'!F53="[Select]"),"",'Services - NHC'!F53)</f>
        <v>Mixed</v>
      </c>
      <c r="G54" s="26"/>
      <c r="H54" s="73">
        <v>112495</v>
      </c>
      <c r="I54" s="73">
        <v>92000</v>
      </c>
      <c r="J54" s="73"/>
      <c r="K54" s="73"/>
      <c r="L54" s="73"/>
      <c r="M54" s="73"/>
      <c r="N54" s="73">
        <v>23500</v>
      </c>
      <c r="O54" s="73"/>
      <c r="P54" s="73"/>
      <c r="Q54" s="73"/>
      <c r="R54" s="420">
        <f t="shared" si="0"/>
        <v>227995</v>
      </c>
      <c r="S54" s="31"/>
    </row>
    <row r="55" spans="3:19" ht="12" hidden="1" customHeight="1" x14ac:dyDescent="0.2">
      <c r="C55" s="13"/>
      <c r="D55" s="19">
        <f>'Revenue - NHC'!D56</f>
        <v>45</v>
      </c>
      <c r="E55" s="67" t="str">
        <f>IF(OR('Services - NHC'!E54="",'Services - NHC'!E54="[Enter service]"),"",'Services - NHC'!E54)</f>
        <v/>
      </c>
      <c r="F55" s="68" t="str">
        <f>IF(OR('Services - NHC'!F54="",'Services - NHC'!F54="[Select]"),"",'Services - NHC'!F54)</f>
        <v/>
      </c>
      <c r="G55" s="26"/>
      <c r="H55" s="73"/>
      <c r="I55" s="73"/>
      <c r="J55" s="73"/>
      <c r="K55" s="73"/>
      <c r="L55" s="73"/>
      <c r="M55" s="73"/>
      <c r="N55" s="73"/>
      <c r="O55" s="73"/>
      <c r="P55" s="73"/>
      <c r="Q55" s="73"/>
      <c r="R55" s="420">
        <f t="shared" si="0"/>
        <v>0</v>
      </c>
      <c r="S55" s="31"/>
    </row>
    <row r="56" spans="3:19" ht="12" hidden="1" customHeight="1" x14ac:dyDescent="0.2">
      <c r="C56" s="13"/>
      <c r="D56" s="19">
        <f>'Revenue - NHC'!D57</f>
        <v>46</v>
      </c>
      <c r="E56" s="67" t="str">
        <f>IF(OR('Services - NHC'!E147="",'Services - NHC'!E147="[Enter service]"),"",'Services - NHC'!E147)</f>
        <v/>
      </c>
      <c r="F56" s="68" t="str">
        <f>IF(OR('Services - NHC'!F147="",'Services - NHC'!F147="[Select]"),"",'Services - NHC'!F147)</f>
        <v/>
      </c>
      <c r="G56" s="26"/>
      <c r="H56" s="73"/>
      <c r="I56" s="73"/>
      <c r="J56" s="73"/>
      <c r="K56" s="73"/>
      <c r="L56" s="73"/>
      <c r="M56" s="73"/>
      <c r="N56" s="73"/>
      <c r="O56" s="73"/>
      <c r="P56" s="73"/>
      <c r="Q56" s="73"/>
      <c r="R56" s="420">
        <f t="shared" ref="R56:R59" si="1">SUM(H56:Q56)</f>
        <v>0</v>
      </c>
      <c r="S56" s="31"/>
    </row>
    <row r="57" spans="3:19" ht="12" hidden="1" customHeight="1" x14ac:dyDescent="0.2">
      <c r="C57" s="13"/>
      <c r="D57" s="19">
        <f>'Revenue - NHC'!D58</f>
        <v>47</v>
      </c>
      <c r="E57" s="67" t="str">
        <f>IF(OR('Services - NHC'!E148="",'Services - NHC'!E148="[Enter service]"),"",'Services - NHC'!E148)</f>
        <v/>
      </c>
      <c r="F57" s="68" t="str">
        <f>IF(OR('Services - NHC'!F148="",'Services - NHC'!F148="[Select]"),"",'Services - NHC'!F148)</f>
        <v/>
      </c>
      <c r="G57" s="26"/>
      <c r="H57" s="73"/>
      <c r="I57" s="73"/>
      <c r="J57" s="73"/>
      <c r="K57" s="73"/>
      <c r="L57" s="73"/>
      <c r="M57" s="73"/>
      <c r="N57" s="73"/>
      <c r="O57" s="73"/>
      <c r="P57" s="73"/>
      <c r="Q57" s="73"/>
      <c r="R57" s="420">
        <f t="shared" si="1"/>
        <v>0</v>
      </c>
      <c r="S57" s="31"/>
    </row>
    <row r="58" spans="3:19" ht="12" hidden="1" customHeight="1" x14ac:dyDescent="0.2">
      <c r="C58" s="13"/>
      <c r="D58" s="19">
        <f>'Revenue - NHC'!D59</f>
        <v>48</v>
      </c>
      <c r="E58" s="67" t="str">
        <f>IF(OR('Services - NHC'!E149="",'Services - NHC'!E149="[Enter service]"),"",'Services - NHC'!E149)</f>
        <v/>
      </c>
      <c r="F58" s="68" t="str">
        <f>IF(OR('Services - NHC'!F149="",'Services - NHC'!F149="[Select]"),"",'Services - NHC'!F149)</f>
        <v/>
      </c>
      <c r="G58" s="26"/>
      <c r="H58" s="73"/>
      <c r="I58" s="73"/>
      <c r="J58" s="73"/>
      <c r="K58" s="73"/>
      <c r="L58" s="73"/>
      <c r="M58" s="73"/>
      <c r="N58" s="73"/>
      <c r="O58" s="73"/>
      <c r="P58" s="73"/>
      <c r="Q58" s="73"/>
      <c r="R58" s="420">
        <f t="shared" si="1"/>
        <v>0</v>
      </c>
      <c r="S58" s="31"/>
    </row>
    <row r="59" spans="3:19" ht="12" customHeight="1" collapsed="1" thickBot="1" x14ac:dyDescent="0.25">
      <c r="C59" s="13"/>
      <c r="D59" s="19"/>
      <c r="E59" s="75" t="s">
        <v>88</v>
      </c>
      <c r="F59" s="76"/>
      <c r="G59" s="26"/>
      <c r="H59" s="77"/>
      <c r="I59" s="77"/>
      <c r="J59" s="77"/>
      <c r="K59" s="77"/>
      <c r="L59" s="77"/>
      <c r="M59" s="77"/>
      <c r="N59" s="77"/>
      <c r="O59" s="77"/>
      <c r="P59" s="77"/>
      <c r="Q59" s="77"/>
      <c r="R59" s="420">
        <f t="shared" si="1"/>
        <v>0</v>
      </c>
      <c r="S59" s="31"/>
    </row>
    <row r="60" spans="3:19" ht="12" customHeight="1" thickTop="1" x14ac:dyDescent="0.2">
      <c r="C60" s="13"/>
      <c r="D60" s="14"/>
      <c r="E60" s="50" t="s">
        <v>87</v>
      </c>
      <c r="F60" s="51"/>
      <c r="G60" s="26"/>
      <c r="H60" s="421">
        <f>+SUM(H11:H59)</f>
        <v>6644149</v>
      </c>
      <c r="I60" s="421">
        <f t="shared" ref="I60:Q60" si="2">+SUM(I11:I59)</f>
        <v>4231360</v>
      </c>
      <c r="J60" s="421">
        <f>+SUM(J11:J59)</f>
        <v>0</v>
      </c>
      <c r="K60" s="421">
        <f>+SUM(K11:K59)</f>
        <v>5104450</v>
      </c>
      <c r="L60" s="421">
        <f t="shared" si="2"/>
        <v>0</v>
      </c>
      <c r="M60" s="421">
        <f t="shared" si="2"/>
        <v>0</v>
      </c>
      <c r="N60" s="421">
        <f t="shared" si="2"/>
        <v>1937454</v>
      </c>
      <c r="O60" s="421">
        <f t="shared" si="2"/>
        <v>0</v>
      </c>
      <c r="P60" s="421">
        <f t="shared" si="2"/>
        <v>0</v>
      </c>
      <c r="Q60" s="421">
        <f t="shared" si="2"/>
        <v>0</v>
      </c>
      <c r="R60" s="422">
        <f>SUM(H60:Q60)</f>
        <v>17917413</v>
      </c>
      <c r="S60" s="31"/>
    </row>
    <row r="61" spans="3:19" ht="12.6" customHeight="1" thickBot="1" x14ac:dyDescent="0.25">
      <c r="C61" s="32"/>
      <c r="D61" s="33"/>
      <c r="E61" s="34"/>
      <c r="F61" s="35"/>
      <c r="G61" s="120"/>
      <c r="H61" s="33"/>
      <c r="I61" s="231"/>
      <c r="J61" s="231"/>
      <c r="K61" s="231"/>
      <c r="L61" s="231"/>
      <c r="M61" s="231"/>
      <c r="N61" s="231"/>
      <c r="O61" s="36"/>
      <c r="P61" s="36"/>
      <c r="Q61" s="36"/>
      <c r="R61" s="36"/>
      <c r="S61" s="48"/>
    </row>
    <row r="62" spans="3:19" x14ac:dyDescent="0.2">
      <c r="F62" s="6"/>
      <c r="G62" s="6"/>
      <c r="Q62" s="38"/>
      <c r="R62" s="38"/>
    </row>
    <row r="63" spans="3:19" x14ac:dyDescent="0.2">
      <c r="F63" s="6"/>
      <c r="G63" s="6"/>
    </row>
    <row r="64" spans="3:19" ht="13.5" thickBot="1" x14ac:dyDescent="0.25">
      <c r="F64" s="6"/>
      <c r="G64" s="6"/>
    </row>
    <row r="65" spans="3:14" x14ac:dyDescent="0.2">
      <c r="C65" s="315"/>
      <c r="D65" s="316"/>
      <c r="E65" s="316"/>
      <c r="F65" s="293"/>
      <c r="G65" s="293"/>
      <c r="H65" s="294"/>
      <c r="I65" s="14"/>
      <c r="J65" s="14"/>
      <c r="K65" s="14"/>
      <c r="L65" s="14"/>
      <c r="M65" s="14"/>
      <c r="N65" s="14"/>
    </row>
    <row r="66" spans="3:14" x14ac:dyDescent="0.2">
      <c r="C66" s="13"/>
      <c r="D66" s="14"/>
      <c r="E66" s="25" t="s">
        <v>214</v>
      </c>
      <c r="F66" s="15"/>
      <c r="G66" s="15"/>
      <c r="H66" s="31"/>
      <c r="I66" s="14"/>
      <c r="J66" s="14"/>
      <c r="K66" s="14"/>
      <c r="L66" s="14"/>
      <c r="M66" s="14"/>
      <c r="N66" s="14"/>
    </row>
    <row r="67" spans="3:14" x14ac:dyDescent="0.2">
      <c r="C67" s="13"/>
      <c r="D67" s="14"/>
      <c r="E67" s="6" t="s">
        <v>217</v>
      </c>
      <c r="F67" s="15" t="s">
        <v>209</v>
      </c>
      <c r="G67" s="15"/>
      <c r="H67" s="31"/>
      <c r="I67" s="14"/>
      <c r="J67" s="14"/>
      <c r="K67" s="14"/>
      <c r="L67" s="14"/>
      <c r="M67" s="14"/>
      <c r="N67" s="14"/>
    </row>
    <row r="68" spans="3:14" x14ac:dyDescent="0.2">
      <c r="C68" s="13"/>
      <c r="D68" s="14"/>
      <c r="E68" s="298" t="s">
        <v>211</v>
      </c>
      <c r="F68" s="299"/>
      <c r="G68" s="300"/>
      <c r="H68" s="31"/>
      <c r="I68" s="14"/>
      <c r="J68" s="14"/>
      <c r="K68" s="14"/>
      <c r="L68" s="14"/>
      <c r="M68" s="14"/>
      <c r="N68" s="14"/>
    </row>
    <row r="69" spans="3:14" x14ac:dyDescent="0.2">
      <c r="C69" s="13"/>
      <c r="D69" s="14"/>
      <c r="E69" s="298" t="s">
        <v>211</v>
      </c>
      <c r="F69" s="299"/>
      <c r="G69" s="300"/>
      <c r="H69" s="31"/>
      <c r="I69" s="14"/>
      <c r="J69" s="14"/>
      <c r="K69" s="14"/>
      <c r="L69" s="14"/>
      <c r="M69" s="14"/>
      <c r="N69" s="14"/>
    </row>
    <row r="70" spans="3:14" x14ac:dyDescent="0.2">
      <c r="C70" s="13"/>
      <c r="D70" s="14"/>
      <c r="E70" s="298" t="s">
        <v>211</v>
      </c>
      <c r="F70" s="299"/>
      <c r="G70" s="300"/>
      <c r="H70" s="31"/>
      <c r="I70" s="14"/>
      <c r="J70" s="14"/>
      <c r="K70" s="14"/>
      <c r="L70" s="14"/>
      <c r="M70" s="14"/>
      <c r="N70" s="14"/>
    </row>
    <row r="71" spans="3:14" x14ac:dyDescent="0.2">
      <c r="C71" s="13"/>
      <c r="D71" s="14"/>
      <c r="E71" s="298" t="s">
        <v>211</v>
      </c>
      <c r="F71" s="299"/>
      <c r="G71" s="300"/>
      <c r="H71" s="31"/>
      <c r="I71" s="14"/>
      <c r="J71" s="14"/>
      <c r="K71" s="14"/>
      <c r="L71" s="14"/>
      <c r="M71" s="14"/>
      <c r="N71" s="14"/>
    </row>
    <row r="72" spans="3:14" x14ac:dyDescent="0.2">
      <c r="C72" s="13"/>
      <c r="D72" s="14"/>
      <c r="E72" s="298" t="s">
        <v>211</v>
      </c>
      <c r="F72" s="299"/>
      <c r="G72" s="300"/>
      <c r="H72" s="31"/>
      <c r="I72" s="14"/>
      <c r="J72" s="14"/>
      <c r="K72" s="14"/>
      <c r="L72" s="14"/>
      <c r="M72" s="14"/>
      <c r="N72" s="14"/>
    </row>
    <row r="73" spans="3:14" x14ac:dyDescent="0.2">
      <c r="C73" s="13"/>
      <c r="D73" s="14"/>
      <c r="E73" s="298" t="s">
        <v>211</v>
      </c>
      <c r="F73" s="299"/>
      <c r="G73" s="300"/>
      <c r="H73" s="31"/>
      <c r="I73" s="14"/>
      <c r="J73" s="14"/>
      <c r="K73" s="14"/>
      <c r="L73" s="14"/>
      <c r="M73" s="14"/>
      <c r="N73" s="14"/>
    </row>
    <row r="74" spans="3:14" x14ac:dyDescent="0.2">
      <c r="C74" s="13"/>
      <c r="D74" s="14"/>
      <c r="E74" s="298" t="s">
        <v>211</v>
      </c>
      <c r="F74" s="299"/>
      <c r="G74" s="300"/>
      <c r="H74" s="31"/>
      <c r="I74" s="14"/>
      <c r="J74" s="14"/>
      <c r="K74" s="14"/>
      <c r="L74" s="14"/>
      <c r="M74" s="14"/>
      <c r="N74" s="14"/>
    </row>
    <row r="75" spans="3:14" x14ac:dyDescent="0.2">
      <c r="C75" s="13"/>
      <c r="D75" s="14"/>
      <c r="E75" s="298" t="s">
        <v>211</v>
      </c>
      <c r="F75" s="299"/>
      <c r="G75" s="300"/>
      <c r="H75" s="31"/>
      <c r="I75" s="14"/>
      <c r="J75" s="14"/>
      <c r="K75" s="14"/>
      <c r="L75" s="14"/>
      <c r="M75" s="14"/>
      <c r="N75" s="14"/>
    </row>
    <row r="76" spans="3:14" x14ac:dyDescent="0.2">
      <c r="C76" s="13"/>
      <c r="D76" s="14"/>
      <c r="E76" s="298" t="s">
        <v>211</v>
      </c>
      <c r="F76" s="299"/>
      <c r="G76" s="300"/>
      <c r="H76" s="31"/>
      <c r="I76" s="14"/>
      <c r="J76" s="14"/>
      <c r="K76" s="14"/>
      <c r="L76" s="14"/>
      <c r="M76" s="14"/>
      <c r="N76" s="14"/>
    </row>
    <row r="77" spans="3:14" x14ac:dyDescent="0.2">
      <c r="C77" s="13"/>
      <c r="D77" s="14"/>
      <c r="E77" s="298" t="s">
        <v>211</v>
      </c>
      <c r="F77" s="299"/>
      <c r="G77" s="300"/>
      <c r="H77" s="31"/>
      <c r="I77" s="14"/>
      <c r="J77" s="14"/>
      <c r="K77" s="14"/>
      <c r="L77" s="14"/>
      <c r="M77" s="14"/>
      <c r="N77" s="14"/>
    </row>
    <row r="78" spans="3:14" x14ac:dyDescent="0.2">
      <c r="C78" s="13"/>
      <c r="D78" s="14"/>
      <c r="E78" s="298" t="s">
        <v>211</v>
      </c>
      <c r="F78" s="299"/>
      <c r="G78" s="300"/>
      <c r="H78" s="31"/>
      <c r="I78" s="14"/>
      <c r="J78" s="14"/>
      <c r="K78" s="14"/>
      <c r="L78" s="14"/>
      <c r="M78" s="14"/>
      <c r="N78" s="14"/>
    </row>
    <row r="79" spans="3:14" x14ac:dyDescent="0.2">
      <c r="C79" s="13"/>
      <c r="D79" s="14"/>
      <c r="E79" s="298" t="s">
        <v>211</v>
      </c>
      <c r="F79" s="299"/>
      <c r="G79" s="300"/>
      <c r="H79" s="31"/>
      <c r="I79" s="14"/>
      <c r="J79" s="14"/>
      <c r="K79" s="14"/>
      <c r="L79" s="14"/>
      <c r="M79" s="14"/>
      <c r="N79" s="14"/>
    </row>
    <row r="80" spans="3:14" x14ac:dyDescent="0.2">
      <c r="C80" s="13"/>
      <c r="D80" s="14"/>
      <c r="E80" s="298" t="s">
        <v>211</v>
      </c>
      <c r="F80" s="299"/>
      <c r="G80" s="300"/>
      <c r="H80" s="31"/>
      <c r="I80" s="14"/>
      <c r="J80" s="14"/>
      <c r="K80" s="14"/>
      <c r="L80" s="14"/>
      <c r="M80" s="14"/>
      <c r="N80" s="14"/>
    </row>
    <row r="81" spans="3:14" x14ac:dyDescent="0.2">
      <c r="C81" s="13"/>
      <c r="D81" s="14"/>
      <c r="E81" s="29" t="s">
        <v>87</v>
      </c>
      <c r="F81" s="300">
        <f>SUM(F68:F80)</f>
        <v>0</v>
      </c>
      <c r="G81" s="300"/>
      <c r="H81" s="31"/>
      <c r="I81" s="14"/>
      <c r="J81" s="14"/>
      <c r="K81" s="14"/>
      <c r="L81" s="14"/>
      <c r="M81" s="14"/>
      <c r="N81" s="14"/>
    </row>
    <row r="82" spans="3:14" x14ac:dyDescent="0.2">
      <c r="C82" s="13"/>
      <c r="D82" s="14"/>
      <c r="E82" s="29"/>
      <c r="F82" s="26"/>
      <c r="G82" s="26"/>
      <c r="H82" s="31"/>
      <c r="I82" s="14"/>
      <c r="J82" s="14"/>
      <c r="K82" s="14"/>
      <c r="L82" s="14"/>
      <c r="M82" s="14"/>
      <c r="N82" s="14"/>
    </row>
    <row r="83" spans="3:14" x14ac:dyDescent="0.2">
      <c r="C83" s="13"/>
      <c r="D83" s="14"/>
      <c r="E83" s="29" t="s">
        <v>215</v>
      </c>
      <c r="F83" s="313">
        <f>R59</f>
        <v>0</v>
      </c>
      <c r="G83" s="313"/>
      <c r="H83" s="31"/>
      <c r="I83" s="14"/>
      <c r="J83" s="14"/>
      <c r="K83" s="14"/>
      <c r="L83" s="14"/>
      <c r="M83" s="14"/>
      <c r="N83" s="14"/>
    </row>
    <row r="84" spans="3:14" x14ac:dyDescent="0.2">
      <c r="C84" s="13"/>
      <c r="D84" s="14"/>
      <c r="E84" s="30" t="s">
        <v>189</v>
      </c>
      <c r="F84" s="312">
        <f>F81-F83</f>
        <v>0</v>
      </c>
      <c r="G84" s="313"/>
      <c r="H84" s="31"/>
      <c r="I84" s="14"/>
      <c r="J84" s="14"/>
      <c r="K84" s="14"/>
      <c r="L84" s="14"/>
      <c r="M84" s="14"/>
      <c r="N84" s="14"/>
    </row>
    <row r="85" spans="3:14" ht="14.25" x14ac:dyDescent="0.2">
      <c r="C85" s="13"/>
      <c r="D85" s="14"/>
      <c r="E85" s="306" t="s">
        <v>210</v>
      </c>
      <c r="F85" s="317" t="str">
        <f>IF(F84="","",IF(F84=0,"OK","ISSUE"))</f>
        <v>OK</v>
      </c>
      <c r="G85" s="305"/>
      <c r="H85" s="31"/>
      <c r="I85" s="14"/>
      <c r="J85" s="14"/>
      <c r="K85" s="14"/>
      <c r="L85" s="14"/>
      <c r="M85" s="14"/>
      <c r="N85" s="14"/>
    </row>
    <row r="86" spans="3:14" x14ac:dyDescent="0.2">
      <c r="C86" s="13"/>
      <c r="D86" s="14"/>
      <c r="G86" s="307"/>
      <c r="H86" s="31"/>
      <c r="I86" s="14"/>
      <c r="J86" s="14"/>
      <c r="K86" s="14"/>
      <c r="L86" s="14"/>
      <c r="M86" s="14"/>
      <c r="N86" s="14"/>
    </row>
    <row r="87" spans="3:14" ht="13.5" thickBot="1" x14ac:dyDescent="0.25">
      <c r="C87" s="117"/>
      <c r="D87" s="231"/>
      <c r="E87" s="231"/>
      <c r="F87" s="314"/>
      <c r="G87" s="314"/>
      <c r="H87" s="121"/>
      <c r="I87" s="14"/>
      <c r="J87" s="14"/>
      <c r="K87" s="14"/>
      <c r="L87" s="14"/>
      <c r="M87" s="14"/>
      <c r="N87" s="14"/>
    </row>
    <row r="88" spans="3:14" x14ac:dyDescent="0.2">
      <c r="F88" s="6"/>
      <c r="G88" s="6"/>
    </row>
    <row r="89" spans="3:14" x14ac:dyDescent="0.2">
      <c r="F89" s="6"/>
      <c r="G89" s="6"/>
    </row>
    <row r="90" spans="3:14" x14ac:dyDescent="0.2">
      <c r="F90" s="6"/>
      <c r="G90" s="6"/>
    </row>
    <row r="91" spans="3:14" x14ac:dyDescent="0.2">
      <c r="F91" s="6"/>
      <c r="G91" s="6"/>
    </row>
    <row r="92" spans="3:14" x14ac:dyDescent="0.2">
      <c r="F92" s="6"/>
      <c r="G92" s="6"/>
    </row>
    <row r="93" spans="3:14" x14ac:dyDescent="0.2">
      <c r="F93" s="6"/>
      <c r="G93" s="6"/>
    </row>
    <row r="94" spans="3:14" x14ac:dyDescent="0.2">
      <c r="F94" s="6"/>
      <c r="G94" s="6"/>
    </row>
    <row r="95" spans="3:14" x14ac:dyDescent="0.2">
      <c r="F95" s="6"/>
      <c r="G95" s="6"/>
    </row>
    <row r="96" spans="3:14" x14ac:dyDescent="0.2">
      <c r="F96" s="6"/>
      <c r="G96" s="6"/>
    </row>
    <row r="97" spans="6:7" x14ac:dyDescent="0.2">
      <c r="F97" s="6"/>
      <c r="G97" s="6"/>
    </row>
    <row r="98" spans="6:7" x14ac:dyDescent="0.2">
      <c r="F98" s="6"/>
      <c r="G98" s="6"/>
    </row>
    <row r="99" spans="6:7" x14ac:dyDescent="0.2">
      <c r="F99" s="6"/>
      <c r="G99" s="6"/>
    </row>
    <row r="100" spans="6:7" x14ac:dyDescent="0.2">
      <c r="F100" s="6"/>
      <c r="G100" s="6"/>
    </row>
    <row r="101" spans="6:7" x14ac:dyDescent="0.2">
      <c r="F101" s="6"/>
      <c r="G101" s="6"/>
    </row>
    <row r="102" spans="6:7" x14ac:dyDescent="0.2">
      <c r="F102" s="6"/>
      <c r="G102" s="6"/>
    </row>
    <row r="103" spans="6:7" x14ac:dyDescent="0.2">
      <c r="F103" s="6"/>
      <c r="G103" s="6"/>
    </row>
    <row r="104" spans="6:7" x14ac:dyDescent="0.2">
      <c r="F104" s="6"/>
      <c r="G104" s="6"/>
    </row>
    <row r="105" spans="6:7" x14ac:dyDescent="0.2">
      <c r="F105" s="6"/>
      <c r="G105" s="6"/>
    </row>
    <row r="106" spans="6:7" x14ac:dyDescent="0.2">
      <c r="F106" s="6"/>
      <c r="G106" s="6"/>
    </row>
    <row r="107" spans="6:7" x14ac:dyDescent="0.2">
      <c r="F107" s="6"/>
      <c r="G107" s="6"/>
    </row>
    <row r="108" spans="6:7" x14ac:dyDescent="0.2">
      <c r="F108" s="6"/>
      <c r="G108" s="6"/>
    </row>
    <row r="109" spans="6:7" x14ac:dyDescent="0.2">
      <c r="F109" s="6"/>
      <c r="G109" s="6"/>
    </row>
  </sheetData>
  <mergeCells count="2">
    <mergeCell ref="B4:E4"/>
    <mergeCell ref="H6:R6"/>
  </mergeCells>
  <conditionalFormatting sqref="G85:G86 F84:F85">
    <cfRule type="cellIs" dxfId="71" priority="1" operator="equal">
      <formula>"OK"</formula>
    </cfRule>
    <cfRule type="cellIs" dxfId="70" priority="2" operator="equal">
      <formula>"ISSUE"</formula>
    </cfRule>
  </conditionalFormatting>
  <pageMargins left="0.25" right="0.25" top="0.75" bottom="0.75" header="0.3" footer="0.3"/>
  <pageSetup paperSize="8"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40"/>
  <sheetViews>
    <sheetView zoomScale="80" zoomScaleNormal="80" zoomScalePageLayoutView="80" workbookViewId="0">
      <pane xSplit="5" ySplit="4" topLeftCell="I50" activePane="bottomRight" state="frozen"/>
      <selection activeCell="G161" sqref="G161"/>
      <selection pane="topRight" activeCell="G161" sqref="G161"/>
      <selection pane="bottomLeft" activeCell="G161" sqref="G161"/>
      <selection pane="bottomRight" activeCell="G161" sqref="G16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169</v>
      </c>
      <c r="H2" s="14"/>
    </row>
    <row r="3" spans="1:22" ht="16.350000000000001" customHeight="1" x14ac:dyDescent="0.2">
      <c r="B3" s="43" t="str">
        <f>'Revenue - NHC'!B3</f>
        <v>Hindmarsh (S)</v>
      </c>
    </row>
    <row r="4" spans="1:22" ht="12" customHeight="1" thickBot="1" x14ac:dyDescent="0.25">
      <c r="C4" s="14"/>
      <c r="D4" s="45"/>
      <c r="E4" s="81"/>
      <c r="F4" s="81"/>
      <c r="G4" s="81"/>
      <c r="H4" s="81"/>
      <c r="I4" s="81"/>
      <c r="J4" s="81"/>
      <c r="K4" s="81"/>
      <c r="L4" s="81"/>
      <c r="M4" s="81"/>
      <c r="N4" s="81"/>
      <c r="O4" s="81"/>
      <c r="P4" s="14"/>
      <c r="Q4" s="14"/>
      <c r="R4" s="14"/>
      <c r="S4" s="14"/>
      <c r="T4" s="14"/>
      <c r="U4" s="14"/>
      <c r="V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customHeight="1" x14ac:dyDescent="0.2">
      <c r="C6" s="13"/>
      <c r="D6" s="45"/>
      <c r="E6" s="81"/>
      <c r="F6" s="54"/>
      <c r="G6" s="14"/>
      <c r="H6" s="14"/>
      <c r="I6" s="14"/>
      <c r="J6" s="14"/>
      <c r="K6" s="881" t="str">
        <f>VLOOKUP(' Instructions'!C9,' Instructions'!Q9:U15,2,FALSE)</f>
        <v>2017-18</v>
      </c>
      <c r="L6" s="882"/>
      <c r="M6" s="882"/>
      <c r="N6" s="882"/>
      <c r="O6" s="882"/>
      <c r="P6" s="882"/>
      <c r="Q6" s="882"/>
      <c r="R6" s="882"/>
      <c r="S6" s="882"/>
      <c r="T6" s="884"/>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30" customHeight="1" x14ac:dyDescent="0.2">
      <c r="C8" s="13"/>
      <c r="D8" s="14"/>
      <c r="E8" s="81"/>
      <c r="F8" s="891" t="s">
        <v>107</v>
      </c>
      <c r="G8" s="892"/>
      <c r="H8" s="893"/>
      <c r="I8" s="886" t="s">
        <v>162</v>
      </c>
      <c r="J8" s="14"/>
      <c r="K8" s="897" t="s">
        <v>174</v>
      </c>
      <c r="L8" s="898"/>
      <c r="M8" s="899"/>
      <c r="N8" s="900" t="s">
        <v>101</v>
      </c>
      <c r="O8" s="901"/>
      <c r="P8" s="901"/>
      <c r="Q8" s="901"/>
      <c r="R8" s="902"/>
      <c r="S8" s="885" t="s">
        <v>116</v>
      </c>
      <c r="T8" s="885" t="s">
        <v>91</v>
      </c>
      <c r="U8" s="31"/>
      <c r="V8" s="14"/>
    </row>
    <row r="9" spans="1:22" ht="25.5" x14ac:dyDescent="0.2">
      <c r="C9" s="13"/>
      <c r="D9" s="14"/>
      <c r="E9" s="118"/>
      <c r="F9" s="894"/>
      <c r="G9" s="895"/>
      <c r="H9" s="896"/>
      <c r="I9" s="887"/>
      <c r="J9" s="14"/>
      <c r="K9" s="221" t="s">
        <v>117</v>
      </c>
      <c r="L9" s="221" t="s">
        <v>124</v>
      </c>
      <c r="M9" s="221" t="s">
        <v>161</v>
      </c>
      <c r="N9" s="105" t="s">
        <v>103</v>
      </c>
      <c r="O9" s="105" t="s">
        <v>104</v>
      </c>
      <c r="P9" s="105" t="s">
        <v>105</v>
      </c>
      <c r="Q9" s="105" t="s">
        <v>106</v>
      </c>
      <c r="R9" s="105" t="s">
        <v>87</v>
      </c>
      <c r="S9" s="885"/>
      <c r="T9" s="885"/>
      <c r="U9" s="31"/>
      <c r="V9" s="14"/>
    </row>
    <row r="10" spans="1:22" x14ac:dyDescent="0.2">
      <c r="C10" s="13"/>
      <c r="D10" s="14"/>
      <c r="E10" s="118"/>
      <c r="F10" s="147"/>
      <c r="G10" s="147"/>
      <c r="H10" s="147"/>
      <c r="I10" s="147"/>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949" t="s">
        <v>573</v>
      </c>
      <c r="F12" s="931" t="s">
        <v>574</v>
      </c>
      <c r="G12" s="932"/>
      <c r="H12" s="933"/>
      <c r="I12" s="715" t="s">
        <v>472</v>
      </c>
      <c r="J12" s="14"/>
      <c r="K12" s="950">
        <v>1</v>
      </c>
      <c r="L12" s="950"/>
      <c r="M12" s="950"/>
      <c r="N12" s="948">
        <v>1600000</v>
      </c>
      <c r="O12" s="948"/>
      <c r="P12" s="948"/>
      <c r="Q12" s="948"/>
      <c r="R12" s="946">
        <f>SUM(N12:Q16)</f>
        <v>1600000</v>
      </c>
      <c r="S12" s="720" t="s">
        <v>108</v>
      </c>
      <c r="T12" s="723">
        <v>1400000</v>
      </c>
      <c r="U12" s="31"/>
      <c r="V12" s="14"/>
    </row>
    <row r="13" spans="1:22" ht="12" customHeight="1" x14ac:dyDescent="0.2">
      <c r="C13" s="13"/>
      <c r="D13" s="19"/>
      <c r="E13" s="919"/>
      <c r="F13" s="924"/>
      <c r="G13" s="925"/>
      <c r="H13" s="926"/>
      <c r="I13" s="717" t="s">
        <v>478</v>
      </c>
      <c r="J13" s="14"/>
      <c r="K13" s="904"/>
      <c r="L13" s="904"/>
      <c r="M13" s="904"/>
      <c r="N13" s="907"/>
      <c r="O13" s="907"/>
      <c r="P13" s="907"/>
      <c r="Q13" s="907"/>
      <c r="R13" s="914"/>
      <c r="S13" s="721" t="s">
        <v>360</v>
      </c>
      <c r="T13" s="722">
        <v>200000</v>
      </c>
      <c r="U13" s="31"/>
      <c r="V13" s="14"/>
    </row>
    <row r="14" spans="1:22" ht="12" customHeight="1" x14ac:dyDescent="0.2">
      <c r="C14" s="13"/>
      <c r="D14" s="19"/>
      <c r="E14" s="919"/>
      <c r="F14" s="924"/>
      <c r="G14" s="925"/>
      <c r="H14" s="926"/>
      <c r="I14" s="717" t="s">
        <v>501</v>
      </c>
      <c r="J14" s="14"/>
      <c r="K14" s="904"/>
      <c r="L14" s="904"/>
      <c r="M14" s="904"/>
      <c r="N14" s="907"/>
      <c r="O14" s="907"/>
      <c r="P14" s="907"/>
      <c r="Q14" s="907"/>
      <c r="R14" s="914"/>
      <c r="S14" s="721"/>
      <c r="T14" s="722"/>
      <c r="U14" s="31"/>
      <c r="V14" s="14"/>
    </row>
    <row r="15" spans="1:22" ht="12" customHeight="1" x14ac:dyDescent="0.2">
      <c r="C15" s="13"/>
      <c r="D15" s="19"/>
      <c r="E15" s="919"/>
      <c r="F15" s="924"/>
      <c r="G15" s="925"/>
      <c r="H15" s="926"/>
      <c r="I15" s="717" t="s">
        <v>538</v>
      </c>
      <c r="J15" s="14"/>
      <c r="K15" s="904"/>
      <c r="L15" s="904"/>
      <c r="M15" s="904"/>
      <c r="N15" s="907"/>
      <c r="O15" s="907"/>
      <c r="P15" s="907"/>
      <c r="Q15" s="907"/>
      <c r="R15" s="914"/>
      <c r="S15" s="721"/>
      <c r="T15" s="722"/>
      <c r="U15" s="31"/>
      <c r="V15" s="14"/>
    </row>
    <row r="16" spans="1:22" ht="12" customHeight="1" x14ac:dyDescent="0.2">
      <c r="C16" s="13"/>
      <c r="D16" s="19"/>
      <c r="E16" s="920"/>
      <c r="F16" s="927"/>
      <c r="G16" s="928"/>
      <c r="H16" s="929"/>
      <c r="I16" s="717" t="s">
        <v>540</v>
      </c>
      <c r="J16" s="14"/>
      <c r="K16" s="905"/>
      <c r="L16" s="905"/>
      <c r="M16" s="905"/>
      <c r="N16" s="908"/>
      <c r="O16" s="908"/>
      <c r="P16" s="908"/>
      <c r="Q16" s="908"/>
      <c r="R16" s="916"/>
      <c r="S16" s="148" t="s">
        <v>87</v>
      </c>
      <c r="T16" s="109">
        <f>SUM(T12:T15)</f>
        <v>1600000</v>
      </c>
      <c r="U16" s="31"/>
      <c r="V16" s="14"/>
    </row>
    <row r="17" spans="3:22" ht="12" customHeight="1" x14ac:dyDescent="0.2">
      <c r="C17" s="13"/>
      <c r="D17" s="19">
        <f>D12+1</f>
        <v>2</v>
      </c>
      <c r="E17" s="918" t="s">
        <v>565</v>
      </c>
      <c r="F17" s="921" t="s">
        <v>575</v>
      </c>
      <c r="G17" s="934"/>
      <c r="H17" s="935"/>
      <c r="I17" s="716" t="s">
        <v>549</v>
      </c>
      <c r="J17" s="14"/>
      <c r="K17" s="911"/>
      <c r="L17" s="911"/>
      <c r="M17" s="911">
        <v>1</v>
      </c>
      <c r="N17" s="912"/>
      <c r="O17" s="912">
        <v>727397</v>
      </c>
      <c r="P17" s="912"/>
      <c r="Q17" s="912"/>
      <c r="R17" s="913">
        <f>SUM(N17:Q21)</f>
        <v>727397</v>
      </c>
      <c r="S17" s="724" t="s">
        <v>108</v>
      </c>
      <c r="T17" s="725">
        <v>660000</v>
      </c>
      <c r="U17" s="31"/>
      <c r="V17" s="14"/>
    </row>
    <row r="18" spans="3:22" ht="12" customHeight="1" x14ac:dyDescent="0.2">
      <c r="C18" s="13"/>
      <c r="D18" s="19"/>
      <c r="E18" s="919"/>
      <c r="F18" s="936"/>
      <c r="G18" s="937"/>
      <c r="H18" s="938"/>
      <c r="I18" s="716" t="s">
        <v>545</v>
      </c>
      <c r="J18" s="14"/>
      <c r="K18" s="904"/>
      <c r="L18" s="904"/>
      <c r="M18" s="904"/>
      <c r="N18" s="907"/>
      <c r="O18" s="907"/>
      <c r="P18" s="907"/>
      <c r="Q18" s="907"/>
      <c r="R18" s="914"/>
      <c r="S18" s="724" t="s">
        <v>360</v>
      </c>
      <c r="T18" s="725">
        <v>67397</v>
      </c>
      <c r="U18" s="31"/>
      <c r="V18" s="14"/>
    </row>
    <row r="19" spans="3:22" ht="12" customHeight="1" x14ac:dyDescent="0.2">
      <c r="C19" s="13"/>
      <c r="D19" s="19"/>
      <c r="E19" s="919"/>
      <c r="F19" s="936"/>
      <c r="G19" s="937"/>
      <c r="H19" s="938"/>
      <c r="I19" s="717" t="s">
        <v>444</v>
      </c>
      <c r="J19" s="14"/>
      <c r="K19" s="904"/>
      <c r="L19" s="904"/>
      <c r="M19" s="904"/>
      <c r="N19" s="907"/>
      <c r="O19" s="907"/>
      <c r="P19" s="907"/>
      <c r="Q19" s="907"/>
      <c r="R19" s="914"/>
      <c r="S19" s="724"/>
      <c r="T19" s="725"/>
      <c r="U19" s="31"/>
      <c r="V19" s="14"/>
    </row>
    <row r="20" spans="3:22" ht="12" customHeight="1" x14ac:dyDescent="0.2">
      <c r="C20" s="13"/>
      <c r="D20" s="19"/>
      <c r="E20" s="919"/>
      <c r="F20" s="936"/>
      <c r="G20" s="937"/>
      <c r="H20" s="938"/>
      <c r="I20" s="717"/>
      <c r="J20" s="14"/>
      <c r="K20" s="904"/>
      <c r="L20" s="904"/>
      <c r="M20" s="904"/>
      <c r="N20" s="907"/>
      <c r="O20" s="907"/>
      <c r="P20" s="907"/>
      <c r="Q20" s="907"/>
      <c r="R20" s="914"/>
      <c r="S20" s="724"/>
      <c r="T20" s="725"/>
      <c r="U20" s="31"/>
      <c r="V20" s="14"/>
    </row>
    <row r="21" spans="3:22" ht="12" customHeight="1" x14ac:dyDescent="0.2">
      <c r="C21" s="13"/>
      <c r="D21" s="19"/>
      <c r="E21" s="920"/>
      <c r="F21" s="939"/>
      <c r="G21" s="940"/>
      <c r="H21" s="941"/>
      <c r="I21" s="717" t="s">
        <v>444</v>
      </c>
      <c r="J21" s="14"/>
      <c r="K21" s="905"/>
      <c r="L21" s="905"/>
      <c r="M21" s="905"/>
      <c r="N21" s="908"/>
      <c r="O21" s="908"/>
      <c r="P21" s="908"/>
      <c r="Q21" s="908"/>
      <c r="R21" s="916"/>
      <c r="S21" s="148" t="s">
        <v>87</v>
      </c>
      <c r="T21" s="109">
        <f>SUM(T17:T20)</f>
        <v>727397</v>
      </c>
      <c r="U21" s="31"/>
      <c r="V21" s="14"/>
    </row>
    <row r="22" spans="3:22" ht="12" customHeight="1" x14ac:dyDescent="0.2">
      <c r="C22" s="13"/>
      <c r="D22" s="19">
        <f>D17+1</f>
        <v>3</v>
      </c>
      <c r="E22" s="918" t="s">
        <v>561</v>
      </c>
      <c r="F22" s="921" t="s">
        <v>562</v>
      </c>
      <c r="G22" s="922"/>
      <c r="H22" s="923"/>
      <c r="I22" s="716" t="s">
        <v>549</v>
      </c>
      <c r="J22" s="14"/>
      <c r="K22" s="911"/>
      <c r="L22" s="911">
        <v>1</v>
      </c>
      <c r="M22" s="911"/>
      <c r="N22" s="912"/>
      <c r="O22" s="912">
        <v>430000</v>
      </c>
      <c r="P22" s="912"/>
      <c r="Q22" s="912"/>
      <c r="R22" s="913">
        <f>SUM(N22:Q26)</f>
        <v>430000</v>
      </c>
      <c r="S22" s="726" t="s">
        <v>360</v>
      </c>
      <c r="T22" s="727">
        <v>430000</v>
      </c>
      <c r="U22" s="31"/>
      <c r="V22" s="14"/>
    </row>
    <row r="23" spans="3:22" ht="12" customHeight="1" x14ac:dyDescent="0.2">
      <c r="C23" s="13"/>
      <c r="D23" s="19"/>
      <c r="E23" s="919"/>
      <c r="F23" s="924"/>
      <c r="G23" s="925"/>
      <c r="H23" s="926"/>
      <c r="I23" s="716"/>
      <c r="J23" s="14"/>
      <c r="K23" s="904"/>
      <c r="L23" s="904"/>
      <c r="M23" s="904"/>
      <c r="N23" s="907"/>
      <c r="O23" s="907"/>
      <c r="P23" s="907"/>
      <c r="Q23" s="907"/>
      <c r="R23" s="914"/>
      <c r="S23" s="78"/>
      <c r="T23" s="110"/>
      <c r="U23" s="31"/>
      <c r="V23" s="14"/>
    </row>
    <row r="24" spans="3:22" ht="12" customHeight="1" x14ac:dyDescent="0.2">
      <c r="C24" s="13"/>
      <c r="D24" s="19"/>
      <c r="E24" s="919"/>
      <c r="F24" s="924"/>
      <c r="G24" s="925"/>
      <c r="H24" s="926"/>
      <c r="I24" s="716"/>
      <c r="J24" s="14"/>
      <c r="K24" s="904"/>
      <c r="L24" s="904"/>
      <c r="M24" s="904"/>
      <c r="N24" s="907"/>
      <c r="O24" s="907"/>
      <c r="P24" s="907"/>
      <c r="Q24" s="907"/>
      <c r="R24" s="914"/>
      <c r="S24" s="78"/>
      <c r="T24" s="110"/>
      <c r="U24" s="31"/>
      <c r="V24" s="14"/>
    </row>
    <row r="25" spans="3:22" ht="12" customHeight="1" x14ac:dyDescent="0.2">
      <c r="C25" s="13"/>
      <c r="D25" s="19"/>
      <c r="E25" s="919"/>
      <c r="F25" s="924"/>
      <c r="G25" s="925"/>
      <c r="H25" s="926"/>
      <c r="I25" s="716"/>
      <c r="J25" s="14"/>
      <c r="K25" s="904"/>
      <c r="L25" s="904"/>
      <c r="M25" s="904"/>
      <c r="N25" s="907"/>
      <c r="O25" s="907"/>
      <c r="P25" s="907"/>
      <c r="Q25" s="907"/>
      <c r="R25" s="914"/>
      <c r="S25" s="78"/>
      <c r="T25" s="110"/>
      <c r="U25" s="31"/>
      <c r="V25" s="14"/>
    </row>
    <row r="26" spans="3:22" ht="12" customHeight="1" x14ac:dyDescent="0.2">
      <c r="C26" s="13"/>
      <c r="D26" s="19"/>
      <c r="E26" s="920"/>
      <c r="F26" s="927"/>
      <c r="G26" s="928"/>
      <c r="H26" s="929"/>
      <c r="I26" s="716"/>
      <c r="J26" s="14"/>
      <c r="K26" s="905"/>
      <c r="L26" s="905"/>
      <c r="M26" s="905"/>
      <c r="N26" s="908"/>
      <c r="O26" s="908"/>
      <c r="P26" s="908"/>
      <c r="Q26" s="908"/>
      <c r="R26" s="916"/>
      <c r="S26" s="148" t="s">
        <v>87</v>
      </c>
      <c r="T26" s="109">
        <f>SUM(T22:T25)</f>
        <v>430000</v>
      </c>
      <c r="U26" s="31"/>
      <c r="V26" s="14"/>
    </row>
    <row r="27" spans="3:22" ht="12" customHeight="1" x14ac:dyDescent="0.2">
      <c r="C27" s="13"/>
      <c r="D27" s="19">
        <f>D22+1</f>
        <v>4</v>
      </c>
      <c r="E27" s="918" t="s">
        <v>555</v>
      </c>
      <c r="F27" s="921" t="s">
        <v>556</v>
      </c>
      <c r="G27" s="922"/>
      <c r="H27" s="923"/>
      <c r="I27" s="716" t="s">
        <v>549</v>
      </c>
      <c r="J27" s="14"/>
      <c r="K27" s="911"/>
      <c r="L27" s="911"/>
      <c r="M27" s="911">
        <v>1</v>
      </c>
      <c r="N27" s="912"/>
      <c r="O27" s="912">
        <v>325000</v>
      </c>
      <c r="P27" s="912"/>
      <c r="Q27" s="912"/>
      <c r="R27" s="913">
        <f>SUM(N27:Q31)</f>
        <v>325000</v>
      </c>
      <c r="S27" s="728" t="s">
        <v>360</v>
      </c>
      <c r="T27" s="729">
        <v>325000</v>
      </c>
      <c r="U27" s="31"/>
      <c r="V27" s="14"/>
    </row>
    <row r="28" spans="3:22" ht="12" customHeight="1" x14ac:dyDescent="0.2">
      <c r="C28" s="13"/>
      <c r="D28" s="19"/>
      <c r="E28" s="919"/>
      <c r="F28" s="924"/>
      <c r="G28" s="925"/>
      <c r="H28" s="926"/>
      <c r="I28" s="716" t="s">
        <v>545</v>
      </c>
      <c r="J28" s="14"/>
      <c r="K28" s="904"/>
      <c r="L28" s="904"/>
      <c r="M28" s="904"/>
      <c r="N28" s="907"/>
      <c r="O28" s="907"/>
      <c r="P28" s="907"/>
      <c r="Q28" s="907"/>
      <c r="R28" s="914"/>
      <c r="S28" s="78"/>
      <c r="T28" s="110"/>
      <c r="U28" s="31"/>
      <c r="V28" s="14"/>
    </row>
    <row r="29" spans="3:22" ht="12" customHeight="1" x14ac:dyDescent="0.2">
      <c r="C29" s="13"/>
      <c r="D29" s="19"/>
      <c r="E29" s="919"/>
      <c r="F29" s="924"/>
      <c r="G29" s="925"/>
      <c r="H29" s="926"/>
      <c r="I29" s="719" t="s">
        <v>547</v>
      </c>
      <c r="J29" s="14"/>
      <c r="K29" s="904"/>
      <c r="L29" s="904"/>
      <c r="M29" s="904"/>
      <c r="N29" s="907"/>
      <c r="O29" s="907"/>
      <c r="P29" s="907"/>
      <c r="Q29" s="907"/>
      <c r="R29" s="914"/>
      <c r="S29" s="78"/>
      <c r="T29" s="110"/>
      <c r="U29" s="31"/>
      <c r="V29" s="14"/>
    </row>
    <row r="30" spans="3:22" ht="12" customHeight="1" x14ac:dyDescent="0.2">
      <c r="C30" s="13"/>
      <c r="D30" s="19"/>
      <c r="E30" s="919"/>
      <c r="F30" s="924"/>
      <c r="G30" s="925"/>
      <c r="H30" s="926"/>
      <c r="I30" s="719" t="s">
        <v>444</v>
      </c>
      <c r="J30" s="14"/>
      <c r="K30" s="904"/>
      <c r="L30" s="904"/>
      <c r="M30" s="904"/>
      <c r="N30" s="907"/>
      <c r="O30" s="907"/>
      <c r="P30" s="907"/>
      <c r="Q30" s="907"/>
      <c r="R30" s="914"/>
      <c r="S30" s="78"/>
      <c r="T30" s="110"/>
      <c r="U30" s="31"/>
      <c r="V30" s="14"/>
    </row>
    <row r="31" spans="3:22" ht="12" customHeight="1" x14ac:dyDescent="0.2">
      <c r="C31" s="13"/>
      <c r="D31" s="19"/>
      <c r="E31" s="920"/>
      <c r="F31" s="927"/>
      <c r="G31" s="928"/>
      <c r="H31" s="929"/>
      <c r="I31" s="716" t="s">
        <v>444</v>
      </c>
      <c r="J31" s="14"/>
      <c r="K31" s="905"/>
      <c r="L31" s="905"/>
      <c r="M31" s="905"/>
      <c r="N31" s="908"/>
      <c r="O31" s="908"/>
      <c r="P31" s="908"/>
      <c r="Q31" s="908"/>
      <c r="R31" s="916"/>
      <c r="S31" s="148" t="s">
        <v>87</v>
      </c>
      <c r="T31" s="109">
        <f>SUM(T27:T30)</f>
        <v>325000</v>
      </c>
      <c r="U31" s="31"/>
      <c r="V31" s="14"/>
    </row>
    <row r="32" spans="3:22" ht="12" customHeight="1" x14ac:dyDescent="0.2">
      <c r="C32" s="13"/>
      <c r="D32" s="19">
        <f>D27+1</f>
        <v>5</v>
      </c>
      <c r="E32" s="918" t="s">
        <v>559</v>
      </c>
      <c r="F32" s="921" t="s">
        <v>560</v>
      </c>
      <c r="G32" s="934"/>
      <c r="H32" s="935"/>
      <c r="I32" s="716" t="s">
        <v>472</v>
      </c>
      <c r="J32" s="14"/>
      <c r="K32" s="911"/>
      <c r="L32" s="911">
        <v>1</v>
      </c>
      <c r="M32" s="911"/>
      <c r="N32" s="912"/>
      <c r="O32" s="912">
        <v>305500</v>
      </c>
      <c r="P32" s="912"/>
      <c r="Q32" s="912"/>
      <c r="R32" s="913">
        <f>SUM(N32:Q36)</f>
        <v>305500</v>
      </c>
      <c r="S32" s="730" t="s">
        <v>360</v>
      </c>
      <c r="T32" s="731">
        <v>305500</v>
      </c>
      <c r="U32" s="31"/>
      <c r="V32" s="14"/>
    </row>
    <row r="33" spans="3:22" ht="12" customHeight="1" x14ac:dyDescent="0.2">
      <c r="C33" s="13"/>
      <c r="D33" s="19"/>
      <c r="E33" s="919"/>
      <c r="F33" s="936"/>
      <c r="G33" s="937"/>
      <c r="H33" s="938"/>
      <c r="I33" s="716" t="s">
        <v>549</v>
      </c>
      <c r="J33" s="14"/>
      <c r="K33" s="904"/>
      <c r="L33" s="904"/>
      <c r="M33" s="904"/>
      <c r="N33" s="907"/>
      <c r="O33" s="907"/>
      <c r="P33" s="907"/>
      <c r="Q33" s="907"/>
      <c r="R33" s="914"/>
      <c r="S33" s="78"/>
      <c r="T33" s="110"/>
      <c r="U33" s="31"/>
      <c r="V33" s="14"/>
    </row>
    <row r="34" spans="3:22" ht="12" customHeight="1" x14ac:dyDescent="0.2">
      <c r="C34" s="13"/>
      <c r="D34" s="19"/>
      <c r="E34" s="919"/>
      <c r="F34" s="936"/>
      <c r="G34" s="937"/>
      <c r="H34" s="938"/>
      <c r="I34" s="716"/>
      <c r="J34" s="14"/>
      <c r="K34" s="904"/>
      <c r="L34" s="904"/>
      <c r="M34" s="904"/>
      <c r="N34" s="907"/>
      <c r="O34" s="907"/>
      <c r="P34" s="907"/>
      <c r="Q34" s="907"/>
      <c r="R34" s="914"/>
      <c r="S34" s="78"/>
      <c r="T34" s="110"/>
      <c r="U34" s="31"/>
      <c r="V34" s="14"/>
    </row>
    <row r="35" spans="3:22" ht="12" customHeight="1" x14ac:dyDescent="0.2">
      <c r="C35" s="13"/>
      <c r="D35" s="19"/>
      <c r="E35" s="919"/>
      <c r="F35" s="936"/>
      <c r="G35" s="937"/>
      <c r="H35" s="938"/>
      <c r="I35" s="716"/>
      <c r="J35" s="14"/>
      <c r="K35" s="904"/>
      <c r="L35" s="904"/>
      <c r="M35" s="904"/>
      <c r="N35" s="907"/>
      <c r="O35" s="907"/>
      <c r="P35" s="907"/>
      <c r="Q35" s="907"/>
      <c r="R35" s="914"/>
      <c r="S35" s="78"/>
      <c r="T35" s="110"/>
      <c r="U35" s="31"/>
      <c r="V35" s="14"/>
    </row>
    <row r="36" spans="3:22" ht="12" customHeight="1" x14ac:dyDescent="0.2">
      <c r="C36" s="13"/>
      <c r="D36" s="19"/>
      <c r="E36" s="920"/>
      <c r="F36" s="939"/>
      <c r="G36" s="940"/>
      <c r="H36" s="941"/>
      <c r="I36" s="716"/>
      <c r="J36" s="14"/>
      <c r="K36" s="905"/>
      <c r="L36" s="905"/>
      <c r="M36" s="905"/>
      <c r="N36" s="908"/>
      <c r="O36" s="908"/>
      <c r="P36" s="908"/>
      <c r="Q36" s="908"/>
      <c r="R36" s="916"/>
      <c r="S36" s="148" t="s">
        <v>87</v>
      </c>
      <c r="T36" s="109">
        <f>SUM(T32:T35)</f>
        <v>305500</v>
      </c>
      <c r="U36" s="31"/>
      <c r="V36" s="14"/>
    </row>
    <row r="37" spans="3:22" x14ac:dyDescent="0.2">
      <c r="C37" s="13"/>
      <c r="D37" s="19">
        <f>D32+1</f>
        <v>6</v>
      </c>
      <c r="E37" s="918" t="s">
        <v>570</v>
      </c>
      <c r="F37" s="942" t="s">
        <v>576</v>
      </c>
      <c r="G37" s="922"/>
      <c r="H37" s="923"/>
      <c r="I37" s="716" t="s">
        <v>484</v>
      </c>
      <c r="J37" s="14"/>
      <c r="K37" s="911">
        <v>1</v>
      </c>
      <c r="L37" s="911"/>
      <c r="M37" s="911"/>
      <c r="N37" s="912">
        <v>200000</v>
      </c>
      <c r="O37" s="912"/>
      <c r="P37" s="912"/>
      <c r="Q37" s="912"/>
      <c r="R37" s="913">
        <f>SUM(N37:Q41)</f>
        <v>200000</v>
      </c>
      <c r="S37" s="732" t="s">
        <v>108</v>
      </c>
      <c r="T37" s="733">
        <v>200000</v>
      </c>
      <c r="U37" s="31"/>
      <c r="V37" s="14"/>
    </row>
    <row r="38" spans="3:22" ht="25.5" x14ac:dyDescent="0.2">
      <c r="C38" s="13"/>
      <c r="D38" s="19"/>
      <c r="E38" s="919"/>
      <c r="F38" s="924"/>
      <c r="G38" s="925"/>
      <c r="H38" s="926"/>
      <c r="I38" s="719" t="s">
        <v>488</v>
      </c>
      <c r="J38" s="14"/>
      <c r="K38" s="904"/>
      <c r="L38" s="904"/>
      <c r="M38" s="904"/>
      <c r="N38" s="907"/>
      <c r="O38" s="907"/>
      <c r="P38" s="907"/>
      <c r="Q38" s="907"/>
      <c r="R38" s="914"/>
      <c r="S38" s="78"/>
      <c r="T38" s="110"/>
      <c r="U38" s="31"/>
      <c r="V38" s="14"/>
    </row>
    <row r="39" spans="3:22" x14ac:dyDescent="0.2">
      <c r="C39" s="13"/>
      <c r="D39" s="19"/>
      <c r="E39" s="919"/>
      <c r="F39" s="924"/>
      <c r="G39" s="925"/>
      <c r="H39" s="926"/>
      <c r="I39" s="716" t="s">
        <v>493</v>
      </c>
      <c r="J39" s="14"/>
      <c r="K39" s="904"/>
      <c r="L39" s="904"/>
      <c r="M39" s="904"/>
      <c r="N39" s="907"/>
      <c r="O39" s="907"/>
      <c r="P39" s="907"/>
      <c r="Q39" s="907"/>
      <c r="R39" s="914"/>
      <c r="S39" s="78"/>
      <c r="T39" s="110"/>
      <c r="U39" s="31"/>
      <c r="V39" s="14"/>
    </row>
    <row r="40" spans="3:22" x14ac:dyDescent="0.2">
      <c r="C40" s="13"/>
      <c r="D40" s="19"/>
      <c r="E40" s="919"/>
      <c r="F40" s="924"/>
      <c r="G40" s="925"/>
      <c r="H40" s="926"/>
      <c r="I40" s="716" t="s">
        <v>495</v>
      </c>
      <c r="J40" s="14"/>
      <c r="K40" s="904"/>
      <c r="L40" s="904"/>
      <c r="M40" s="904"/>
      <c r="N40" s="907"/>
      <c r="O40" s="907"/>
      <c r="P40" s="907"/>
      <c r="Q40" s="907"/>
      <c r="R40" s="914"/>
      <c r="S40" s="78"/>
      <c r="T40" s="110"/>
      <c r="U40" s="31"/>
      <c r="V40" s="14"/>
    </row>
    <row r="41" spans="3:22" x14ac:dyDescent="0.2">
      <c r="C41" s="13"/>
      <c r="D41" s="19"/>
      <c r="E41" s="920"/>
      <c r="F41" s="927"/>
      <c r="G41" s="928"/>
      <c r="H41" s="929"/>
      <c r="I41" s="717" t="s">
        <v>444</v>
      </c>
      <c r="J41" s="14"/>
      <c r="K41" s="905"/>
      <c r="L41" s="905"/>
      <c r="M41" s="905"/>
      <c r="N41" s="908"/>
      <c r="O41" s="908"/>
      <c r="P41" s="908"/>
      <c r="Q41" s="908"/>
      <c r="R41" s="916"/>
      <c r="S41" s="148" t="s">
        <v>87</v>
      </c>
      <c r="T41" s="109">
        <f>SUM(T37:T40)</f>
        <v>200000</v>
      </c>
      <c r="U41" s="31"/>
      <c r="V41" s="14"/>
    </row>
    <row r="42" spans="3:22" x14ac:dyDescent="0.2">
      <c r="C42" s="13"/>
      <c r="D42" s="19">
        <f>D37+1</f>
        <v>7</v>
      </c>
      <c r="E42" s="918" t="s">
        <v>577</v>
      </c>
      <c r="F42" s="942" t="s">
        <v>578</v>
      </c>
      <c r="G42" s="922"/>
      <c r="H42" s="923"/>
      <c r="I42" s="717" t="s">
        <v>134</v>
      </c>
      <c r="J42" s="14"/>
      <c r="K42" s="911"/>
      <c r="L42" s="911"/>
      <c r="M42" s="911">
        <v>1</v>
      </c>
      <c r="N42" s="912"/>
      <c r="O42" s="912"/>
      <c r="P42" s="912"/>
      <c r="Q42" s="912">
        <v>196747</v>
      </c>
      <c r="R42" s="913">
        <f>SUM(N42:Q46)</f>
        <v>196747</v>
      </c>
      <c r="S42" s="734" t="s">
        <v>108</v>
      </c>
      <c r="T42" s="735">
        <v>170000</v>
      </c>
      <c r="U42" s="31"/>
      <c r="V42" s="14"/>
    </row>
    <row r="43" spans="3:22" x14ac:dyDescent="0.2">
      <c r="C43" s="13"/>
      <c r="D43" s="19"/>
      <c r="E43" s="919"/>
      <c r="F43" s="924"/>
      <c r="G43" s="925"/>
      <c r="H43" s="926"/>
      <c r="I43" s="717" t="s">
        <v>444</v>
      </c>
      <c r="J43" s="14"/>
      <c r="K43" s="904"/>
      <c r="L43" s="904"/>
      <c r="M43" s="904"/>
      <c r="N43" s="907"/>
      <c r="O43" s="907"/>
      <c r="P43" s="907"/>
      <c r="Q43" s="907"/>
      <c r="R43" s="914"/>
      <c r="S43" s="734" t="s">
        <v>360</v>
      </c>
      <c r="T43" s="735">
        <v>26747</v>
      </c>
      <c r="U43" s="31"/>
      <c r="V43" s="14"/>
    </row>
    <row r="44" spans="3:22" x14ac:dyDescent="0.2">
      <c r="C44" s="13"/>
      <c r="D44" s="19"/>
      <c r="E44" s="919"/>
      <c r="F44" s="924"/>
      <c r="G44" s="925"/>
      <c r="H44" s="926"/>
      <c r="I44" s="717"/>
      <c r="J44" s="14"/>
      <c r="K44" s="904"/>
      <c r="L44" s="904"/>
      <c r="M44" s="904"/>
      <c r="N44" s="907"/>
      <c r="O44" s="907"/>
      <c r="P44" s="907"/>
      <c r="Q44" s="907"/>
      <c r="R44" s="914"/>
      <c r="S44" s="78"/>
      <c r="T44" s="110"/>
      <c r="U44" s="31"/>
      <c r="V44" s="14"/>
    </row>
    <row r="45" spans="3:22" x14ac:dyDescent="0.2">
      <c r="C45" s="13"/>
      <c r="D45" s="19"/>
      <c r="E45" s="919"/>
      <c r="F45" s="924"/>
      <c r="G45" s="925"/>
      <c r="H45" s="926"/>
      <c r="I45" s="717" t="s">
        <v>444</v>
      </c>
      <c r="J45" s="14"/>
      <c r="K45" s="904"/>
      <c r="L45" s="904"/>
      <c r="M45" s="904"/>
      <c r="N45" s="907"/>
      <c r="O45" s="907"/>
      <c r="P45" s="907"/>
      <c r="Q45" s="907"/>
      <c r="R45" s="914"/>
      <c r="S45" s="78"/>
      <c r="T45" s="110"/>
      <c r="U45" s="31"/>
      <c r="V45" s="14"/>
    </row>
    <row r="46" spans="3:22" x14ac:dyDescent="0.2">
      <c r="C46" s="13"/>
      <c r="D46" s="19"/>
      <c r="E46" s="920"/>
      <c r="F46" s="927"/>
      <c r="G46" s="928"/>
      <c r="H46" s="929"/>
      <c r="I46" s="717"/>
      <c r="J46" s="14"/>
      <c r="K46" s="905"/>
      <c r="L46" s="905"/>
      <c r="M46" s="905"/>
      <c r="N46" s="908"/>
      <c r="O46" s="908"/>
      <c r="P46" s="908"/>
      <c r="Q46" s="908"/>
      <c r="R46" s="916"/>
      <c r="S46" s="148" t="s">
        <v>87</v>
      </c>
      <c r="T46" s="109">
        <f>SUM(T42:T45)</f>
        <v>196747</v>
      </c>
      <c r="U46" s="31"/>
      <c r="V46" s="14"/>
    </row>
    <row r="47" spans="3:22" x14ac:dyDescent="0.2">
      <c r="C47" s="13"/>
      <c r="D47" s="19">
        <f>D42+1</f>
        <v>8</v>
      </c>
      <c r="E47" s="918" t="s">
        <v>579</v>
      </c>
      <c r="F47" s="921" t="s">
        <v>580</v>
      </c>
      <c r="G47" s="934"/>
      <c r="H47" s="935"/>
      <c r="I47" s="716" t="s">
        <v>549</v>
      </c>
      <c r="J47" s="14"/>
      <c r="K47" s="911"/>
      <c r="L47" s="911"/>
      <c r="M47" s="911">
        <v>1</v>
      </c>
      <c r="N47" s="912"/>
      <c r="O47" s="912">
        <v>175765</v>
      </c>
      <c r="P47" s="912"/>
      <c r="Q47" s="912"/>
      <c r="R47" s="913">
        <f>SUM(N47:Q51)</f>
        <v>175765</v>
      </c>
      <c r="S47" s="736" t="s">
        <v>108</v>
      </c>
      <c r="T47" s="737">
        <v>100000</v>
      </c>
      <c r="U47" s="31"/>
      <c r="V47" s="14"/>
    </row>
    <row r="48" spans="3:22" x14ac:dyDescent="0.2">
      <c r="C48" s="13"/>
      <c r="D48" s="19"/>
      <c r="E48" s="919"/>
      <c r="F48" s="936"/>
      <c r="G48" s="937"/>
      <c r="H48" s="938"/>
      <c r="I48" s="716" t="s">
        <v>545</v>
      </c>
      <c r="J48" s="14"/>
      <c r="K48" s="904"/>
      <c r="L48" s="904"/>
      <c r="M48" s="904"/>
      <c r="N48" s="907"/>
      <c r="O48" s="907"/>
      <c r="P48" s="907"/>
      <c r="Q48" s="907"/>
      <c r="R48" s="914"/>
      <c r="S48" s="736" t="s">
        <v>360</v>
      </c>
      <c r="T48" s="737">
        <v>75765</v>
      </c>
      <c r="U48" s="31"/>
      <c r="V48" s="14"/>
    </row>
    <row r="49" spans="2:22" x14ac:dyDescent="0.2">
      <c r="C49" s="13"/>
      <c r="D49" s="19"/>
      <c r="E49" s="919"/>
      <c r="F49" s="936"/>
      <c r="G49" s="937"/>
      <c r="H49" s="938"/>
      <c r="I49" s="717" t="s">
        <v>444</v>
      </c>
      <c r="J49" s="14"/>
      <c r="K49" s="904"/>
      <c r="L49" s="904"/>
      <c r="M49" s="904"/>
      <c r="N49" s="907"/>
      <c r="O49" s="907"/>
      <c r="P49" s="907"/>
      <c r="Q49" s="907"/>
      <c r="R49" s="914"/>
      <c r="S49" s="78"/>
      <c r="T49" s="110"/>
      <c r="U49" s="31"/>
      <c r="V49" s="14"/>
    </row>
    <row r="50" spans="2:22" x14ac:dyDescent="0.2">
      <c r="C50" s="13"/>
      <c r="D50" s="19"/>
      <c r="E50" s="919"/>
      <c r="F50" s="936"/>
      <c r="G50" s="937"/>
      <c r="H50" s="938"/>
      <c r="I50" s="717"/>
      <c r="J50" s="14"/>
      <c r="K50" s="904"/>
      <c r="L50" s="904"/>
      <c r="M50" s="904"/>
      <c r="N50" s="907"/>
      <c r="O50" s="907"/>
      <c r="P50" s="907"/>
      <c r="Q50" s="907"/>
      <c r="R50" s="914"/>
      <c r="S50" s="78"/>
      <c r="T50" s="110"/>
      <c r="U50" s="31"/>
      <c r="V50" s="14"/>
    </row>
    <row r="51" spans="2:22" x14ac:dyDescent="0.2">
      <c r="C51" s="13"/>
      <c r="D51" s="19"/>
      <c r="E51" s="920"/>
      <c r="F51" s="939"/>
      <c r="G51" s="940"/>
      <c r="H51" s="941"/>
      <c r="I51" s="717" t="s">
        <v>444</v>
      </c>
      <c r="J51" s="14"/>
      <c r="K51" s="905"/>
      <c r="L51" s="905"/>
      <c r="M51" s="905"/>
      <c r="N51" s="908"/>
      <c r="O51" s="908"/>
      <c r="P51" s="908"/>
      <c r="Q51" s="908"/>
      <c r="R51" s="916"/>
      <c r="S51" s="148" t="s">
        <v>87</v>
      </c>
      <c r="T51" s="109">
        <f>SUM(T47:T50)</f>
        <v>175765</v>
      </c>
      <c r="U51" s="31"/>
      <c r="V51" s="14"/>
    </row>
    <row r="52" spans="2:22" ht="12.75" customHeight="1" x14ac:dyDescent="0.2">
      <c r="C52" s="13"/>
      <c r="D52" s="19">
        <f>D47+1</f>
        <v>9</v>
      </c>
      <c r="E52" s="918" t="s">
        <v>581</v>
      </c>
      <c r="F52" s="921" t="s">
        <v>582</v>
      </c>
      <c r="G52" s="934"/>
      <c r="H52" s="935"/>
      <c r="I52" s="716" t="s">
        <v>549</v>
      </c>
      <c r="J52" s="14"/>
      <c r="K52" s="911"/>
      <c r="L52" s="911"/>
      <c r="M52" s="911">
        <v>1</v>
      </c>
      <c r="N52" s="912"/>
      <c r="O52" s="912">
        <v>157831</v>
      </c>
      <c r="P52" s="912"/>
      <c r="Q52" s="912"/>
      <c r="R52" s="913">
        <f>SUM(N52:Q56)</f>
        <v>157831</v>
      </c>
      <c r="S52" s="738" t="s">
        <v>108</v>
      </c>
      <c r="T52" s="739">
        <v>130000</v>
      </c>
      <c r="U52" s="31"/>
      <c r="V52" s="14"/>
    </row>
    <row r="53" spans="2:22" ht="12.75" customHeight="1" x14ac:dyDescent="0.2">
      <c r="C53" s="13"/>
      <c r="D53" s="19"/>
      <c r="E53" s="919"/>
      <c r="F53" s="936"/>
      <c r="G53" s="937"/>
      <c r="H53" s="938"/>
      <c r="I53" s="716" t="s">
        <v>545</v>
      </c>
      <c r="J53" s="14"/>
      <c r="K53" s="904"/>
      <c r="L53" s="904"/>
      <c r="M53" s="904"/>
      <c r="N53" s="907"/>
      <c r="O53" s="907"/>
      <c r="P53" s="907"/>
      <c r="Q53" s="907"/>
      <c r="R53" s="914"/>
      <c r="S53" s="738" t="s">
        <v>360</v>
      </c>
      <c r="T53" s="739">
        <v>27831</v>
      </c>
      <c r="U53" s="31"/>
      <c r="V53" s="14"/>
    </row>
    <row r="54" spans="2:22" ht="12.75" customHeight="1" x14ac:dyDescent="0.2">
      <c r="C54" s="13"/>
      <c r="D54" s="19"/>
      <c r="E54" s="919"/>
      <c r="F54" s="936"/>
      <c r="G54" s="937"/>
      <c r="H54" s="938"/>
      <c r="I54" s="717"/>
      <c r="J54" s="14"/>
      <c r="K54" s="904"/>
      <c r="L54" s="904"/>
      <c r="M54" s="904"/>
      <c r="N54" s="907"/>
      <c r="O54" s="907"/>
      <c r="P54" s="907"/>
      <c r="Q54" s="907"/>
      <c r="R54" s="914"/>
      <c r="S54" s="78"/>
      <c r="T54" s="110"/>
      <c r="U54" s="31"/>
      <c r="V54" s="14"/>
    </row>
    <row r="55" spans="2:22" ht="12.75" customHeight="1" x14ac:dyDescent="0.2">
      <c r="C55" s="13"/>
      <c r="D55" s="19"/>
      <c r="E55" s="919"/>
      <c r="F55" s="936"/>
      <c r="G55" s="937"/>
      <c r="H55" s="938"/>
      <c r="I55" s="717" t="s">
        <v>444</v>
      </c>
      <c r="J55" s="14"/>
      <c r="K55" s="904"/>
      <c r="L55" s="904"/>
      <c r="M55" s="904"/>
      <c r="N55" s="907"/>
      <c r="O55" s="907"/>
      <c r="P55" s="907"/>
      <c r="Q55" s="907"/>
      <c r="R55" s="914"/>
      <c r="S55" s="78"/>
      <c r="T55" s="110"/>
      <c r="U55" s="31"/>
      <c r="V55" s="14"/>
    </row>
    <row r="56" spans="2:22" ht="12.75" customHeight="1" x14ac:dyDescent="0.2">
      <c r="C56" s="13"/>
      <c r="D56" s="19"/>
      <c r="E56" s="920"/>
      <c r="F56" s="939"/>
      <c r="G56" s="940"/>
      <c r="H56" s="941"/>
      <c r="I56" s="717"/>
      <c r="J56" s="14"/>
      <c r="K56" s="905"/>
      <c r="L56" s="905"/>
      <c r="M56" s="905"/>
      <c r="N56" s="908"/>
      <c r="O56" s="908"/>
      <c r="P56" s="908"/>
      <c r="Q56" s="908"/>
      <c r="R56" s="916"/>
      <c r="S56" s="148" t="s">
        <v>87</v>
      </c>
      <c r="T56" s="109">
        <f>SUM(T52:T55)</f>
        <v>157831</v>
      </c>
      <c r="U56" s="31"/>
      <c r="V56" s="14"/>
    </row>
    <row r="57" spans="2:22" ht="12.75" customHeight="1" x14ac:dyDescent="0.2">
      <c r="C57" s="13"/>
      <c r="D57" s="19">
        <f>D52+1</f>
        <v>10</v>
      </c>
      <c r="E57" s="918" t="s">
        <v>583</v>
      </c>
      <c r="F57" s="942" t="s">
        <v>584</v>
      </c>
      <c r="G57" s="922"/>
      <c r="H57" s="923"/>
      <c r="I57" s="717" t="s">
        <v>134</v>
      </c>
      <c r="J57" s="14"/>
      <c r="K57" s="911"/>
      <c r="L57" s="911"/>
      <c r="M57" s="911">
        <v>1</v>
      </c>
      <c r="N57" s="912"/>
      <c r="O57" s="912">
        <v>141713</v>
      </c>
      <c r="P57" s="912"/>
      <c r="Q57" s="912"/>
      <c r="R57" s="913">
        <f>SUM(N57:Q61)</f>
        <v>141713</v>
      </c>
      <c r="S57" s="740" t="s">
        <v>360</v>
      </c>
      <c r="T57" s="741">
        <v>141713</v>
      </c>
      <c r="U57" s="31"/>
      <c r="V57" s="14"/>
    </row>
    <row r="58" spans="2:22" ht="12.75" customHeight="1" x14ac:dyDescent="0.2">
      <c r="C58" s="13"/>
      <c r="D58" s="19"/>
      <c r="E58" s="919"/>
      <c r="F58" s="924"/>
      <c r="G58" s="925"/>
      <c r="H58" s="926"/>
      <c r="I58" s="717"/>
      <c r="J58" s="14"/>
      <c r="K58" s="904"/>
      <c r="L58" s="904"/>
      <c r="M58" s="904"/>
      <c r="N58" s="907"/>
      <c r="O58" s="907"/>
      <c r="P58" s="907"/>
      <c r="Q58" s="907"/>
      <c r="R58" s="914"/>
      <c r="S58" s="78"/>
      <c r="T58" s="110"/>
      <c r="U58" s="31"/>
      <c r="V58" s="14"/>
    </row>
    <row r="59" spans="2:22" ht="12.75" customHeight="1" x14ac:dyDescent="0.2">
      <c r="C59" s="13"/>
      <c r="D59" s="19"/>
      <c r="E59" s="919"/>
      <c r="F59" s="924"/>
      <c r="G59" s="925"/>
      <c r="H59" s="926"/>
      <c r="I59" s="717" t="s">
        <v>444</v>
      </c>
      <c r="J59" s="14"/>
      <c r="K59" s="904"/>
      <c r="L59" s="904"/>
      <c r="M59" s="904"/>
      <c r="N59" s="907"/>
      <c r="O59" s="907"/>
      <c r="P59" s="907"/>
      <c r="Q59" s="907"/>
      <c r="R59" s="914"/>
      <c r="S59" s="78"/>
      <c r="T59" s="110"/>
      <c r="U59" s="31"/>
      <c r="V59" s="14"/>
    </row>
    <row r="60" spans="2:22" ht="12.75" customHeight="1" x14ac:dyDescent="0.2">
      <c r="C60" s="13"/>
      <c r="D60" s="19"/>
      <c r="E60" s="919"/>
      <c r="F60" s="924"/>
      <c r="G60" s="925"/>
      <c r="H60" s="926"/>
      <c r="I60" s="717"/>
      <c r="J60" s="14"/>
      <c r="K60" s="904"/>
      <c r="L60" s="904"/>
      <c r="M60" s="904"/>
      <c r="N60" s="907"/>
      <c r="O60" s="907"/>
      <c r="P60" s="907"/>
      <c r="Q60" s="907"/>
      <c r="R60" s="914"/>
      <c r="S60" s="78"/>
      <c r="T60" s="110"/>
      <c r="U60" s="31"/>
      <c r="V60" s="14"/>
    </row>
    <row r="61" spans="2:22" ht="12.75" customHeight="1" x14ac:dyDescent="0.2">
      <c r="C61" s="13"/>
      <c r="D61" s="19"/>
      <c r="E61" s="951"/>
      <c r="F61" s="952"/>
      <c r="G61" s="953"/>
      <c r="H61" s="954"/>
      <c r="I61" s="718"/>
      <c r="J61" s="14"/>
      <c r="K61" s="947"/>
      <c r="L61" s="947"/>
      <c r="M61" s="947"/>
      <c r="N61" s="955"/>
      <c r="O61" s="955"/>
      <c r="P61" s="955"/>
      <c r="Q61" s="955"/>
      <c r="R61" s="915"/>
      <c r="S61" s="122" t="s">
        <v>87</v>
      </c>
      <c r="T61" s="123">
        <f>SUM(T57:T60)</f>
        <v>141713</v>
      </c>
      <c r="U61" s="31"/>
      <c r="V61" s="14"/>
    </row>
    <row r="62" spans="2:22" x14ac:dyDescent="0.2">
      <c r="C62" s="13"/>
      <c r="D62" s="14"/>
      <c r="E62" s="81"/>
      <c r="F62" s="54"/>
      <c r="G62" s="54"/>
      <c r="H62" s="14"/>
      <c r="I62" s="14"/>
      <c r="J62" s="14"/>
      <c r="K62" s="14"/>
      <c r="L62" s="14"/>
      <c r="M62" s="14"/>
      <c r="N62" s="14"/>
      <c r="O62" s="14"/>
      <c r="P62" s="14"/>
      <c r="Q62" s="14"/>
      <c r="R62" s="400">
        <f>SUM(R12:R61)/R93</f>
        <v>0.65719336153330765</v>
      </c>
      <c r="S62" s="14"/>
      <c r="T62" s="14"/>
      <c r="U62" s="31"/>
      <c r="V62" s="14"/>
    </row>
    <row r="63" spans="2:22" x14ac:dyDescent="0.2">
      <c r="C63" s="13"/>
      <c r="D63" s="14"/>
      <c r="E63" s="81"/>
      <c r="F63" s="54"/>
      <c r="G63" s="54"/>
      <c r="H63" s="14"/>
      <c r="I63" s="14"/>
      <c r="J63" s="14"/>
      <c r="K63" s="14"/>
      <c r="L63" s="14"/>
      <c r="M63" s="14"/>
      <c r="N63" s="14"/>
      <c r="O63" s="14"/>
      <c r="P63" s="14"/>
      <c r="Q63" s="14"/>
      <c r="R63" s="14"/>
      <c r="S63" s="14"/>
      <c r="T63" s="14"/>
      <c r="U63" s="31"/>
      <c r="V63" s="14"/>
    </row>
    <row r="64" spans="2:22" x14ac:dyDescent="0.2">
      <c r="B64" s="14"/>
      <c r="C64" s="13"/>
      <c r="D64" s="14"/>
      <c r="E64" s="81"/>
      <c r="F64" s="14"/>
      <c r="G64" s="14"/>
      <c r="H64" s="14"/>
      <c r="I64" s="14"/>
      <c r="J64" s="14"/>
      <c r="K64" s="14"/>
      <c r="L64" s="14"/>
      <c r="M64" s="14"/>
      <c r="N64" s="14"/>
      <c r="O64" s="14"/>
      <c r="P64" s="14"/>
      <c r="Q64" s="14"/>
      <c r="R64" s="14"/>
      <c r="S64" s="14"/>
      <c r="T64" s="14"/>
      <c r="U64" s="31"/>
      <c r="V64" s="14"/>
    </row>
    <row r="65" spans="2:22" x14ac:dyDescent="0.2">
      <c r="B65" s="14"/>
      <c r="C65" s="13"/>
      <c r="D65" s="14"/>
      <c r="E65" s="124"/>
      <c r="F65" s="128"/>
      <c r="G65" s="128"/>
      <c r="H65" s="909" t="s">
        <v>145</v>
      </c>
      <c r="I65" s="910"/>
      <c r="J65" s="14"/>
      <c r="K65" s="14"/>
      <c r="L65" s="14"/>
      <c r="M65" s="14"/>
      <c r="N65" s="900" t="s">
        <v>101</v>
      </c>
      <c r="O65" s="901"/>
      <c r="P65" s="901"/>
      <c r="Q65" s="901"/>
      <c r="R65" s="902"/>
      <c r="S65" s="125"/>
      <c r="T65" s="126"/>
      <c r="U65" s="131"/>
      <c r="V65" s="30"/>
    </row>
    <row r="66" spans="2:22" ht="25.5" x14ac:dyDescent="0.2">
      <c r="B66" s="14"/>
      <c r="C66" s="13"/>
      <c r="D66" s="14"/>
      <c r="E66" s="130"/>
      <c r="F66" s="14"/>
      <c r="G66" s="14"/>
      <c r="H66" s="105" t="s">
        <v>143</v>
      </c>
      <c r="I66" s="105" t="s">
        <v>144</v>
      </c>
      <c r="J66" s="14"/>
      <c r="K66" s="14"/>
      <c r="L66" s="14"/>
      <c r="M66" s="14"/>
      <c r="N66" s="183" t="s">
        <v>103</v>
      </c>
      <c r="O66" s="183" t="s">
        <v>104</v>
      </c>
      <c r="P66" s="183" t="s">
        <v>105</v>
      </c>
      <c r="Q66" s="183" t="s">
        <v>106</v>
      </c>
      <c r="R66" s="183" t="s">
        <v>87</v>
      </c>
      <c r="S66" s="183" t="s">
        <v>141</v>
      </c>
      <c r="T66" s="218" t="s">
        <v>142</v>
      </c>
      <c r="U66" s="31"/>
      <c r="V66" s="14"/>
    </row>
    <row r="67" spans="2:22" x14ac:dyDescent="0.2">
      <c r="B67" s="14"/>
      <c r="C67" s="13"/>
      <c r="D67" s="14"/>
      <c r="E67" s="130"/>
      <c r="F67" s="14"/>
      <c r="G67" s="14"/>
      <c r="H67" s="147" t="s">
        <v>164</v>
      </c>
      <c r="I67" s="147" t="s">
        <v>163</v>
      </c>
      <c r="J67" s="14"/>
      <c r="K67" s="14"/>
      <c r="L67" s="14"/>
      <c r="M67" s="14"/>
      <c r="N67" s="147" t="s">
        <v>164</v>
      </c>
      <c r="O67" s="147" t="s">
        <v>164</v>
      </c>
      <c r="P67" s="147" t="s">
        <v>164</v>
      </c>
      <c r="Q67" s="147" t="s">
        <v>164</v>
      </c>
      <c r="R67" s="147" t="s">
        <v>164</v>
      </c>
      <c r="S67" s="147" t="s">
        <v>164</v>
      </c>
      <c r="T67" s="147" t="s">
        <v>163</v>
      </c>
      <c r="U67" s="31"/>
      <c r="V67" s="14"/>
    </row>
    <row r="68" spans="2:22" ht="6.75" customHeight="1" x14ac:dyDescent="0.2">
      <c r="B68" s="14"/>
      <c r="C68" s="13"/>
      <c r="D68" s="14"/>
      <c r="E68" s="130"/>
      <c r="F68" s="14"/>
      <c r="G68" s="14"/>
      <c r="H68" s="147"/>
      <c r="I68" s="147"/>
      <c r="J68" s="14"/>
      <c r="K68" s="14"/>
      <c r="L68" s="14"/>
      <c r="M68" s="14"/>
      <c r="N68" s="147"/>
      <c r="O68" s="147"/>
      <c r="P68" s="147"/>
      <c r="Q68" s="147"/>
      <c r="R68" s="147"/>
      <c r="S68" s="147"/>
      <c r="T68" s="147"/>
      <c r="U68" s="31"/>
      <c r="V68" s="14"/>
    </row>
    <row r="69" spans="2:22" ht="12.75" customHeight="1" x14ac:dyDescent="0.2">
      <c r="B69" s="14"/>
      <c r="C69" s="13"/>
      <c r="D69" s="14"/>
      <c r="E69" s="130" t="s">
        <v>117</v>
      </c>
      <c r="F69" s="14"/>
      <c r="G69" s="14"/>
      <c r="H69" s="147"/>
      <c r="I69" s="147"/>
      <c r="J69" s="14"/>
      <c r="K69" s="14"/>
      <c r="L69" s="14"/>
      <c r="M69" s="14"/>
      <c r="N69" s="147"/>
      <c r="O69" s="147"/>
      <c r="P69" s="147"/>
      <c r="Q69" s="147"/>
      <c r="R69" s="147"/>
      <c r="S69" s="147"/>
      <c r="T69" s="147"/>
      <c r="U69" s="31"/>
      <c r="V69" s="14"/>
    </row>
    <row r="70" spans="2:22" ht="12" customHeight="1" x14ac:dyDescent="0.2">
      <c r="B70" s="14"/>
      <c r="C70" s="13"/>
      <c r="D70" s="19"/>
      <c r="E70" s="139" t="s">
        <v>118</v>
      </c>
      <c r="F70" s="140"/>
      <c r="G70" s="140"/>
      <c r="H70" s="742">
        <v>2420000</v>
      </c>
      <c r="I70" s="742" t="s">
        <v>572</v>
      </c>
      <c r="J70" s="14"/>
      <c r="K70" s="14"/>
      <c r="L70" s="14"/>
      <c r="M70" s="14"/>
      <c r="N70" s="750"/>
      <c r="O70" s="750"/>
      <c r="P70" s="750"/>
      <c r="Q70" s="750"/>
      <c r="R70" s="138">
        <f>SUM(N70:Q70)</f>
        <v>0</v>
      </c>
      <c r="S70" s="756"/>
      <c r="T70" s="212" t="str">
        <f t="shared" ref="T70:T75" si="0">IFERROR(O70/S70,"")</f>
        <v/>
      </c>
      <c r="U70" s="31"/>
      <c r="V70" s="14"/>
    </row>
    <row r="71" spans="2:22" ht="12" customHeight="1" x14ac:dyDescent="0.2">
      <c r="B71" s="14"/>
      <c r="C71" s="13"/>
      <c r="D71" s="19"/>
      <c r="E71" s="139" t="s">
        <v>119</v>
      </c>
      <c r="F71" s="140"/>
      <c r="G71" s="140"/>
      <c r="H71" s="743"/>
      <c r="I71" s="743"/>
      <c r="J71" s="14"/>
      <c r="K71" s="14"/>
      <c r="L71" s="14"/>
      <c r="M71" s="14"/>
      <c r="N71" s="751"/>
      <c r="O71" s="751"/>
      <c r="P71" s="751"/>
      <c r="Q71" s="751"/>
      <c r="R71" s="141">
        <f t="shared" ref="R71:R92" si="1">SUM(N71:Q71)</f>
        <v>0</v>
      </c>
      <c r="S71" s="757"/>
      <c r="T71" s="213" t="str">
        <f t="shared" si="0"/>
        <v/>
      </c>
      <c r="U71" s="31"/>
      <c r="V71" s="14"/>
    </row>
    <row r="72" spans="2:22" ht="12" customHeight="1" x14ac:dyDescent="0.2">
      <c r="B72" s="14"/>
      <c r="C72" s="13"/>
      <c r="D72" s="19"/>
      <c r="E72" s="139" t="s">
        <v>120</v>
      </c>
      <c r="F72" s="140"/>
      <c r="G72" s="140"/>
      <c r="H72" s="743">
        <v>25671132</v>
      </c>
      <c r="I72" s="743" t="s">
        <v>572</v>
      </c>
      <c r="J72" s="14"/>
      <c r="K72" s="14"/>
      <c r="L72" s="14"/>
      <c r="M72" s="14"/>
      <c r="N72" s="751"/>
      <c r="O72" s="751"/>
      <c r="P72" s="751"/>
      <c r="Q72" s="751">
        <v>1615000</v>
      </c>
      <c r="R72" s="141">
        <f t="shared" si="1"/>
        <v>1615000</v>
      </c>
      <c r="S72" s="756">
        <v>455988</v>
      </c>
      <c r="T72" s="213">
        <f t="shared" si="0"/>
        <v>0</v>
      </c>
      <c r="U72" s="31"/>
      <c r="V72" s="14"/>
    </row>
    <row r="73" spans="2:22" ht="12" customHeight="1" x14ac:dyDescent="0.2">
      <c r="B73" s="14"/>
      <c r="C73" s="13"/>
      <c r="D73" s="19"/>
      <c r="E73" s="139" t="s">
        <v>121</v>
      </c>
      <c r="F73" s="140"/>
      <c r="G73" s="140"/>
      <c r="H73" s="743">
        <v>310548</v>
      </c>
      <c r="I73" s="743"/>
      <c r="J73" s="14"/>
      <c r="K73" s="14"/>
      <c r="L73" s="14"/>
      <c r="M73" s="14"/>
      <c r="N73" s="751"/>
      <c r="O73" s="751"/>
      <c r="P73" s="751"/>
      <c r="Q73" s="751"/>
      <c r="R73" s="141">
        <f t="shared" si="1"/>
        <v>0</v>
      </c>
      <c r="S73" s="757">
        <v>5506</v>
      </c>
      <c r="T73" s="213">
        <f t="shared" si="0"/>
        <v>0</v>
      </c>
      <c r="U73" s="31"/>
      <c r="V73" s="14"/>
    </row>
    <row r="74" spans="2:22" ht="12" customHeight="1" x14ac:dyDescent="0.2">
      <c r="B74" s="14"/>
      <c r="C74" s="13"/>
      <c r="D74" s="19"/>
      <c r="E74" s="139" t="s">
        <v>122</v>
      </c>
      <c r="F74" s="140"/>
      <c r="G74" s="140"/>
      <c r="H74" s="743"/>
      <c r="I74" s="743"/>
      <c r="J74" s="14"/>
      <c r="K74" s="14"/>
      <c r="L74" s="14"/>
      <c r="M74" s="14"/>
      <c r="N74" s="751"/>
      <c r="O74" s="751"/>
      <c r="P74" s="751"/>
      <c r="Q74" s="751"/>
      <c r="R74" s="141">
        <f t="shared" si="1"/>
        <v>0</v>
      </c>
      <c r="S74" s="757"/>
      <c r="T74" s="213" t="str">
        <f t="shared" si="0"/>
        <v/>
      </c>
      <c r="U74" s="31"/>
      <c r="V74" s="14"/>
    </row>
    <row r="75" spans="2:22" x14ac:dyDescent="0.2">
      <c r="B75" s="14"/>
      <c r="C75" s="13"/>
      <c r="D75" s="14"/>
      <c r="E75" s="139" t="s">
        <v>123</v>
      </c>
      <c r="F75" s="140"/>
      <c r="G75" s="140"/>
      <c r="H75" s="743"/>
      <c r="I75" s="743"/>
      <c r="J75" s="14"/>
      <c r="K75" s="14"/>
      <c r="L75" s="14"/>
      <c r="M75" s="14"/>
      <c r="N75" s="751"/>
      <c r="O75" s="751"/>
      <c r="P75" s="751"/>
      <c r="Q75" s="751"/>
      <c r="R75" s="141">
        <f t="shared" si="1"/>
        <v>0</v>
      </c>
      <c r="S75" s="757"/>
      <c r="T75" s="213" t="str">
        <f t="shared" si="0"/>
        <v/>
      </c>
      <c r="U75" s="31"/>
      <c r="V75" s="14"/>
    </row>
    <row r="76" spans="2:22" ht="12.6" customHeight="1" x14ac:dyDescent="0.2">
      <c r="B76" s="14"/>
      <c r="C76" s="13"/>
      <c r="D76" s="14"/>
      <c r="E76" s="142" t="s">
        <v>124</v>
      </c>
      <c r="F76" s="140"/>
      <c r="G76" s="140"/>
      <c r="H76" s="140"/>
      <c r="I76" s="140"/>
      <c r="J76" s="14"/>
      <c r="K76" s="14"/>
      <c r="L76" s="14"/>
      <c r="M76" s="14"/>
      <c r="N76" s="140"/>
      <c r="O76" s="140"/>
      <c r="P76" s="140"/>
      <c r="Q76" s="140"/>
      <c r="R76" s="140"/>
      <c r="S76" s="140"/>
      <c r="T76" s="214"/>
      <c r="U76" s="131"/>
      <c r="V76" s="30"/>
    </row>
    <row r="77" spans="2:22" x14ac:dyDescent="0.2">
      <c r="B77" s="14"/>
      <c r="C77" s="13"/>
      <c r="D77" s="19"/>
      <c r="E77" s="139" t="s">
        <v>125</v>
      </c>
      <c r="F77" s="140"/>
      <c r="G77" s="140"/>
      <c r="H77" s="744"/>
      <c r="I77" s="744"/>
      <c r="J77" s="14"/>
      <c r="K77" s="14"/>
      <c r="L77" s="14"/>
      <c r="M77" s="14"/>
      <c r="N77" s="752"/>
      <c r="O77" s="752"/>
      <c r="P77" s="752"/>
      <c r="Q77" s="752"/>
      <c r="R77" s="141">
        <f t="shared" si="1"/>
        <v>0</v>
      </c>
      <c r="S77" s="759"/>
      <c r="T77" s="213" t="str">
        <f t="shared" ref="T77:T92" si="2">IFERROR(O77/S77,"")</f>
        <v/>
      </c>
      <c r="U77" s="31"/>
      <c r="V77" s="14"/>
    </row>
    <row r="78" spans="2:22" x14ac:dyDescent="0.2">
      <c r="B78" s="14"/>
      <c r="C78" s="13"/>
      <c r="D78" s="19"/>
      <c r="E78" s="139" t="s">
        <v>126</v>
      </c>
      <c r="F78" s="140"/>
      <c r="G78" s="140"/>
      <c r="H78" s="744">
        <v>5616733</v>
      </c>
      <c r="I78" s="745">
        <v>0.1</v>
      </c>
      <c r="J78" s="14"/>
      <c r="K78" s="14"/>
      <c r="L78" s="14"/>
      <c r="M78" s="14"/>
      <c r="N78" s="752">
        <v>8500</v>
      </c>
      <c r="O78" s="752">
        <v>776550</v>
      </c>
      <c r="P78" s="752"/>
      <c r="Q78" s="752"/>
      <c r="R78" s="141">
        <f t="shared" si="1"/>
        <v>785050</v>
      </c>
      <c r="S78" s="758">
        <v>758399</v>
      </c>
      <c r="T78" s="213">
        <f t="shared" si="2"/>
        <v>1.0239333121483547</v>
      </c>
      <c r="U78" s="31"/>
      <c r="V78" s="14"/>
    </row>
    <row r="79" spans="2:22" x14ac:dyDescent="0.2">
      <c r="B79" s="14"/>
      <c r="C79" s="13"/>
      <c r="D79" s="19"/>
      <c r="E79" s="139" t="s">
        <v>127</v>
      </c>
      <c r="F79" s="140"/>
      <c r="G79" s="140"/>
      <c r="H79" s="744">
        <v>263831</v>
      </c>
      <c r="I79" s="744" t="s">
        <v>572</v>
      </c>
      <c r="J79" s="14"/>
      <c r="K79" s="14"/>
      <c r="L79" s="14"/>
      <c r="M79" s="14"/>
      <c r="N79" s="752"/>
      <c r="O79" s="752"/>
      <c r="P79" s="752"/>
      <c r="Q79" s="752"/>
      <c r="R79" s="141">
        <f t="shared" si="1"/>
        <v>0</v>
      </c>
      <c r="S79" s="759">
        <v>99447</v>
      </c>
      <c r="T79" s="213">
        <f t="shared" si="2"/>
        <v>0</v>
      </c>
      <c r="U79" s="31"/>
      <c r="V79" s="14"/>
    </row>
    <row r="80" spans="2:22" x14ac:dyDescent="0.2">
      <c r="B80" s="14"/>
      <c r="C80" s="13"/>
      <c r="D80" s="19"/>
      <c r="E80" s="139" t="s">
        <v>128</v>
      </c>
      <c r="F80" s="140"/>
      <c r="G80" s="140"/>
      <c r="H80" s="744"/>
      <c r="I80" s="744"/>
      <c r="J80" s="14"/>
      <c r="K80" s="14"/>
      <c r="L80" s="14"/>
      <c r="M80" s="14"/>
      <c r="N80" s="752"/>
      <c r="O80" s="752"/>
      <c r="P80" s="752"/>
      <c r="Q80" s="752"/>
      <c r="R80" s="141">
        <f t="shared" si="1"/>
        <v>0</v>
      </c>
      <c r="S80" s="758"/>
      <c r="T80" s="213" t="str">
        <f t="shared" si="2"/>
        <v/>
      </c>
      <c r="U80" s="31"/>
      <c r="V80" s="14"/>
    </row>
    <row r="81" spans="2:22" x14ac:dyDescent="0.2">
      <c r="B81" s="14"/>
      <c r="C81" s="13"/>
      <c r="D81" s="19"/>
      <c r="E81" s="139" t="s">
        <v>129</v>
      </c>
      <c r="F81" s="140"/>
      <c r="G81" s="140"/>
      <c r="H81" s="744"/>
      <c r="I81" s="744"/>
      <c r="J81" s="14"/>
      <c r="K81" s="14"/>
      <c r="L81" s="14"/>
      <c r="M81" s="14"/>
      <c r="N81" s="752"/>
      <c r="O81" s="752"/>
      <c r="P81" s="752"/>
      <c r="Q81" s="752"/>
      <c r="R81" s="141">
        <f t="shared" si="1"/>
        <v>0</v>
      </c>
      <c r="S81" s="759"/>
      <c r="T81" s="213" t="str">
        <f t="shared" si="2"/>
        <v/>
      </c>
      <c r="U81" s="31"/>
      <c r="V81" s="14"/>
    </row>
    <row r="82" spans="2:22" x14ac:dyDescent="0.2">
      <c r="B82" s="14"/>
      <c r="C82" s="13"/>
      <c r="D82" s="19"/>
      <c r="E82" s="142" t="s">
        <v>130</v>
      </c>
      <c r="F82" s="140"/>
      <c r="G82" s="140"/>
      <c r="H82" s="140"/>
      <c r="I82" s="140"/>
      <c r="J82" s="14"/>
      <c r="K82" s="14"/>
      <c r="L82" s="14"/>
      <c r="M82" s="14"/>
      <c r="N82" s="140"/>
      <c r="O82" s="140"/>
      <c r="P82" s="140"/>
      <c r="Q82" s="140"/>
      <c r="R82" s="140"/>
      <c r="S82" s="140"/>
      <c r="T82" s="214"/>
      <c r="U82" s="31"/>
      <c r="V82" s="14"/>
    </row>
    <row r="83" spans="2:22" x14ac:dyDescent="0.2">
      <c r="B83" s="14"/>
      <c r="C83" s="13"/>
      <c r="D83" s="19"/>
      <c r="E83" s="139" t="s">
        <v>131</v>
      </c>
      <c r="F83" s="140"/>
      <c r="G83" s="140"/>
      <c r="H83" s="747">
        <v>60325918</v>
      </c>
      <c r="I83" s="749">
        <v>0.02</v>
      </c>
      <c r="J83" s="14"/>
      <c r="K83" s="14"/>
      <c r="L83" s="14"/>
      <c r="M83" s="14"/>
      <c r="N83" s="754"/>
      <c r="O83" s="754">
        <v>2503435</v>
      </c>
      <c r="P83" s="754"/>
      <c r="Q83" s="754">
        <f>242143+341172</f>
        <v>583315</v>
      </c>
      <c r="R83" s="141">
        <f t="shared" si="1"/>
        <v>3086750</v>
      </c>
      <c r="S83" s="761">
        <v>3070854</v>
      </c>
      <c r="T83" s="213">
        <f t="shared" si="2"/>
        <v>0.81522436429735834</v>
      </c>
      <c r="U83" s="31"/>
      <c r="V83" s="14"/>
    </row>
    <row r="84" spans="2:22" x14ac:dyDescent="0.2">
      <c r="B84" s="14"/>
      <c r="C84" s="13"/>
      <c r="D84" s="19"/>
      <c r="E84" s="139" t="s">
        <v>132</v>
      </c>
      <c r="F84" s="140"/>
      <c r="G84" s="140"/>
      <c r="H84" s="747">
        <v>6438227</v>
      </c>
      <c r="I84" s="749">
        <v>0.1</v>
      </c>
      <c r="J84" s="14"/>
      <c r="K84" s="14"/>
      <c r="L84" s="14"/>
      <c r="M84" s="14"/>
      <c r="N84" s="754"/>
      <c r="O84" s="754"/>
      <c r="P84" s="754"/>
      <c r="Q84" s="754">
        <v>325000</v>
      </c>
      <c r="R84" s="141">
        <f t="shared" si="1"/>
        <v>325000</v>
      </c>
      <c r="S84" s="761">
        <v>61837</v>
      </c>
      <c r="T84" s="213">
        <f t="shared" si="2"/>
        <v>0</v>
      </c>
      <c r="U84" s="31"/>
      <c r="V84" s="14"/>
    </row>
    <row r="85" spans="2:22" x14ac:dyDescent="0.2">
      <c r="B85" s="14"/>
      <c r="C85" s="13"/>
      <c r="D85" s="19"/>
      <c r="E85" s="139" t="s">
        <v>133</v>
      </c>
      <c r="F85" s="140"/>
      <c r="G85" s="140"/>
      <c r="H85" s="747">
        <v>3350643</v>
      </c>
      <c r="I85" s="749">
        <v>0.01</v>
      </c>
      <c r="J85" s="14"/>
      <c r="K85" s="14"/>
      <c r="L85" s="14"/>
      <c r="M85" s="14"/>
      <c r="N85" s="754"/>
      <c r="O85" s="754">
        <v>132399</v>
      </c>
      <c r="P85" s="754"/>
      <c r="Q85" s="754">
        <v>22324</v>
      </c>
      <c r="R85" s="141">
        <f t="shared" si="1"/>
        <v>154723</v>
      </c>
      <c r="S85" s="761">
        <v>158599</v>
      </c>
      <c r="T85" s="213">
        <f t="shared" si="2"/>
        <v>0.83480349813050525</v>
      </c>
      <c r="U85" s="31"/>
      <c r="V85" s="14"/>
    </row>
    <row r="86" spans="2:22" x14ac:dyDescent="0.2">
      <c r="B86" s="14"/>
      <c r="C86" s="13"/>
      <c r="D86" s="19"/>
      <c r="E86" s="139" t="s">
        <v>134</v>
      </c>
      <c r="F86" s="140"/>
      <c r="G86" s="140"/>
      <c r="H86" s="747">
        <v>4907247</v>
      </c>
      <c r="I86" s="749">
        <v>0.02</v>
      </c>
      <c r="J86" s="14"/>
      <c r="K86" s="14"/>
      <c r="L86" s="14"/>
      <c r="M86" s="14"/>
      <c r="N86" s="754"/>
      <c r="O86" s="754">
        <v>52139</v>
      </c>
      <c r="P86" s="754"/>
      <c r="Q86" s="754">
        <v>95127</v>
      </c>
      <c r="R86" s="141">
        <f t="shared" si="1"/>
        <v>147266</v>
      </c>
      <c r="S86" s="761">
        <v>81604</v>
      </c>
      <c r="T86" s="213">
        <f t="shared" si="2"/>
        <v>0.638927013381697</v>
      </c>
      <c r="U86" s="31"/>
      <c r="V86" s="14"/>
    </row>
    <row r="87" spans="2:22" ht="25.5" x14ac:dyDescent="0.2">
      <c r="B87" s="14"/>
      <c r="C87" s="13"/>
      <c r="D87" s="19"/>
      <c r="E87" s="139" t="s">
        <v>135</v>
      </c>
      <c r="F87" s="140"/>
      <c r="G87" s="140"/>
      <c r="H87" s="747"/>
      <c r="I87" s="747"/>
      <c r="J87" s="14"/>
      <c r="K87" s="14"/>
      <c r="L87" s="14"/>
      <c r="M87" s="14"/>
      <c r="N87" s="754"/>
      <c r="O87" s="754"/>
      <c r="P87" s="754"/>
      <c r="Q87" s="754"/>
      <c r="R87" s="141">
        <f t="shared" si="1"/>
        <v>0</v>
      </c>
      <c r="S87" s="761"/>
      <c r="T87" s="213" t="str">
        <f t="shared" si="2"/>
        <v/>
      </c>
      <c r="U87" s="31"/>
      <c r="V87" s="14"/>
    </row>
    <row r="88" spans="2:22" x14ac:dyDescent="0.2">
      <c r="B88" s="14"/>
      <c r="C88" s="13"/>
      <c r="D88" s="19"/>
      <c r="E88" s="139" t="s">
        <v>136</v>
      </c>
      <c r="F88" s="140"/>
      <c r="G88" s="140"/>
      <c r="H88" s="747"/>
      <c r="I88" s="747"/>
      <c r="J88" s="14"/>
      <c r="K88" s="14"/>
      <c r="L88" s="14"/>
      <c r="M88" s="14"/>
      <c r="N88" s="754"/>
      <c r="O88" s="754"/>
      <c r="P88" s="754"/>
      <c r="Q88" s="754"/>
      <c r="R88" s="141">
        <f t="shared" si="1"/>
        <v>0</v>
      </c>
      <c r="S88" s="762"/>
      <c r="T88" s="213" t="str">
        <f t="shared" si="2"/>
        <v/>
      </c>
      <c r="U88" s="31"/>
      <c r="V88" s="14"/>
    </row>
    <row r="89" spans="2:22" x14ac:dyDescent="0.2">
      <c r="B89" s="14"/>
      <c r="C89" s="13"/>
      <c r="D89" s="19"/>
      <c r="E89" s="139" t="s">
        <v>137</v>
      </c>
      <c r="F89" s="140"/>
      <c r="G89" s="140"/>
      <c r="H89" s="747"/>
      <c r="I89" s="747"/>
      <c r="J89" s="14"/>
      <c r="K89" s="14"/>
      <c r="L89" s="14"/>
      <c r="M89" s="14"/>
      <c r="N89" s="754"/>
      <c r="O89" s="754"/>
      <c r="P89" s="754"/>
      <c r="Q89" s="754"/>
      <c r="R89" s="141">
        <f t="shared" si="1"/>
        <v>0</v>
      </c>
      <c r="S89" s="762"/>
      <c r="T89" s="213" t="str">
        <f t="shared" si="2"/>
        <v/>
      </c>
      <c r="U89" s="31"/>
      <c r="V89" s="14"/>
    </row>
    <row r="90" spans="2:22" x14ac:dyDescent="0.2">
      <c r="B90" s="14"/>
      <c r="C90" s="13"/>
      <c r="D90" s="19"/>
      <c r="E90" s="139" t="s">
        <v>138</v>
      </c>
      <c r="F90" s="140"/>
      <c r="G90" s="140"/>
      <c r="H90" s="747"/>
      <c r="I90" s="747"/>
      <c r="J90" s="14"/>
      <c r="K90" s="14"/>
      <c r="L90" s="14"/>
      <c r="M90" s="14"/>
      <c r="N90" s="754"/>
      <c r="O90" s="754"/>
      <c r="P90" s="754"/>
      <c r="Q90" s="754"/>
      <c r="R90" s="141">
        <f t="shared" si="1"/>
        <v>0</v>
      </c>
      <c r="S90" s="762"/>
      <c r="T90" s="213" t="str">
        <f t="shared" si="2"/>
        <v/>
      </c>
      <c r="U90" s="31"/>
      <c r="V90" s="14"/>
    </row>
    <row r="91" spans="2:22" x14ac:dyDescent="0.2">
      <c r="B91" s="14"/>
      <c r="C91" s="13"/>
      <c r="D91" s="19"/>
      <c r="E91" s="143" t="s">
        <v>139</v>
      </c>
      <c r="F91" s="144"/>
      <c r="G91" s="144"/>
      <c r="H91" s="748"/>
      <c r="I91" s="748"/>
      <c r="J91" s="14"/>
      <c r="K91" s="14"/>
      <c r="L91" s="14"/>
      <c r="M91" s="14"/>
      <c r="N91" s="755"/>
      <c r="O91" s="755"/>
      <c r="P91" s="755"/>
      <c r="Q91" s="755"/>
      <c r="R91" s="145">
        <f t="shared" si="1"/>
        <v>0</v>
      </c>
      <c r="S91" s="763"/>
      <c r="T91" s="215" t="str">
        <f t="shared" si="2"/>
        <v/>
      </c>
      <c r="U91" s="31"/>
      <c r="V91" s="14"/>
    </row>
    <row r="92" spans="2:22" ht="13.5" thickBot="1" x14ac:dyDescent="0.25">
      <c r="B92" s="14"/>
      <c r="C92" s="13"/>
      <c r="D92" s="19"/>
      <c r="E92" s="132" t="s">
        <v>140</v>
      </c>
      <c r="F92" s="133"/>
      <c r="G92" s="133"/>
      <c r="H92" s="746">
        <v>8387338</v>
      </c>
      <c r="I92" s="746" t="s">
        <v>572</v>
      </c>
      <c r="J92" s="14"/>
      <c r="K92" s="14"/>
      <c r="L92" s="14"/>
      <c r="M92" s="14"/>
      <c r="N92" s="753">
        <v>368250</v>
      </c>
      <c r="O92" s="753"/>
      <c r="P92" s="753"/>
      <c r="Q92" s="753"/>
      <c r="R92" s="135">
        <f t="shared" si="1"/>
        <v>368250</v>
      </c>
      <c r="S92" s="760">
        <v>412216</v>
      </c>
      <c r="T92" s="216">
        <f t="shared" si="2"/>
        <v>0</v>
      </c>
      <c r="U92" s="31"/>
      <c r="V92" s="14"/>
    </row>
    <row r="93" spans="2:22" ht="13.5" thickTop="1" x14ac:dyDescent="0.2">
      <c r="B93" s="14"/>
      <c r="C93" s="13"/>
      <c r="D93" s="14"/>
      <c r="E93" s="136"/>
      <c r="F93" s="137" t="s">
        <v>87</v>
      </c>
      <c r="G93" s="129"/>
      <c r="H93" s="57">
        <f>SUM(H70:H92)</f>
        <v>117691617</v>
      </c>
      <c r="I93" s="57"/>
      <c r="J93" s="14"/>
      <c r="K93" s="14"/>
      <c r="L93" s="14"/>
      <c r="M93" s="14"/>
      <c r="N93" s="57">
        <f t="shared" ref="N93:S93" si="3">SUM(N70:N92)</f>
        <v>376750</v>
      </c>
      <c r="O93" s="57">
        <f t="shared" si="3"/>
        <v>3464523</v>
      </c>
      <c r="P93" s="57">
        <f t="shared" si="3"/>
        <v>0</v>
      </c>
      <c r="Q93" s="57">
        <f t="shared" si="3"/>
        <v>2640766</v>
      </c>
      <c r="R93" s="57">
        <f t="shared" si="3"/>
        <v>6482039</v>
      </c>
      <c r="S93" s="57">
        <f t="shared" si="3"/>
        <v>5104450</v>
      </c>
      <c r="T93" s="127"/>
      <c r="U93" s="31"/>
      <c r="V93" s="14"/>
    </row>
    <row r="94" spans="2:22" ht="13.5" thickBot="1" x14ac:dyDescent="0.25">
      <c r="B94" s="14"/>
      <c r="C94" s="117"/>
      <c r="D94" s="33"/>
      <c r="E94" s="33"/>
      <c r="F94" s="33"/>
      <c r="G94" s="33"/>
      <c r="H94" s="33"/>
      <c r="I94" s="33"/>
      <c r="J94" s="33"/>
      <c r="K94" s="36"/>
      <c r="L94" s="36"/>
      <c r="M94" s="36"/>
      <c r="N94" s="36"/>
      <c r="O94" s="36"/>
      <c r="P94" s="36"/>
      <c r="Q94" s="36"/>
      <c r="R94" s="36"/>
      <c r="S94" s="36"/>
      <c r="T94" s="36"/>
      <c r="U94" s="12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3"/>
      <c r="F172" s="6"/>
      <c r="G172" s="6"/>
    </row>
    <row r="173" spans="5:7" x14ac:dyDescent="0.2">
      <c r="E173" s="83"/>
      <c r="F173" s="6"/>
      <c r="G173" s="6"/>
    </row>
    <row r="174" spans="5:7" x14ac:dyDescent="0.2">
      <c r="E174" s="83"/>
      <c r="F174" s="6"/>
      <c r="G174" s="6"/>
    </row>
    <row r="175" spans="5:7" x14ac:dyDescent="0.2">
      <c r="E175" s="83"/>
      <c r="F175" s="6"/>
      <c r="G175" s="6"/>
    </row>
    <row r="176" spans="5:7" x14ac:dyDescent="0.2">
      <c r="E176" s="83"/>
      <c r="F176" s="6"/>
      <c r="G176" s="6"/>
    </row>
    <row r="177" spans="5:7" x14ac:dyDescent="0.2">
      <c r="E177" s="83"/>
      <c r="F177" s="6"/>
      <c r="G177" s="6"/>
    </row>
    <row r="178" spans="5:7" x14ac:dyDescent="0.2">
      <c r="E178" s="83"/>
      <c r="F178" s="6"/>
      <c r="G178" s="6"/>
    </row>
    <row r="179" spans="5:7" x14ac:dyDescent="0.2">
      <c r="E179" s="83"/>
      <c r="F179" s="6"/>
      <c r="G179" s="6"/>
    </row>
    <row r="180" spans="5:7" x14ac:dyDescent="0.2">
      <c r="E180" s="83"/>
      <c r="F180" s="6"/>
      <c r="G180" s="6"/>
    </row>
    <row r="181" spans="5:7" x14ac:dyDescent="0.2">
      <c r="E181" s="83"/>
      <c r="F181" s="6"/>
      <c r="G181" s="6"/>
    </row>
    <row r="182" spans="5:7" x14ac:dyDescent="0.2">
      <c r="E182" s="83"/>
      <c r="F182" s="6"/>
      <c r="G182" s="6"/>
    </row>
    <row r="183" spans="5:7" x14ac:dyDescent="0.2">
      <c r="E183" s="83"/>
      <c r="F183" s="6"/>
      <c r="G183" s="6"/>
    </row>
    <row r="184" spans="5:7" x14ac:dyDescent="0.2">
      <c r="E184" s="83"/>
      <c r="F184" s="6"/>
      <c r="G184" s="6"/>
    </row>
    <row r="185" spans="5:7" x14ac:dyDescent="0.2">
      <c r="E185" s="83"/>
      <c r="F185" s="6"/>
      <c r="G185" s="6"/>
    </row>
    <row r="186" spans="5:7" x14ac:dyDescent="0.2">
      <c r="E186" s="83"/>
      <c r="F186" s="6"/>
      <c r="G186" s="6"/>
    </row>
    <row r="187" spans="5:7" x14ac:dyDescent="0.2">
      <c r="E187" s="83"/>
      <c r="F187" s="6"/>
      <c r="G187" s="6"/>
    </row>
    <row r="188" spans="5:7" x14ac:dyDescent="0.2">
      <c r="E188" s="83"/>
      <c r="F188" s="6"/>
      <c r="G188" s="6"/>
    </row>
    <row r="189" spans="5:7" x14ac:dyDescent="0.2">
      <c r="E189" s="83"/>
      <c r="F189" s="6"/>
      <c r="G189" s="6"/>
    </row>
    <row r="190" spans="5:7" x14ac:dyDescent="0.2">
      <c r="E190" s="83"/>
      <c r="F190" s="6"/>
      <c r="G190" s="6"/>
    </row>
    <row r="191" spans="5:7" x14ac:dyDescent="0.2">
      <c r="E191" s="83"/>
      <c r="F191" s="6"/>
      <c r="G191" s="6"/>
    </row>
    <row r="192" spans="5:7" x14ac:dyDescent="0.2">
      <c r="E192" s="83"/>
      <c r="F192" s="6"/>
      <c r="G192" s="6"/>
    </row>
    <row r="193" spans="5:19" x14ac:dyDescent="0.2">
      <c r="E193" s="83"/>
      <c r="F193" s="6"/>
      <c r="G193" s="6"/>
    </row>
    <row r="194" spans="5:19" x14ac:dyDescent="0.2">
      <c r="E194" s="83"/>
      <c r="F194" s="6"/>
      <c r="G194" s="6"/>
    </row>
    <row r="195" spans="5:19" x14ac:dyDescent="0.2">
      <c r="E195" s="83"/>
      <c r="F195" s="6"/>
      <c r="G195" s="6"/>
    </row>
    <row r="196" spans="5:19" x14ac:dyDescent="0.2">
      <c r="E196" s="83"/>
      <c r="F196" s="6"/>
      <c r="G196" s="6"/>
    </row>
    <row r="197" spans="5:19" x14ac:dyDescent="0.2">
      <c r="E197" s="83"/>
      <c r="F197" s="6"/>
      <c r="G197" s="6"/>
    </row>
    <row r="198" spans="5:19" x14ac:dyDescent="0.2">
      <c r="E198" s="83"/>
      <c r="F198" s="6"/>
      <c r="G198" s="6"/>
    </row>
    <row r="199" spans="5:19" x14ac:dyDescent="0.2">
      <c r="E199" s="83"/>
      <c r="F199" s="6"/>
      <c r="G199" s="6"/>
    </row>
    <row r="200" spans="5:19" x14ac:dyDescent="0.2">
      <c r="E200" s="83"/>
      <c r="F200" s="6"/>
      <c r="G200" s="6"/>
      <c r="I200" s="271" t="str">
        <f>'Revenue - NHC'!E12</f>
        <v>Council Operations</v>
      </c>
      <c r="S200" s="6" t="s">
        <v>360</v>
      </c>
    </row>
    <row r="201" spans="5:19" x14ac:dyDescent="0.2">
      <c r="E201" s="83"/>
      <c r="F201" s="6"/>
      <c r="G201" s="6"/>
      <c r="I201" s="271" t="str">
        <f>'Revenue - NHC'!E13</f>
        <v>Public Order &amp; Safety</v>
      </c>
      <c r="S201" s="6" t="s">
        <v>108</v>
      </c>
    </row>
    <row r="202" spans="5:19" x14ac:dyDescent="0.2">
      <c r="E202" s="83"/>
      <c r="F202" s="6"/>
      <c r="G202" s="6"/>
      <c r="I202" s="271" t="str">
        <f>'Revenue - NHC'!E14</f>
        <v>Financial &amp; Fiscal Affairs</v>
      </c>
      <c r="S202" s="6" t="s">
        <v>109</v>
      </c>
    </row>
    <row r="203" spans="5:19" x14ac:dyDescent="0.2">
      <c r="E203" s="83"/>
      <c r="F203" s="6"/>
      <c r="G203" s="6"/>
      <c r="I203" s="271" t="str">
        <f>'Revenue - NHC'!E15</f>
        <v>General Administration</v>
      </c>
      <c r="S203" s="6" t="s">
        <v>441</v>
      </c>
    </row>
    <row r="204" spans="5:19" x14ac:dyDescent="0.2">
      <c r="E204" s="83"/>
      <c r="F204" s="6"/>
      <c r="G204" s="6"/>
      <c r="I204" s="271" t="str">
        <f>'Revenue - NHC'!E16</f>
        <v>Families &amp; Children</v>
      </c>
      <c r="S204" s="6" t="s">
        <v>110</v>
      </c>
    </row>
    <row r="205" spans="5:19" x14ac:dyDescent="0.2">
      <c r="E205" s="83"/>
      <c r="F205" s="6"/>
      <c r="G205" s="6"/>
      <c r="I205" s="271" t="str">
        <f>'Revenue - NHC'!E17</f>
        <v>Community Health</v>
      </c>
      <c r="S205" s="6" t="s">
        <v>111</v>
      </c>
    </row>
    <row r="206" spans="5:19" x14ac:dyDescent="0.2">
      <c r="E206" s="83"/>
      <c r="F206" s="6"/>
      <c r="G206" s="6"/>
      <c r="I206" s="271" t="str">
        <f>'Revenue - NHC'!E18</f>
        <v>Community Welfare Services</v>
      </c>
      <c r="S206" s="6" t="s">
        <v>112</v>
      </c>
    </row>
    <row r="207" spans="5:19" x14ac:dyDescent="0.2">
      <c r="E207" s="83"/>
      <c r="F207" s="6"/>
      <c r="G207" s="6"/>
      <c r="I207" s="271" t="str">
        <f>'Revenue - NHC'!E19</f>
        <v>Education</v>
      </c>
      <c r="S207" s="6" t="s">
        <v>88</v>
      </c>
    </row>
    <row r="208" spans="5:19" x14ac:dyDescent="0.2">
      <c r="E208" s="83"/>
      <c r="F208" s="6"/>
      <c r="G208" s="6"/>
      <c r="I208" s="271" t="str">
        <f>'Revenue - NHC'!E20</f>
        <v>Family &amp; Community services Administration</v>
      </c>
    </row>
    <row r="209" spans="5:9" x14ac:dyDescent="0.2">
      <c r="E209" s="83"/>
      <c r="F209" s="6"/>
      <c r="G209" s="6"/>
      <c r="I209" s="271" t="str">
        <f>'Revenue - NHC'!E21</f>
        <v>Community Care Services</v>
      </c>
    </row>
    <row r="210" spans="5:9" x14ac:dyDescent="0.2">
      <c r="E210" s="83"/>
      <c r="F210" s="6"/>
      <c r="G210" s="6"/>
      <c r="I210" s="271" t="str">
        <f>'Revenue - NHC'!E22</f>
        <v>Facilities</v>
      </c>
    </row>
    <row r="211" spans="5:9" x14ac:dyDescent="0.2">
      <c r="E211" s="83"/>
      <c r="F211" s="6"/>
      <c r="G211" s="6"/>
      <c r="I211" s="271" t="str">
        <f>'Revenue - NHC'!E23</f>
        <v>Sports Grounds &amp; Facilities</v>
      </c>
    </row>
    <row r="212" spans="5:9" x14ac:dyDescent="0.2">
      <c r="E212" s="83"/>
      <c r="F212" s="6"/>
      <c r="G212" s="6"/>
      <c r="I212" s="271" t="str">
        <f>'Revenue - NHC'!E24</f>
        <v>Parks &amp; Reserves</v>
      </c>
    </row>
    <row r="213" spans="5:9" x14ac:dyDescent="0.2">
      <c r="E213" s="83"/>
      <c r="F213" s="6"/>
      <c r="G213" s="6"/>
      <c r="I213" s="271" t="str">
        <f>'Revenue - NHC'!E25</f>
        <v>Waterways, Lakes &amp; Beaches</v>
      </c>
    </row>
    <row r="214" spans="5:9" x14ac:dyDescent="0.2">
      <c r="E214" s="83"/>
      <c r="F214" s="6"/>
      <c r="G214" s="6"/>
      <c r="I214" s="271" t="str">
        <f>'Revenue - NHC'!E26</f>
        <v>Museums and Cultural Heritage</v>
      </c>
    </row>
    <row r="215" spans="5:9" x14ac:dyDescent="0.2">
      <c r="E215" s="83"/>
      <c r="F215" s="6"/>
      <c r="G215" s="6"/>
      <c r="I215" s="271" t="str">
        <f>'Revenue - NHC'!E27</f>
        <v>Libraries</v>
      </c>
    </row>
    <row r="216" spans="5:9" x14ac:dyDescent="0.2">
      <c r="E216" s="83"/>
      <c r="F216" s="6"/>
      <c r="G216" s="6"/>
      <c r="I216" s="271" t="str">
        <f>'Revenue - NHC'!E28</f>
        <v>Public Centres &amp; Halls</v>
      </c>
    </row>
    <row r="217" spans="5:9" x14ac:dyDescent="0.2">
      <c r="E217" s="83"/>
      <c r="F217" s="6"/>
      <c r="G217" s="6"/>
      <c r="I217" s="271" t="str">
        <f>'Revenue - NHC'!E29</f>
        <v>Programs</v>
      </c>
    </row>
    <row r="218" spans="5:9" x14ac:dyDescent="0.2">
      <c r="E218" s="83"/>
      <c r="F218" s="6"/>
      <c r="G218" s="6"/>
      <c r="I218" s="271" t="str">
        <f>'Revenue - NHC'!E30</f>
        <v>Recreation &amp; Culture Administration</v>
      </c>
    </row>
    <row r="219" spans="5:9" x14ac:dyDescent="0.2">
      <c r="E219" s="83"/>
      <c r="F219" s="6"/>
      <c r="G219" s="6"/>
      <c r="I219" s="271" t="str">
        <f>'Revenue - NHC'!E31</f>
        <v>Residential - General Waste</v>
      </c>
    </row>
    <row r="220" spans="5:9" x14ac:dyDescent="0.2">
      <c r="E220" s="83"/>
      <c r="F220" s="6"/>
      <c r="G220" s="6"/>
      <c r="I220" s="271" t="str">
        <f>'Revenue - NHC'!E32</f>
        <v>Residential - Recycled Waste</v>
      </c>
    </row>
    <row r="221" spans="5:9" x14ac:dyDescent="0.2">
      <c r="E221" s="83"/>
      <c r="F221" s="6"/>
      <c r="G221" s="6"/>
      <c r="I221" s="271" t="str">
        <f>'Revenue - NHC'!E33</f>
        <v>Commercial Waste Disposal</v>
      </c>
    </row>
    <row r="222" spans="5:9" x14ac:dyDescent="0.2">
      <c r="E222" s="83"/>
      <c r="F222" s="6"/>
      <c r="G222" s="6"/>
      <c r="I222" s="271" t="str">
        <f>'Revenue - NHC'!E34</f>
        <v>Waste Administration</v>
      </c>
    </row>
    <row r="223" spans="5:9" x14ac:dyDescent="0.2">
      <c r="E223" s="83"/>
      <c r="F223" s="6"/>
      <c r="G223" s="6"/>
      <c r="I223" s="271" t="str">
        <f>'Revenue - NHC'!E35</f>
        <v>Footpaths</v>
      </c>
    </row>
    <row r="224" spans="5:9" x14ac:dyDescent="0.2">
      <c r="E224" s="83"/>
      <c r="F224" s="6"/>
      <c r="G224" s="6"/>
      <c r="I224" s="271" t="str">
        <f>'Revenue - NHC'!E36</f>
        <v>Traffic Control</v>
      </c>
    </row>
    <row r="225" spans="5:9" x14ac:dyDescent="0.2">
      <c r="E225" s="83"/>
      <c r="F225" s="6"/>
      <c r="G225" s="6"/>
      <c r="I225" s="271" t="str">
        <f>'Revenue - NHC'!E37</f>
        <v>Street Enhancements</v>
      </c>
    </row>
    <row r="226" spans="5:9" x14ac:dyDescent="0.2">
      <c r="E226" s="83"/>
      <c r="F226" s="6"/>
      <c r="G226" s="6"/>
      <c r="I226" s="271" t="str">
        <f>'Revenue - NHC'!E38</f>
        <v>Street Lighting</v>
      </c>
    </row>
    <row r="227" spans="5:9" x14ac:dyDescent="0.2">
      <c r="E227" s="83"/>
      <c r="F227" s="6"/>
      <c r="G227" s="6"/>
      <c r="I227" s="271" t="str">
        <f>'Revenue - NHC'!E39</f>
        <v>Street Cleaning</v>
      </c>
    </row>
    <row r="228" spans="5:9" x14ac:dyDescent="0.2">
      <c r="E228" s="83"/>
      <c r="F228" s="6"/>
      <c r="G228" s="6"/>
      <c r="I228" s="271" t="str">
        <f>'Revenue - NHC'!E40</f>
        <v>Traffic &amp; Street Management Administration</v>
      </c>
    </row>
    <row r="229" spans="5:9" x14ac:dyDescent="0.2">
      <c r="E229" s="83"/>
      <c r="F229" s="6"/>
      <c r="G229" s="6"/>
      <c r="I229" s="271" t="str">
        <f>'Revenue - NHC'!E41</f>
        <v>Protection of Biodiversity &amp; Habitat</v>
      </c>
    </row>
    <row r="230" spans="5:9" x14ac:dyDescent="0.2">
      <c r="E230" s="83"/>
      <c r="F230" s="6"/>
      <c r="G230" s="6"/>
      <c r="I230" s="271" t="str">
        <f>'Revenue - NHC'!E42</f>
        <v>Fire Protection</v>
      </c>
    </row>
    <row r="231" spans="5:9" x14ac:dyDescent="0.2">
      <c r="E231" s="83"/>
      <c r="F231" s="6"/>
      <c r="G231" s="6"/>
      <c r="I231" s="271" t="str">
        <f>'Revenue - NHC'!E43</f>
        <v>Drainage</v>
      </c>
    </row>
    <row r="232" spans="5:9" x14ac:dyDescent="0.2">
      <c r="E232" s="83"/>
      <c r="F232" s="6"/>
      <c r="G232" s="6"/>
      <c r="I232" s="271" t="str">
        <f>'Revenue - NHC'!E44</f>
        <v>Agricultural Services</v>
      </c>
    </row>
    <row r="233" spans="5:9" x14ac:dyDescent="0.2">
      <c r="E233" s="83"/>
      <c r="F233" s="6"/>
      <c r="G233" s="6"/>
      <c r="I233" s="271" t="str">
        <f>'Revenue - NHC'!E45</f>
        <v>Environment Administration</v>
      </c>
    </row>
    <row r="234" spans="5:9" x14ac:dyDescent="0.2">
      <c r="E234" s="83"/>
      <c r="F234" s="6"/>
      <c r="G234" s="6"/>
      <c r="I234" s="271" t="str">
        <f>'Revenue - NHC'!E46</f>
        <v>Community Development &amp; Planning</v>
      </c>
    </row>
    <row r="235" spans="5:9" x14ac:dyDescent="0.2">
      <c r="E235" s="83"/>
      <c r="F235" s="6"/>
      <c r="G235" s="6"/>
      <c r="I235" s="271" t="str">
        <f>'Revenue - NHC'!E47</f>
        <v>Building Control</v>
      </c>
    </row>
    <row r="236" spans="5:9" x14ac:dyDescent="0.2">
      <c r="E236" s="83"/>
      <c r="F236" s="6"/>
      <c r="G236" s="6"/>
      <c r="I236" s="271" t="str">
        <f>'Revenue - NHC'!E48</f>
        <v>Tourism &amp; Area Promotion</v>
      </c>
    </row>
    <row r="237" spans="5:9" x14ac:dyDescent="0.2">
      <c r="E237" s="83"/>
      <c r="F237" s="6"/>
      <c r="G237" s="6"/>
      <c r="I237" s="271" t="str">
        <f>'Revenue - NHC'!E49</f>
        <v>Community Amenities</v>
      </c>
    </row>
    <row r="238" spans="5:9" x14ac:dyDescent="0.2">
      <c r="E238" s="83"/>
      <c r="F238" s="6"/>
      <c r="G238" s="6"/>
      <c r="I238" s="271" t="str">
        <f>'Revenue - NHC'!E50</f>
        <v>Air Transport</v>
      </c>
    </row>
    <row r="239" spans="5:9" x14ac:dyDescent="0.2">
      <c r="E239" s="83"/>
      <c r="F239" s="6"/>
      <c r="G239" s="6"/>
      <c r="I239" s="271" t="str">
        <f>'Revenue - NHC'!E51</f>
        <v>Markets &amp; Saleyards</v>
      </c>
    </row>
    <row r="240" spans="5:9" x14ac:dyDescent="0.2">
      <c r="E240" s="83"/>
      <c r="F240" s="6"/>
      <c r="G240" s="6"/>
      <c r="I240" s="271" t="str">
        <f>'Revenue - NHC'!E52</f>
        <v>Economic Affairs</v>
      </c>
    </row>
    <row r="241" spans="5:9" x14ac:dyDescent="0.2">
      <c r="E241" s="83"/>
      <c r="F241" s="6"/>
      <c r="G241" s="6"/>
      <c r="I241" s="271" t="str">
        <f>'Revenue - NHC'!E53</f>
        <v>Business &amp; Economic Services Administration</v>
      </c>
    </row>
    <row r="242" spans="5:9" x14ac:dyDescent="0.2">
      <c r="E242" s="83"/>
      <c r="F242" s="6"/>
      <c r="G242" s="6"/>
      <c r="I242" s="271" t="str">
        <f>'Revenue - NHC'!E54</f>
        <v>Local Roads &amp; Bridges works</v>
      </c>
    </row>
    <row r="243" spans="5:9" x14ac:dyDescent="0.2">
      <c r="E243" s="83"/>
      <c r="F243" s="6"/>
      <c r="G243" s="6"/>
      <c r="I243" s="271" t="str">
        <f>'Revenue - NHC'!E55</f>
        <v>Asset Management</v>
      </c>
    </row>
    <row r="244" spans="5:9" x14ac:dyDescent="0.2">
      <c r="E244" s="83"/>
      <c r="F244" s="6"/>
      <c r="G244" s="6"/>
      <c r="I244" s="271" t="str">
        <f>'Revenue - NHC'!E56</f>
        <v/>
      </c>
    </row>
    <row r="245" spans="5:9" x14ac:dyDescent="0.2">
      <c r="E245" s="83"/>
      <c r="F245" s="6"/>
      <c r="G245" s="6"/>
      <c r="I245" s="271" t="e">
        <f>'Revenue - NHC'!#REF!</f>
        <v>#REF!</v>
      </c>
    </row>
    <row r="246" spans="5:9" x14ac:dyDescent="0.2">
      <c r="E246" s="83"/>
      <c r="F246" s="6"/>
      <c r="G246" s="6"/>
      <c r="I246" s="271" t="e">
        <f>'Revenue - NHC'!#REF!</f>
        <v>#REF!</v>
      </c>
    </row>
    <row r="247" spans="5:9" x14ac:dyDescent="0.2">
      <c r="E247" s="83"/>
      <c r="F247" s="6"/>
      <c r="G247" s="6"/>
      <c r="I247" s="271" t="e">
        <f>'Revenue - NHC'!#REF!</f>
        <v>#REF!</v>
      </c>
    </row>
    <row r="248" spans="5:9" x14ac:dyDescent="0.2">
      <c r="E248" s="83"/>
      <c r="F248" s="6"/>
      <c r="G248" s="6"/>
      <c r="I248" s="271" t="e">
        <f>'Revenue - NHC'!#REF!</f>
        <v>#REF!</v>
      </c>
    </row>
    <row r="249" spans="5:9" x14ac:dyDescent="0.2">
      <c r="I249" s="271" t="e">
        <f>'Revenue - NHC'!#REF!</f>
        <v>#REF!</v>
      </c>
    </row>
    <row r="250" spans="5:9" x14ac:dyDescent="0.2">
      <c r="I250" s="271" t="e">
        <f>'Revenue - NHC'!#REF!</f>
        <v>#REF!</v>
      </c>
    </row>
    <row r="251" spans="5:9" x14ac:dyDescent="0.2">
      <c r="I251" s="271" t="e">
        <f>'Revenue - NHC'!#REF!</f>
        <v>#REF!</v>
      </c>
    </row>
    <row r="252" spans="5:9" x14ac:dyDescent="0.2">
      <c r="I252" s="271" t="e">
        <f>'Revenue - NHC'!#REF!</f>
        <v>#REF!</v>
      </c>
    </row>
    <row r="253" spans="5:9" x14ac:dyDescent="0.2">
      <c r="I253" s="271" t="e">
        <f>'Revenue - NHC'!#REF!</f>
        <v>#REF!</v>
      </c>
    </row>
    <row r="254" spans="5:9" x14ac:dyDescent="0.2">
      <c r="I254" s="271" t="e">
        <f>'Revenue - NHC'!#REF!</f>
        <v>#REF!</v>
      </c>
    </row>
    <row r="255" spans="5:9" x14ac:dyDescent="0.2">
      <c r="I255" s="271" t="e">
        <f>'Revenue - NHC'!#REF!</f>
        <v>#REF!</v>
      </c>
    </row>
    <row r="256" spans="5:9" x14ac:dyDescent="0.2">
      <c r="I256" s="271" t="e">
        <f>'Revenue - NHC'!#REF!</f>
        <v>#REF!</v>
      </c>
    </row>
    <row r="257" spans="9:9" x14ac:dyDescent="0.2">
      <c r="I257" s="271" t="e">
        <f>'Revenue - NHC'!#REF!</f>
        <v>#REF!</v>
      </c>
    </row>
    <row r="258" spans="9:9" x14ac:dyDescent="0.2">
      <c r="I258" s="271" t="e">
        <f>'Revenue - NHC'!#REF!</f>
        <v>#REF!</v>
      </c>
    </row>
    <row r="259" spans="9:9" x14ac:dyDescent="0.2">
      <c r="I259" s="271" t="e">
        <f>'Revenue - NHC'!#REF!</f>
        <v>#REF!</v>
      </c>
    </row>
    <row r="260" spans="9:9" x14ac:dyDescent="0.2">
      <c r="I260" s="271" t="e">
        <f>'Revenue - NHC'!#REF!</f>
        <v>#REF!</v>
      </c>
    </row>
    <row r="261" spans="9:9" x14ac:dyDescent="0.2">
      <c r="I261" s="271" t="e">
        <f>'Revenue - NHC'!#REF!</f>
        <v>#REF!</v>
      </c>
    </row>
    <row r="262" spans="9:9" x14ac:dyDescent="0.2">
      <c r="I262" s="271" t="e">
        <f>'Revenue - NHC'!#REF!</f>
        <v>#REF!</v>
      </c>
    </row>
    <row r="263" spans="9:9" x14ac:dyDescent="0.2">
      <c r="I263" s="271" t="e">
        <f>'Revenue - NHC'!#REF!</f>
        <v>#REF!</v>
      </c>
    </row>
    <row r="264" spans="9:9" x14ac:dyDescent="0.2">
      <c r="I264" s="271" t="e">
        <f>'Revenue - NHC'!#REF!</f>
        <v>#REF!</v>
      </c>
    </row>
    <row r="265" spans="9:9" x14ac:dyDescent="0.2">
      <c r="I265" s="271" t="e">
        <f>'Revenue - NHC'!#REF!</f>
        <v>#REF!</v>
      </c>
    </row>
    <row r="266" spans="9:9" x14ac:dyDescent="0.2">
      <c r="I266" s="271" t="e">
        <f>'Revenue - NHC'!#REF!</f>
        <v>#REF!</v>
      </c>
    </row>
    <row r="267" spans="9:9" x14ac:dyDescent="0.2">
      <c r="I267" s="271" t="e">
        <f>'Revenue - NHC'!#REF!</f>
        <v>#REF!</v>
      </c>
    </row>
    <row r="268" spans="9:9" x14ac:dyDescent="0.2">
      <c r="I268" s="271" t="e">
        <f>'Revenue - NHC'!#REF!</f>
        <v>#REF!</v>
      </c>
    </row>
    <row r="269" spans="9:9" x14ac:dyDescent="0.2">
      <c r="I269" s="271" t="e">
        <f>'Revenue - NHC'!#REF!</f>
        <v>#REF!</v>
      </c>
    </row>
    <row r="270" spans="9:9" x14ac:dyDescent="0.2">
      <c r="I270" s="271" t="e">
        <f>'Revenue - NHC'!#REF!</f>
        <v>#REF!</v>
      </c>
    </row>
    <row r="271" spans="9:9" x14ac:dyDescent="0.2">
      <c r="I271" s="271" t="e">
        <f>'Revenue - NHC'!#REF!</f>
        <v>#REF!</v>
      </c>
    </row>
    <row r="272" spans="9:9" x14ac:dyDescent="0.2">
      <c r="I272" s="271" t="e">
        <f>'Revenue - NHC'!#REF!</f>
        <v>#REF!</v>
      </c>
    </row>
    <row r="273" spans="9:9" x14ac:dyDescent="0.2">
      <c r="I273" s="271" t="e">
        <f>'Revenue - NHC'!#REF!</f>
        <v>#REF!</v>
      </c>
    </row>
    <row r="274" spans="9:9" x14ac:dyDescent="0.2">
      <c r="I274" s="271" t="e">
        <f>'Revenue - NHC'!#REF!</f>
        <v>#REF!</v>
      </c>
    </row>
    <row r="275" spans="9:9" x14ac:dyDescent="0.2">
      <c r="I275" s="271" t="e">
        <f>'Revenue - NHC'!#REF!</f>
        <v>#REF!</v>
      </c>
    </row>
    <row r="276" spans="9:9" x14ac:dyDescent="0.2">
      <c r="I276" s="271" t="e">
        <f>'Revenue - NHC'!#REF!</f>
        <v>#REF!</v>
      </c>
    </row>
    <row r="277" spans="9:9" x14ac:dyDescent="0.2">
      <c r="I277" s="271" t="e">
        <f>'Revenue - NHC'!#REF!</f>
        <v>#REF!</v>
      </c>
    </row>
    <row r="278" spans="9:9" x14ac:dyDescent="0.2">
      <c r="I278" s="271" t="e">
        <f>'Revenue - NHC'!#REF!</f>
        <v>#REF!</v>
      </c>
    </row>
    <row r="279" spans="9:9" x14ac:dyDescent="0.2">
      <c r="I279" s="271" t="e">
        <f>'Revenue - NHC'!#REF!</f>
        <v>#REF!</v>
      </c>
    </row>
    <row r="280" spans="9:9" x14ac:dyDescent="0.2">
      <c r="I280" s="271" t="e">
        <f>'Revenue - NHC'!#REF!</f>
        <v>#REF!</v>
      </c>
    </row>
    <row r="281" spans="9:9" x14ac:dyDescent="0.2">
      <c r="I281" s="271" t="e">
        <f>'Revenue - NHC'!#REF!</f>
        <v>#REF!</v>
      </c>
    </row>
    <row r="282" spans="9:9" x14ac:dyDescent="0.2">
      <c r="I282" s="271" t="e">
        <f>'Revenue - NHC'!#REF!</f>
        <v>#REF!</v>
      </c>
    </row>
    <row r="283" spans="9:9" x14ac:dyDescent="0.2">
      <c r="I283" s="271" t="e">
        <f>'Revenue - NHC'!#REF!</f>
        <v>#REF!</v>
      </c>
    </row>
    <row r="284" spans="9:9" x14ac:dyDescent="0.2">
      <c r="I284" s="271" t="e">
        <f>'Revenue - NHC'!#REF!</f>
        <v>#REF!</v>
      </c>
    </row>
    <row r="285" spans="9:9" x14ac:dyDescent="0.2">
      <c r="I285" s="271" t="e">
        <f>'Revenue - NHC'!#REF!</f>
        <v>#REF!</v>
      </c>
    </row>
    <row r="286" spans="9:9" x14ac:dyDescent="0.2">
      <c r="I286" s="271" t="e">
        <f>'Revenue - NHC'!#REF!</f>
        <v>#REF!</v>
      </c>
    </row>
    <row r="287" spans="9:9" x14ac:dyDescent="0.2">
      <c r="I287" s="271" t="e">
        <f>'Revenue - NHC'!#REF!</f>
        <v>#REF!</v>
      </c>
    </row>
    <row r="288" spans="9:9" x14ac:dyDescent="0.2">
      <c r="I288" s="271" t="e">
        <f>'Revenue - NHC'!#REF!</f>
        <v>#REF!</v>
      </c>
    </row>
    <row r="289" spans="9:9" x14ac:dyDescent="0.2">
      <c r="I289" s="271" t="e">
        <f>'Revenue - NHC'!#REF!</f>
        <v>#REF!</v>
      </c>
    </row>
    <row r="290" spans="9:9" x14ac:dyDescent="0.2">
      <c r="I290" s="271" t="e">
        <f>'Revenue - NHC'!#REF!</f>
        <v>#REF!</v>
      </c>
    </row>
    <row r="291" spans="9:9" x14ac:dyDescent="0.2">
      <c r="I291" s="271" t="e">
        <f>'Revenue - NHC'!#REF!</f>
        <v>#REF!</v>
      </c>
    </row>
    <row r="292" spans="9:9" x14ac:dyDescent="0.2">
      <c r="I292" s="271" t="e">
        <f>'Revenue - NHC'!#REF!</f>
        <v>#REF!</v>
      </c>
    </row>
    <row r="293" spans="9:9" x14ac:dyDescent="0.2">
      <c r="I293" s="271" t="e">
        <f>'Revenue - NHC'!#REF!</f>
        <v>#REF!</v>
      </c>
    </row>
    <row r="294" spans="9:9" x14ac:dyDescent="0.2">
      <c r="I294" s="271" t="e">
        <f>'Revenue - NHC'!#REF!</f>
        <v>#REF!</v>
      </c>
    </row>
    <row r="295" spans="9:9" x14ac:dyDescent="0.2">
      <c r="I295" s="271" t="e">
        <f>'Revenue - NHC'!#REF!</f>
        <v>#REF!</v>
      </c>
    </row>
    <row r="296" spans="9:9" x14ac:dyDescent="0.2">
      <c r="I296" s="271" t="e">
        <f>'Revenue - NHC'!#REF!</f>
        <v>#REF!</v>
      </c>
    </row>
    <row r="297" spans="9:9" x14ac:dyDescent="0.2">
      <c r="I297" s="271" t="e">
        <f>'Revenue - NHC'!#REF!</f>
        <v>#REF!</v>
      </c>
    </row>
    <row r="298" spans="9:9" x14ac:dyDescent="0.2">
      <c r="I298" s="271" t="e">
        <f>'Revenue - NHC'!#REF!</f>
        <v>#REF!</v>
      </c>
    </row>
    <row r="299" spans="9:9" x14ac:dyDescent="0.2">
      <c r="I299" s="271" t="e">
        <f>'Revenue - NHC'!#REF!</f>
        <v>#REF!</v>
      </c>
    </row>
    <row r="300" spans="9:9" x14ac:dyDescent="0.2">
      <c r="I300" s="271" t="e">
        <f>'Revenue - NHC'!#REF!</f>
        <v>#REF!</v>
      </c>
    </row>
    <row r="301" spans="9:9" x14ac:dyDescent="0.2">
      <c r="I301" s="271" t="e">
        <f>'Revenue - NHC'!#REF!</f>
        <v>#REF!</v>
      </c>
    </row>
    <row r="302" spans="9:9" x14ac:dyDescent="0.2">
      <c r="I302" s="271" t="e">
        <f>'Revenue - NHC'!#REF!</f>
        <v>#REF!</v>
      </c>
    </row>
    <row r="303" spans="9:9" x14ac:dyDescent="0.2">
      <c r="I303" s="271" t="e">
        <f>'Revenue - NHC'!#REF!</f>
        <v>#REF!</v>
      </c>
    </row>
    <row r="304" spans="9:9" x14ac:dyDescent="0.2">
      <c r="I304" s="271" t="e">
        <f>'Revenue - NHC'!#REF!</f>
        <v>#REF!</v>
      </c>
    </row>
    <row r="305" spans="9:9" x14ac:dyDescent="0.2">
      <c r="I305" s="271" t="e">
        <f>'Revenue - NHC'!#REF!</f>
        <v>#REF!</v>
      </c>
    </row>
    <row r="306" spans="9:9" x14ac:dyDescent="0.2">
      <c r="I306" s="271" t="e">
        <f>'Revenue - NHC'!#REF!</f>
        <v>#REF!</v>
      </c>
    </row>
    <row r="307" spans="9:9" x14ac:dyDescent="0.2">
      <c r="I307" s="271" t="e">
        <f>'Revenue - NHC'!#REF!</f>
        <v>#REF!</v>
      </c>
    </row>
    <row r="308" spans="9:9" x14ac:dyDescent="0.2">
      <c r="I308" s="271" t="e">
        <f>'Revenue - NHC'!#REF!</f>
        <v>#REF!</v>
      </c>
    </row>
    <row r="309" spans="9:9" x14ac:dyDescent="0.2">
      <c r="I309" s="271" t="e">
        <f>'Revenue - NHC'!#REF!</f>
        <v>#REF!</v>
      </c>
    </row>
    <row r="310" spans="9:9" x14ac:dyDescent="0.2">
      <c r="I310" s="271" t="e">
        <f>'Revenue - NHC'!#REF!</f>
        <v>#REF!</v>
      </c>
    </row>
    <row r="311" spans="9:9" x14ac:dyDescent="0.2">
      <c r="I311" s="271" t="e">
        <f>'Revenue - NHC'!#REF!</f>
        <v>#REF!</v>
      </c>
    </row>
    <row r="312" spans="9:9" x14ac:dyDescent="0.2">
      <c r="I312" s="271" t="e">
        <f>'Revenue - NHC'!#REF!</f>
        <v>#REF!</v>
      </c>
    </row>
    <row r="313" spans="9:9" x14ac:dyDescent="0.2">
      <c r="I313" s="271" t="e">
        <f>'Revenue - NHC'!#REF!</f>
        <v>#REF!</v>
      </c>
    </row>
    <row r="314" spans="9:9" x14ac:dyDescent="0.2">
      <c r="I314" s="271" t="e">
        <f>'Revenue - NHC'!#REF!</f>
        <v>#REF!</v>
      </c>
    </row>
    <row r="315" spans="9:9" x14ac:dyDescent="0.2">
      <c r="I315" s="271" t="e">
        <f>'Revenue - NHC'!#REF!</f>
        <v>#REF!</v>
      </c>
    </row>
    <row r="316" spans="9:9" x14ac:dyDescent="0.2">
      <c r="I316" s="271" t="e">
        <f>'Revenue - NHC'!#REF!</f>
        <v>#REF!</v>
      </c>
    </row>
    <row r="317" spans="9:9" x14ac:dyDescent="0.2">
      <c r="I317" s="271" t="e">
        <f>'Revenue - NHC'!#REF!</f>
        <v>#REF!</v>
      </c>
    </row>
    <row r="318" spans="9:9" x14ac:dyDescent="0.2">
      <c r="I318" s="271" t="e">
        <f>'Revenue - NHC'!#REF!</f>
        <v>#REF!</v>
      </c>
    </row>
    <row r="319" spans="9:9" x14ac:dyDescent="0.2">
      <c r="I319" s="271" t="e">
        <f>'Revenue - NHC'!#REF!</f>
        <v>#REF!</v>
      </c>
    </row>
    <row r="320" spans="9:9" x14ac:dyDescent="0.2">
      <c r="I320" s="271" t="e">
        <f>'Revenue - NHC'!#REF!</f>
        <v>#REF!</v>
      </c>
    </row>
    <row r="321" spans="9:9" x14ac:dyDescent="0.2">
      <c r="I321" s="271" t="e">
        <f>'Revenue - NHC'!#REF!</f>
        <v>#REF!</v>
      </c>
    </row>
    <row r="322" spans="9:9" x14ac:dyDescent="0.2">
      <c r="I322" s="271" t="e">
        <f>'Revenue - NHC'!#REF!</f>
        <v>#REF!</v>
      </c>
    </row>
    <row r="323" spans="9:9" x14ac:dyDescent="0.2">
      <c r="I323" s="271" t="e">
        <f>'Revenue - NHC'!#REF!</f>
        <v>#REF!</v>
      </c>
    </row>
    <row r="324" spans="9:9" x14ac:dyDescent="0.2">
      <c r="I324" s="271" t="e">
        <f>'Revenue - NHC'!#REF!</f>
        <v>#REF!</v>
      </c>
    </row>
    <row r="325" spans="9:9" x14ac:dyDescent="0.2">
      <c r="I325" s="271" t="e">
        <f>'Revenue - NHC'!#REF!</f>
        <v>#REF!</v>
      </c>
    </row>
    <row r="326" spans="9:9" x14ac:dyDescent="0.2">
      <c r="I326" s="271" t="e">
        <f>'Revenue - NHC'!#REF!</f>
        <v>#REF!</v>
      </c>
    </row>
    <row r="327" spans="9:9" x14ac:dyDescent="0.2">
      <c r="I327" s="271" t="e">
        <f>'Revenue - NHC'!#REF!</f>
        <v>#REF!</v>
      </c>
    </row>
    <row r="328" spans="9:9" x14ac:dyDescent="0.2">
      <c r="I328" s="271" t="e">
        <f>'Revenue - NHC'!#REF!</f>
        <v>#REF!</v>
      </c>
    </row>
    <row r="329" spans="9:9" x14ac:dyDescent="0.2">
      <c r="I329" s="271" t="e">
        <f>'Revenue - NHC'!#REF!</f>
        <v>#REF!</v>
      </c>
    </row>
    <row r="330" spans="9:9" x14ac:dyDescent="0.2">
      <c r="I330" s="271" t="e">
        <f>'Revenue - NHC'!#REF!</f>
        <v>#REF!</v>
      </c>
    </row>
    <row r="331" spans="9:9" x14ac:dyDescent="0.2">
      <c r="I331" s="271" t="e">
        <f>'Revenue - NHC'!#REF!</f>
        <v>#REF!</v>
      </c>
    </row>
    <row r="332" spans="9:9" x14ac:dyDescent="0.2">
      <c r="I332" s="271" t="e">
        <f>'Revenue - NHC'!#REF!</f>
        <v>#REF!</v>
      </c>
    </row>
    <row r="333" spans="9:9" x14ac:dyDescent="0.2">
      <c r="I333" s="271" t="e">
        <f>'Revenue - NHC'!#REF!</f>
        <v>#REF!</v>
      </c>
    </row>
    <row r="334" spans="9:9" x14ac:dyDescent="0.2">
      <c r="I334" s="271" t="e">
        <f>'Revenue - NHC'!#REF!</f>
        <v>#REF!</v>
      </c>
    </row>
    <row r="335" spans="9:9" x14ac:dyDescent="0.2">
      <c r="I335" s="271" t="e">
        <f>'Revenue - NHC'!#REF!</f>
        <v>#REF!</v>
      </c>
    </row>
    <row r="336" spans="9:9" x14ac:dyDescent="0.2">
      <c r="I336" s="271" t="e">
        <f>'Revenue - NHC'!#REF!</f>
        <v>#REF!</v>
      </c>
    </row>
    <row r="337" spans="9:9" x14ac:dyDescent="0.2">
      <c r="I337" s="271" t="str">
        <f>'Revenue - NHC'!E57</f>
        <v/>
      </c>
    </row>
    <row r="338" spans="9:9" x14ac:dyDescent="0.2">
      <c r="I338" s="271" t="str">
        <f>'Revenue - NHC'!E58</f>
        <v/>
      </c>
    </row>
    <row r="339" spans="9:9" x14ac:dyDescent="0.2">
      <c r="I339" s="271" t="str">
        <f>'Revenue - NHC'!E59</f>
        <v/>
      </c>
    </row>
    <row r="340" spans="9:9" x14ac:dyDescent="0.2">
      <c r="I340" s="271"/>
    </row>
  </sheetData>
  <mergeCells count="109">
    <mergeCell ref="N57:N61"/>
    <mergeCell ref="O57:O61"/>
    <mergeCell ref="P57:P61"/>
    <mergeCell ref="Q57:Q61"/>
    <mergeCell ref="N22:N26"/>
    <mergeCell ref="O22:O26"/>
    <mergeCell ref="P22:P26"/>
    <mergeCell ref="Q22:Q26"/>
    <mergeCell ref="N27:N31"/>
    <mergeCell ref="O27:O31"/>
    <mergeCell ref="P27:P31"/>
    <mergeCell ref="N47:N51"/>
    <mergeCell ref="Q27:Q31"/>
    <mergeCell ref="O47:O51"/>
    <mergeCell ref="P47:P51"/>
    <mergeCell ref="Q47:Q51"/>
    <mergeCell ref="N52:N56"/>
    <mergeCell ref="O52:O56"/>
    <mergeCell ref="P52:P56"/>
    <mergeCell ref="Q52:Q56"/>
    <mergeCell ref="P32:P36"/>
    <mergeCell ref="Q32:Q36"/>
    <mergeCell ref="N37:N41"/>
    <mergeCell ref="O37:O41"/>
    <mergeCell ref="E57:E61"/>
    <mergeCell ref="F57:H61"/>
    <mergeCell ref="E22:E26"/>
    <mergeCell ref="F22:H26"/>
    <mergeCell ref="F27:H31"/>
    <mergeCell ref="E47:E51"/>
    <mergeCell ref="F47:H51"/>
    <mergeCell ref="K47:K51"/>
    <mergeCell ref="L47:L51"/>
    <mergeCell ref="K27:K31"/>
    <mergeCell ref="L27:L31"/>
    <mergeCell ref="E37:E41"/>
    <mergeCell ref="F37:H41"/>
    <mergeCell ref="E42:E46"/>
    <mergeCell ref="F42:H46"/>
    <mergeCell ref="E52:E56"/>
    <mergeCell ref="F52:H56"/>
    <mergeCell ref="K57:K61"/>
    <mergeCell ref="L57:L61"/>
    <mergeCell ref="K32:K36"/>
    <mergeCell ref="L32:L36"/>
    <mergeCell ref="L22:L26"/>
    <mergeCell ref="E12:E16"/>
    <mergeCell ref="F12:H16"/>
    <mergeCell ref="E17:E21"/>
    <mergeCell ref="F17:H21"/>
    <mergeCell ref="E32:E36"/>
    <mergeCell ref="F32:H36"/>
    <mergeCell ref="E27:E31"/>
    <mergeCell ref="N32:N36"/>
    <mergeCell ref="O32:O36"/>
    <mergeCell ref="O12:O16"/>
    <mergeCell ref="M22:M26"/>
    <mergeCell ref="M27:M31"/>
    <mergeCell ref="N12:N16"/>
    <mergeCell ref="K12:K16"/>
    <mergeCell ref="L12:L16"/>
    <mergeCell ref="M12:M16"/>
    <mergeCell ref="K17:K21"/>
    <mergeCell ref="L17:L21"/>
    <mergeCell ref="M17:M21"/>
    <mergeCell ref="K6:T6"/>
    <mergeCell ref="R47:R51"/>
    <mergeCell ref="S8:S9"/>
    <mergeCell ref="T8:T9"/>
    <mergeCell ref="M32:M36"/>
    <mergeCell ref="M37:M41"/>
    <mergeCell ref="L42:L46"/>
    <mergeCell ref="M42:M46"/>
    <mergeCell ref="P37:P41"/>
    <mergeCell ref="Q37:Q41"/>
    <mergeCell ref="N42:N46"/>
    <mergeCell ref="O42:O46"/>
    <mergeCell ref="P42:P46"/>
    <mergeCell ref="Q42:Q46"/>
    <mergeCell ref="M47:M51"/>
    <mergeCell ref="P12:P16"/>
    <mergeCell ref="Q12:Q16"/>
    <mergeCell ref="K37:K41"/>
    <mergeCell ref="L37:L41"/>
    <mergeCell ref="K42:K46"/>
    <mergeCell ref="N65:R65"/>
    <mergeCell ref="R57:R61"/>
    <mergeCell ref="R37:R41"/>
    <mergeCell ref="R42:R46"/>
    <mergeCell ref="H65:I65"/>
    <mergeCell ref="R52:R56"/>
    <mergeCell ref="R12:R16"/>
    <mergeCell ref="R17:R21"/>
    <mergeCell ref="F8:H9"/>
    <mergeCell ref="N8:R8"/>
    <mergeCell ref="I8:I9"/>
    <mergeCell ref="K8:M8"/>
    <mergeCell ref="R27:R31"/>
    <mergeCell ref="R32:R36"/>
    <mergeCell ref="R22:R26"/>
    <mergeCell ref="M57:M61"/>
    <mergeCell ref="K52:K56"/>
    <mergeCell ref="L52:L56"/>
    <mergeCell ref="M52:M56"/>
    <mergeCell ref="N17:N21"/>
    <mergeCell ref="O17:O21"/>
    <mergeCell ref="P17:P21"/>
    <mergeCell ref="Q17:Q21"/>
    <mergeCell ref="K22:K26"/>
  </mergeCells>
  <dataValidations count="2">
    <dataValidation type="list" allowBlank="1" showInputMessage="1" showErrorMessage="1" sqref="I12:I61">
      <formula1>$I$200:$I$300</formula1>
    </dataValidation>
    <dataValidation type="list" allowBlank="1" showInputMessage="1" showErrorMessage="1" sqref="S12:S15 S17:S20 S27:S30 S22:S25 S32:S35 S37:S40 S42:S45 S47:S50 S52:S55 S57:S60">
      <formula1>$S$199:$S$207</formula1>
    </dataValidation>
  </dataValidations>
  <pageMargins left="0.25" right="0.25" top="0.75" bottom="0.75" header="0.3" footer="0.3"/>
  <pageSetup paperSize="8"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3"/>
  <sheetViews>
    <sheetView zoomScale="80" zoomScaleNormal="80" zoomScalePageLayoutView="80" workbookViewId="0">
      <pane ySplit="9" topLeftCell="A31" activePane="bottomLeft" state="frozen"/>
      <selection activeCell="G161" sqref="G161"/>
      <selection pane="bottomLeft" activeCell="G161" sqref="G161"/>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170</v>
      </c>
      <c r="H2" s="14"/>
    </row>
    <row r="3" spans="1:9" ht="16.350000000000001" customHeight="1" x14ac:dyDescent="0.2">
      <c r="B3" s="43" t="str">
        <f>'Revenue - WHC'!B3</f>
        <v>Hindmarsh (S)</v>
      </c>
    </row>
    <row r="4" spans="1:9" ht="13.5" thickBot="1" x14ac:dyDescent="0.25">
      <c r="B4" s="877"/>
      <c r="C4" s="877"/>
      <c r="D4" s="877"/>
      <c r="E4" s="877"/>
    </row>
    <row r="5" spans="1:9" ht="6.75" customHeight="1" x14ac:dyDescent="0.2">
      <c r="C5" s="251"/>
      <c r="D5" s="252"/>
      <c r="E5" s="253"/>
      <c r="F5" s="254"/>
      <c r="G5" s="255"/>
      <c r="H5" s="254"/>
      <c r="I5" s="256"/>
    </row>
    <row r="6" spans="1:9" x14ac:dyDescent="0.2">
      <c r="C6" s="13"/>
      <c r="D6" s="14"/>
      <c r="E6" s="943" t="str">
        <f>VLOOKUP(' Instructions'!C9,' Instructions'!Q9:U15,2,FALSE)</f>
        <v>2017-18</v>
      </c>
      <c r="F6" s="944"/>
      <c r="G6" s="944"/>
      <c r="H6" s="945"/>
      <c r="I6" s="31"/>
    </row>
    <row r="7" spans="1:9" ht="6.75" customHeight="1" x14ac:dyDescent="0.2">
      <c r="C7" s="13"/>
      <c r="D7" s="14"/>
      <c r="E7" s="81"/>
      <c r="F7" s="54"/>
      <c r="G7" s="146"/>
      <c r="H7" s="54"/>
      <c r="I7" s="31"/>
    </row>
    <row r="8" spans="1:9" ht="25.5" x14ac:dyDescent="0.2">
      <c r="C8" s="13"/>
      <c r="D8" s="14"/>
      <c r="E8" s="229" t="s">
        <v>92</v>
      </c>
      <c r="F8" s="248" t="s">
        <v>113</v>
      </c>
      <c r="G8" s="230" t="s">
        <v>100</v>
      </c>
      <c r="H8" s="248" t="s">
        <v>90</v>
      </c>
      <c r="I8" s="31"/>
    </row>
    <row r="9" spans="1:9" ht="7.5" customHeight="1" x14ac:dyDescent="0.2">
      <c r="C9" s="13"/>
      <c r="D9" s="14"/>
      <c r="E9" s="81"/>
      <c r="F9" s="55"/>
      <c r="G9" s="146"/>
      <c r="H9" s="54"/>
      <c r="I9" s="31"/>
    </row>
    <row r="10" spans="1:9" ht="25.5" x14ac:dyDescent="0.2">
      <c r="C10" s="13"/>
      <c r="D10" s="19">
        <v>1</v>
      </c>
      <c r="E10" s="684" t="s">
        <v>472</v>
      </c>
      <c r="F10" s="685" t="s">
        <v>99</v>
      </c>
      <c r="G10" s="689" t="s">
        <v>473</v>
      </c>
      <c r="H10" s="686">
        <v>4</v>
      </c>
      <c r="I10" s="31"/>
    </row>
    <row r="11" spans="1:9" s="83" customFormat="1" x14ac:dyDescent="0.2">
      <c r="C11" s="84"/>
      <c r="D11" s="85">
        <f>D10+1</f>
        <v>2</v>
      </c>
      <c r="E11" s="682" t="s">
        <v>474</v>
      </c>
      <c r="F11" s="683" t="s">
        <v>99</v>
      </c>
      <c r="G11" s="692" t="s">
        <v>475</v>
      </c>
      <c r="H11" s="687">
        <v>3.9</v>
      </c>
      <c r="I11" s="86"/>
    </row>
    <row r="12" spans="1:9" x14ac:dyDescent="0.2">
      <c r="C12" s="13"/>
      <c r="D12" s="19">
        <f>D11+1</f>
        <v>3</v>
      </c>
      <c r="E12" s="682" t="s">
        <v>476</v>
      </c>
      <c r="F12" s="683" t="s">
        <v>99</v>
      </c>
      <c r="G12" s="692" t="s">
        <v>477</v>
      </c>
      <c r="H12" s="688">
        <v>6.8</v>
      </c>
      <c r="I12" s="31"/>
    </row>
    <row r="13" spans="1:9" ht="38.25" x14ac:dyDescent="0.2">
      <c r="C13" s="13"/>
      <c r="D13" s="19">
        <f>D12+1</f>
        <v>4</v>
      </c>
      <c r="E13" s="682" t="s">
        <v>478</v>
      </c>
      <c r="F13" s="683" t="s">
        <v>99</v>
      </c>
      <c r="G13" s="692" t="s">
        <v>479</v>
      </c>
      <c r="H13" s="688">
        <v>4.8</v>
      </c>
      <c r="I13" s="31"/>
    </row>
    <row r="14" spans="1:9" x14ac:dyDescent="0.2">
      <c r="C14" s="13"/>
      <c r="D14" s="19">
        <f>D13+1</f>
        <v>5</v>
      </c>
      <c r="E14" s="682" t="s">
        <v>480</v>
      </c>
      <c r="F14" s="683" t="s">
        <v>115</v>
      </c>
      <c r="G14" s="692" t="s">
        <v>481</v>
      </c>
      <c r="H14" s="688">
        <v>0.2</v>
      </c>
      <c r="I14" s="31"/>
    </row>
    <row r="15" spans="1:9" x14ac:dyDescent="0.2">
      <c r="C15" s="13"/>
      <c r="D15" s="85">
        <f t="shared" ref="D15:D78" si="0">D14+1</f>
        <v>6</v>
      </c>
      <c r="E15" s="682" t="s">
        <v>482</v>
      </c>
      <c r="F15" s="683" t="s">
        <v>115</v>
      </c>
      <c r="G15" s="692" t="s">
        <v>483</v>
      </c>
      <c r="H15" s="688">
        <v>0.01</v>
      </c>
      <c r="I15" s="31"/>
    </row>
    <row r="16" spans="1:9" x14ac:dyDescent="0.2">
      <c r="C16" s="13"/>
      <c r="D16" s="19">
        <f t="shared" si="0"/>
        <v>7</v>
      </c>
      <c r="E16" s="682" t="s">
        <v>484</v>
      </c>
      <c r="F16" s="683" t="s">
        <v>115</v>
      </c>
      <c r="G16" s="692" t="s">
        <v>485</v>
      </c>
      <c r="H16" s="688">
        <v>0.6</v>
      </c>
      <c r="I16" s="31"/>
    </row>
    <row r="17" spans="3:9" x14ac:dyDescent="0.2">
      <c r="C17" s="13"/>
      <c r="D17" s="19">
        <f t="shared" si="0"/>
        <v>8</v>
      </c>
      <c r="E17" s="682" t="s">
        <v>486</v>
      </c>
      <c r="F17" s="683" t="s">
        <v>115</v>
      </c>
      <c r="G17" s="692" t="s">
        <v>487</v>
      </c>
      <c r="H17" s="688">
        <v>0.1</v>
      </c>
      <c r="I17" s="31"/>
    </row>
    <row r="18" spans="3:9" ht="25.5" x14ac:dyDescent="0.2">
      <c r="C18" s="13"/>
      <c r="D18" s="19">
        <f t="shared" si="0"/>
        <v>9</v>
      </c>
      <c r="E18" s="682" t="s">
        <v>488</v>
      </c>
      <c r="F18" s="683" t="s">
        <v>115</v>
      </c>
      <c r="G18" s="692"/>
      <c r="H18" s="688">
        <v>0.01</v>
      </c>
      <c r="I18" s="31"/>
    </row>
    <row r="19" spans="3:9" ht="25.5" x14ac:dyDescent="0.2">
      <c r="C19" s="13"/>
      <c r="D19" s="85">
        <f t="shared" si="0"/>
        <v>10</v>
      </c>
      <c r="E19" s="682" t="s">
        <v>489</v>
      </c>
      <c r="F19" s="683" t="s">
        <v>115</v>
      </c>
      <c r="G19" s="692" t="s">
        <v>490</v>
      </c>
      <c r="H19" s="688">
        <v>7</v>
      </c>
      <c r="I19" s="31"/>
    </row>
    <row r="20" spans="3:9" x14ac:dyDescent="0.2">
      <c r="C20" s="13"/>
      <c r="D20" s="19">
        <f t="shared" si="0"/>
        <v>11</v>
      </c>
      <c r="E20" s="682" t="s">
        <v>491</v>
      </c>
      <c r="F20" s="683" t="s">
        <v>115</v>
      </c>
      <c r="G20" s="692" t="s">
        <v>492</v>
      </c>
      <c r="H20" s="688">
        <v>0.01</v>
      </c>
      <c r="I20" s="31"/>
    </row>
    <row r="21" spans="3:9" ht="25.5" x14ac:dyDescent="0.2">
      <c r="C21" s="13"/>
      <c r="D21" s="19">
        <f t="shared" si="0"/>
        <v>12</v>
      </c>
      <c r="E21" s="682" t="s">
        <v>493</v>
      </c>
      <c r="F21" s="683" t="s">
        <v>115</v>
      </c>
      <c r="G21" s="692" t="s">
        <v>494</v>
      </c>
      <c r="H21" s="688">
        <v>2</v>
      </c>
      <c r="I21" s="31"/>
    </row>
    <row r="22" spans="3:9" ht="25.5" x14ac:dyDescent="0.2">
      <c r="C22" s="13"/>
      <c r="D22" s="85">
        <f t="shared" si="0"/>
        <v>13</v>
      </c>
      <c r="E22" s="682" t="s">
        <v>495</v>
      </c>
      <c r="F22" s="683" t="s">
        <v>115</v>
      </c>
      <c r="G22" s="692" t="s">
        <v>496</v>
      </c>
      <c r="H22" s="688">
        <v>2.4</v>
      </c>
      <c r="I22" s="31"/>
    </row>
    <row r="23" spans="3:9" x14ac:dyDescent="0.2">
      <c r="C23" s="13"/>
      <c r="D23" s="19">
        <f t="shared" si="0"/>
        <v>14</v>
      </c>
      <c r="E23" s="682" t="s">
        <v>497</v>
      </c>
      <c r="F23" s="683" t="s">
        <v>115</v>
      </c>
      <c r="G23" s="692" t="s">
        <v>498</v>
      </c>
      <c r="H23" s="688">
        <v>0.1</v>
      </c>
      <c r="I23" s="31"/>
    </row>
    <row r="24" spans="3:9" x14ac:dyDescent="0.2">
      <c r="C24" s="13"/>
      <c r="D24" s="19">
        <f t="shared" si="0"/>
        <v>15</v>
      </c>
      <c r="E24" s="682" t="s">
        <v>499</v>
      </c>
      <c r="F24" s="683" t="s">
        <v>115</v>
      </c>
      <c r="G24" s="692" t="s">
        <v>500</v>
      </c>
      <c r="H24" s="688"/>
      <c r="I24" s="31"/>
    </row>
    <row r="25" spans="3:9" x14ac:dyDescent="0.2">
      <c r="C25" s="13"/>
      <c r="D25" s="19">
        <f t="shared" si="0"/>
        <v>16</v>
      </c>
      <c r="E25" s="682" t="s">
        <v>501</v>
      </c>
      <c r="F25" s="683" t="s">
        <v>115</v>
      </c>
      <c r="G25" s="692" t="s">
        <v>501</v>
      </c>
      <c r="H25" s="688">
        <v>0.1</v>
      </c>
      <c r="I25" s="31"/>
    </row>
    <row r="26" spans="3:9" x14ac:dyDescent="0.2">
      <c r="C26" s="13"/>
      <c r="D26" s="85">
        <f t="shared" si="0"/>
        <v>17</v>
      </c>
      <c r="E26" s="682" t="s">
        <v>502</v>
      </c>
      <c r="F26" s="683" t="s">
        <v>115</v>
      </c>
      <c r="G26" s="692" t="s">
        <v>503</v>
      </c>
      <c r="H26" s="688">
        <v>1</v>
      </c>
      <c r="I26" s="31"/>
    </row>
    <row r="27" spans="3:9" x14ac:dyDescent="0.2">
      <c r="C27" s="13"/>
      <c r="D27" s="19">
        <f t="shared" si="0"/>
        <v>18</v>
      </c>
      <c r="E27" s="682" t="s">
        <v>504</v>
      </c>
      <c r="F27" s="683" t="s">
        <v>115</v>
      </c>
      <c r="G27" s="692" t="s">
        <v>505</v>
      </c>
      <c r="H27" s="688">
        <v>0.02</v>
      </c>
      <c r="I27" s="31"/>
    </row>
    <row r="28" spans="3:9" ht="25.5" x14ac:dyDescent="0.2">
      <c r="C28" s="13"/>
      <c r="D28" s="19">
        <f t="shared" si="0"/>
        <v>19</v>
      </c>
      <c r="E28" s="682" t="s">
        <v>506</v>
      </c>
      <c r="F28" s="683" t="s">
        <v>115</v>
      </c>
      <c r="G28" s="692" t="s">
        <v>507</v>
      </c>
      <c r="H28" s="688">
        <v>0.9</v>
      </c>
      <c r="I28" s="31"/>
    </row>
    <row r="29" spans="3:9" x14ac:dyDescent="0.2">
      <c r="C29" s="13"/>
      <c r="D29" s="19">
        <f t="shared" si="0"/>
        <v>20</v>
      </c>
      <c r="E29" s="682" t="s">
        <v>508</v>
      </c>
      <c r="F29" s="683" t="s">
        <v>115</v>
      </c>
      <c r="G29" s="692" t="s">
        <v>509</v>
      </c>
      <c r="H29" s="688">
        <v>0.1</v>
      </c>
      <c r="I29" s="31"/>
    </row>
    <row r="30" spans="3:9" ht="25.5" x14ac:dyDescent="0.2">
      <c r="C30" s="13"/>
      <c r="D30" s="85">
        <f t="shared" si="0"/>
        <v>21</v>
      </c>
      <c r="E30" s="682" t="s">
        <v>510</v>
      </c>
      <c r="F30" s="683" t="s">
        <v>115</v>
      </c>
      <c r="G30" s="692" t="s">
        <v>511</v>
      </c>
      <c r="H30" s="688">
        <v>0</v>
      </c>
      <c r="I30" s="31"/>
    </row>
    <row r="31" spans="3:9" x14ac:dyDescent="0.2">
      <c r="C31" s="13"/>
      <c r="D31" s="19">
        <f t="shared" si="0"/>
        <v>22</v>
      </c>
      <c r="E31" s="682" t="s">
        <v>512</v>
      </c>
      <c r="F31" s="683" t="s">
        <v>115</v>
      </c>
      <c r="G31" s="692" t="s">
        <v>513</v>
      </c>
      <c r="H31" s="688">
        <v>0.2</v>
      </c>
      <c r="I31" s="31"/>
    </row>
    <row r="32" spans="3:9" ht="38.25" x14ac:dyDescent="0.2">
      <c r="C32" s="13"/>
      <c r="D32" s="19">
        <f t="shared" si="0"/>
        <v>23</v>
      </c>
      <c r="E32" s="682" t="s">
        <v>514</v>
      </c>
      <c r="F32" s="683" t="s">
        <v>115</v>
      </c>
      <c r="G32" s="692" t="s">
        <v>515</v>
      </c>
      <c r="H32" s="688">
        <v>2.2000000000000002</v>
      </c>
      <c r="I32" s="31"/>
    </row>
    <row r="33" spans="3:9" x14ac:dyDescent="0.2">
      <c r="C33" s="13"/>
      <c r="D33" s="85">
        <f t="shared" si="0"/>
        <v>24</v>
      </c>
      <c r="E33" s="682" t="s">
        <v>516</v>
      </c>
      <c r="F33" s="683" t="s">
        <v>115</v>
      </c>
      <c r="G33" s="692" t="s">
        <v>516</v>
      </c>
      <c r="H33" s="688">
        <v>0.5</v>
      </c>
      <c r="I33" s="31"/>
    </row>
    <row r="34" spans="3:9" ht="38.25" x14ac:dyDescent="0.2">
      <c r="C34" s="13"/>
      <c r="D34" s="19">
        <f t="shared" si="0"/>
        <v>25</v>
      </c>
      <c r="E34" s="682" t="s">
        <v>517</v>
      </c>
      <c r="F34" s="683" t="s">
        <v>115</v>
      </c>
      <c r="G34" s="692" t="s">
        <v>518</v>
      </c>
      <c r="H34" s="688">
        <v>0.6</v>
      </c>
      <c r="I34" s="31"/>
    </row>
    <row r="35" spans="3:9" ht="38.25" x14ac:dyDescent="0.2">
      <c r="C35" s="13"/>
      <c r="D35" s="19">
        <f t="shared" si="0"/>
        <v>26</v>
      </c>
      <c r="E35" s="682" t="s">
        <v>519</v>
      </c>
      <c r="F35" s="683" t="s">
        <v>115</v>
      </c>
      <c r="G35" s="692" t="s">
        <v>520</v>
      </c>
      <c r="H35" s="688">
        <v>0.05</v>
      </c>
      <c r="I35" s="31"/>
    </row>
    <row r="36" spans="3:9" x14ac:dyDescent="0.2">
      <c r="C36" s="13"/>
      <c r="D36" s="19">
        <f t="shared" si="0"/>
        <v>27</v>
      </c>
      <c r="E36" s="682" t="s">
        <v>521</v>
      </c>
      <c r="F36" s="683" t="s">
        <v>115</v>
      </c>
      <c r="G36" s="692" t="s">
        <v>521</v>
      </c>
      <c r="H36" s="688">
        <v>0</v>
      </c>
      <c r="I36" s="31"/>
    </row>
    <row r="37" spans="3:9" x14ac:dyDescent="0.2">
      <c r="C37" s="13"/>
      <c r="D37" s="85">
        <f t="shared" si="0"/>
        <v>28</v>
      </c>
      <c r="E37" s="682" t="s">
        <v>522</v>
      </c>
      <c r="F37" s="683" t="s">
        <v>115</v>
      </c>
      <c r="G37" s="692" t="s">
        <v>523</v>
      </c>
      <c r="H37" s="688">
        <v>1.2</v>
      </c>
      <c r="I37" s="31"/>
    </row>
    <row r="38" spans="3:9" ht="25.5" x14ac:dyDescent="0.2">
      <c r="C38" s="13"/>
      <c r="D38" s="19">
        <f t="shared" si="0"/>
        <v>29</v>
      </c>
      <c r="E38" s="682" t="s">
        <v>524</v>
      </c>
      <c r="F38" s="683" t="s">
        <v>115</v>
      </c>
      <c r="G38" s="692" t="s">
        <v>525</v>
      </c>
      <c r="H38" s="688">
        <v>0.8</v>
      </c>
      <c r="I38" s="31"/>
    </row>
    <row r="39" spans="3:9" ht="25.5" x14ac:dyDescent="0.2">
      <c r="C39" s="13"/>
      <c r="D39" s="19">
        <f t="shared" si="0"/>
        <v>30</v>
      </c>
      <c r="E39" s="682" t="s">
        <v>526</v>
      </c>
      <c r="F39" s="683" t="s">
        <v>115</v>
      </c>
      <c r="G39" s="692" t="s">
        <v>527</v>
      </c>
      <c r="H39" s="688">
        <v>1</v>
      </c>
      <c r="I39" s="31"/>
    </row>
    <row r="40" spans="3:9" ht="38.25" x14ac:dyDescent="0.2">
      <c r="C40" s="13"/>
      <c r="D40" s="19">
        <f t="shared" si="0"/>
        <v>31</v>
      </c>
      <c r="E40" s="682" t="s">
        <v>528</v>
      </c>
      <c r="F40" s="683" t="s">
        <v>115</v>
      </c>
      <c r="G40" s="692" t="s">
        <v>529</v>
      </c>
      <c r="H40" s="688">
        <v>0.25</v>
      </c>
      <c r="I40" s="31"/>
    </row>
    <row r="41" spans="3:9" ht="38.25" x14ac:dyDescent="0.2">
      <c r="C41" s="13"/>
      <c r="D41" s="85">
        <f t="shared" si="0"/>
        <v>32</v>
      </c>
      <c r="E41" s="682" t="s">
        <v>134</v>
      </c>
      <c r="F41" s="683" t="s">
        <v>115</v>
      </c>
      <c r="G41" s="692" t="s">
        <v>530</v>
      </c>
      <c r="H41" s="688">
        <v>2</v>
      </c>
      <c r="I41" s="31"/>
    </row>
    <row r="42" spans="3:9" x14ac:dyDescent="0.2">
      <c r="C42" s="13"/>
      <c r="D42" s="19">
        <f t="shared" si="0"/>
        <v>33</v>
      </c>
      <c r="E42" s="682" t="s">
        <v>531</v>
      </c>
      <c r="F42" s="683" t="s">
        <v>115</v>
      </c>
      <c r="G42" s="692" t="s">
        <v>532</v>
      </c>
      <c r="H42" s="688">
        <v>0.4</v>
      </c>
      <c r="I42" s="31"/>
    </row>
    <row r="43" spans="3:9" ht="25.5" x14ac:dyDescent="0.2">
      <c r="C43" s="13"/>
      <c r="D43" s="19">
        <f t="shared" si="0"/>
        <v>34</v>
      </c>
      <c r="E43" s="682" t="s">
        <v>533</v>
      </c>
      <c r="F43" s="683" t="s">
        <v>115</v>
      </c>
      <c r="G43" s="692" t="s">
        <v>534</v>
      </c>
      <c r="H43" s="688">
        <v>1.2</v>
      </c>
      <c r="I43" s="31"/>
    </row>
    <row r="44" spans="3:9" ht="38.25" x14ac:dyDescent="0.2">
      <c r="C44" s="13"/>
      <c r="D44" s="85">
        <f t="shared" si="0"/>
        <v>35</v>
      </c>
      <c r="E44" s="682" t="s">
        <v>535</v>
      </c>
      <c r="F44" s="683" t="s">
        <v>115</v>
      </c>
      <c r="G44" s="692" t="s">
        <v>536</v>
      </c>
      <c r="H44" s="688">
        <v>1.1000000000000001</v>
      </c>
      <c r="I44" s="31"/>
    </row>
    <row r="45" spans="3:9" x14ac:dyDescent="0.2">
      <c r="C45" s="13"/>
      <c r="D45" s="19">
        <f t="shared" si="0"/>
        <v>36</v>
      </c>
      <c r="E45" s="682" t="s">
        <v>537</v>
      </c>
      <c r="F45" s="683" t="s">
        <v>115</v>
      </c>
      <c r="G45" s="692" t="s">
        <v>537</v>
      </c>
      <c r="H45" s="688">
        <v>0.1</v>
      </c>
      <c r="I45" s="31"/>
    </row>
    <row r="46" spans="3:9" ht="25.5" x14ac:dyDescent="0.2">
      <c r="C46" s="13"/>
      <c r="D46" s="19">
        <f t="shared" si="0"/>
        <v>37</v>
      </c>
      <c r="E46" s="682" t="s">
        <v>538</v>
      </c>
      <c r="F46" s="683" t="s">
        <v>115</v>
      </c>
      <c r="G46" s="692" t="s">
        <v>539</v>
      </c>
      <c r="H46" s="688">
        <v>2.8</v>
      </c>
      <c r="I46" s="31"/>
    </row>
    <row r="47" spans="3:9" x14ac:dyDescent="0.2">
      <c r="C47" s="13"/>
      <c r="D47" s="19">
        <f t="shared" si="0"/>
        <v>38</v>
      </c>
      <c r="E47" s="682" t="s">
        <v>540</v>
      </c>
      <c r="F47" s="691" t="s">
        <v>115</v>
      </c>
      <c r="G47" s="692" t="s">
        <v>541</v>
      </c>
      <c r="H47" s="688">
        <v>0.6</v>
      </c>
      <c r="I47" s="31"/>
    </row>
    <row r="48" spans="3:9" x14ac:dyDescent="0.2">
      <c r="C48" s="13"/>
      <c r="D48" s="85">
        <f t="shared" si="0"/>
        <v>39</v>
      </c>
      <c r="E48" s="682" t="s">
        <v>542</v>
      </c>
      <c r="F48" s="683" t="s">
        <v>115</v>
      </c>
      <c r="G48" s="692" t="s">
        <v>138</v>
      </c>
      <c r="H48" s="688">
        <v>0.4</v>
      </c>
      <c r="I48" s="31"/>
    </row>
    <row r="49" spans="3:9" x14ac:dyDescent="0.2">
      <c r="C49" s="13"/>
      <c r="D49" s="19">
        <f t="shared" si="0"/>
        <v>40</v>
      </c>
      <c r="E49" s="682" t="s">
        <v>543</v>
      </c>
      <c r="F49" s="683" t="s">
        <v>115</v>
      </c>
      <c r="G49" s="692" t="s">
        <v>544</v>
      </c>
      <c r="H49" s="688">
        <v>0.2</v>
      </c>
      <c r="I49" s="31"/>
    </row>
    <row r="50" spans="3:9" x14ac:dyDescent="0.2">
      <c r="C50" s="13"/>
      <c r="D50" s="19">
        <f t="shared" si="0"/>
        <v>41</v>
      </c>
      <c r="E50" s="682" t="s">
        <v>545</v>
      </c>
      <c r="F50" s="683" t="s">
        <v>115</v>
      </c>
      <c r="G50" s="692" t="s">
        <v>546</v>
      </c>
      <c r="H50" s="688">
        <v>0.5</v>
      </c>
      <c r="I50" s="31"/>
    </row>
    <row r="51" spans="3:9" ht="25.5" x14ac:dyDescent="0.2">
      <c r="C51" s="13"/>
      <c r="D51" s="19">
        <f t="shared" si="0"/>
        <v>42</v>
      </c>
      <c r="E51" s="682" t="s">
        <v>547</v>
      </c>
      <c r="F51" s="683" t="s">
        <v>99</v>
      </c>
      <c r="G51" s="692" t="s">
        <v>548</v>
      </c>
      <c r="H51" s="688">
        <v>2.8</v>
      </c>
      <c r="I51" s="31"/>
    </row>
    <row r="52" spans="3:9" x14ac:dyDescent="0.2">
      <c r="C52" s="13"/>
      <c r="D52" s="85">
        <f t="shared" si="0"/>
        <v>43</v>
      </c>
      <c r="E52" s="682" t="s">
        <v>549</v>
      </c>
      <c r="F52" s="683" t="s">
        <v>115</v>
      </c>
      <c r="G52" s="692" t="s">
        <v>550</v>
      </c>
      <c r="H52" s="688">
        <v>30</v>
      </c>
      <c r="I52" s="31"/>
    </row>
    <row r="53" spans="3:9" x14ac:dyDescent="0.2">
      <c r="C53" s="13"/>
      <c r="D53" s="19">
        <f t="shared" si="0"/>
        <v>44</v>
      </c>
      <c r="E53" s="682" t="s">
        <v>551</v>
      </c>
      <c r="F53" s="683" t="s">
        <v>99</v>
      </c>
      <c r="G53" s="692" t="s">
        <v>552</v>
      </c>
      <c r="H53" s="690">
        <v>0.85</v>
      </c>
      <c r="I53" s="31"/>
    </row>
    <row r="54" spans="3:9" hidden="1" x14ac:dyDescent="0.2">
      <c r="C54" s="13"/>
      <c r="D54" s="19">
        <f t="shared" si="0"/>
        <v>45</v>
      </c>
      <c r="E54" s="99"/>
      <c r="F54" s="101"/>
      <c r="G54" s="543"/>
      <c r="H54" s="102"/>
      <c r="I54" s="31"/>
    </row>
    <row r="55" spans="3:9" hidden="1" x14ac:dyDescent="0.2">
      <c r="C55" s="13"/>
      <c r="D55" s="85">
        <f t="shared" si="0"/>
        <v>46</v>
      </c>
      <c r="E55" s="99"/>
      <c r="F55" s="101"/>
      <c r="G55" s="543"/>
      <c r="H55" s="102"/>
      <c r="I55" s="31"/>
    </row>
    <row r="56" spans="3:9" hidden="1" x14ac:dyDescent="0.2">
      <c r="C56" s="13"/>
      <c r="D56" s="19">
        <f t="shared" si="0"/>
        <v>47</v>
      </c>
      <c r="E56" s="99"/>
      <c r="F56" s="101"/>
      <c r="G56" s="543"/>
      <c r="H56" s="102"/>
      <c r="I56" s="31"/>
    </row>
    <row r="57" spans="3:9" hidden="1" x14ac:dyDescent="0.2">
      <c r="C57" s="13"/>
      <c r="D57" s="19">
        <f t="shared" si="0"/>
        <v>48</v>
      </c>
      <c r="E57" s="99"/>
      <c r="F57" s="101"/>
      <c r="G57" s="543"/>
      <c r="H57" s="102"/>
      <c r="I57" s="31"/>
    </row>
    <row r="58" spans="3:9" hidden="1" x14ac:dyDescent="0.2">
      <c r="C58" s="13"/>
      <c r="D58" s="19">
        <f t="shared" si="0"/>
        <v>49</v>
      </c>
      <c r="E58" s="99"/>
      <c r="F58" s="101"/>
      <c r="G58" s="543"/>
      <c r="H58" s="102"/>
      <c r="I58" s="31"/>
    </row>
    <row r="59" spans="3:9" hidden="1" x14ac:dyDescent="0.2">
      <c r="C59" s="13"/>
      <c r="D59" s="85">
        <f t="shared" si="0"/>
        <v>50</v>
      </c>
      <c r="E59" s="99"/>
      <c r="F59" s="101"/>
      <c r="G59" s="543"/>
      <c r="H59" s="102"/>
      <c r="I59" s="31"/>
    </row>
    <row r="60" spans="3:9" hidden="1" x14ac:dyDescent="0.2">
      <c r="C60" s="13"/>
      <c r="D60" s="19">
        <f t="shared" si="0"/>
        <v>51</v>
      </c>
      <c r="E60" s="99"/>
      <c r="F60" s="101"/>
      <c r="G60" s="543"/>
      <c r="H60" s="102"/>
      <c r="I60" s="31"/>
    </row>
    <row r="61" spans="3:9" hidden="1" x14ac:dyDescent="0.2">
      <c r="C61" s="13"/>
      <c r="D61" s="19">
        <f t="shared" si="0"/>
        <v>52</v>
      </c>
      <c r="E61" s="99"/>
      <c r="F61" s="101"/>
      <c r="G61" s="543"/>
      <c r="H61" s="102"/>
      <c r="I61" s="31"/>
    </row>
    <row r="62" spans="3:9" hidden="1" x14ac:dyDescent="0.2">
      <c r="C62" s="13"/>
      <c r="D62" s="19">
        <f t="shared" si="0"/>
        <v>53</v>
      </c>
      <c r="E62" s="99"/>
      <c r="F62" s="101"/>
      <c r="G62" s="543"/>
      <c r="H62" s="102"/>
      <c r="I62" s="31"/>
    </row>
    <row r="63" spans="3:9" hidden="1" x14ac:dyDescent="0.2">
      <c r="C63" s="13"/>
      <c r="D63" s="85">
        <f t="shared" si="0"/>
        <v>54</v>
      </c>
      <c r="E63" s="99"/>
      <c r="F63" s="101"/>
      <c r="G63" s="543"/>
      <c r="H63" s="102"/>
      <c r="I63" s="31"/>
    </row>
    <row r="64" spans="3:9" hidden="1" x14ac:dyDescent="0.2">
      <c r="C64" s="13"/>
      <c r="D64" s="19">
        <f t="shared" si="0"/>
        <v>55</v>
      </c>
      <c r="E64" s="99"/>
      <c r="F64" s="101"/>
      <c r="G64" s="543"/>
      <c r="H64" s="102"/>
      <c r="I64" s="31"/>
    </row>
    <row r="65" spans="3:9" hidden="1" x14ac:dyDescent="0.2">
      <c r="C65" s="13"/>
      <c r="D65" s="19">
        <f t="shared" si="0"/>
        <v>56</v>
      </c>
      <c r="E65" s="99"/>
      <c r="F65" s="101"/>
      <c r="G65" s="543"/>
      <c r="H65" s="102"/>
      <c r="I65" s="31"/>
    </row>
    <row r="66" spans="3:9" hidden="1" x14ac:dyDescent="0.2">
      <c r="C66" s="13"/>
      <c r="D66" s="85">
        <f t="shared" si="0"/>
        <v>57</v>
      </c>
      <c r="E66" s="99"/>
      <c r="F66" s="101"/>
      <c r="G66" s="543"/>
      <c r="H66" s="102"/>
      <c r="I66" s="31"/>
    </row>
    <row r="67" spans="3:9" hidden="1" x14ac:dyDescent="0.2">
      <c r="C67" s="13"/>
      <c r="D67" s="19">
        <f t="shared" si="0"/>
        <v>58</v>
      </c>
      <c r="E67" s="99"/>
      <c r="F67" s="101"/>
      <c r="G67" s="543"/>
      <c r="H67" s="102"/>
      <c r="I67" s="31"/>
    </row>
    <row r="68" spans="3:9" hidden="1" x14ac:dyDescent="0.2">
      <c r="C68" s="13"/>
      <c r="D68" s="19">
        <f t="shared" si="0"/>
        <v>59</v>
      </c>
      <c r="E68" s="99"/>
      <c r="F68" s="101"/>
      <c r="G68" s="543"/>
      <c r="H68" s="102"/>
      <c r="I68" s="31"/>
    </row>
    <row r="69" spans="3:9" hidden="1" x14ac:dyDescent="0.2">
      <c r="C69" s="13"/>
      <c r="D69" s="19">
        <f t="shared" si="0"/>
        <v>60</v>
      </c>
      <c r="E69" s="99"/>
      <c r="F69" s="101"/>
      <c r="G69" s="543"/>
      <c r="H69" s="102"/>
      <c r="I69" s="31"/>
    </row>
    <row r="70" spans="3:9" hidden="1" x14ac:dyDescent="0.2">
      <c r="C70" s="13"/>
      <c r="D70" s="85">
        <f t="shared" si="0"/>
        <v>61</v>
      </c>
      <c r="E70" s="99"/>
      <c r="F70" s="101"/>
      <c r="G70" s="543"/>
      <c r="H70" s="102"/>
      <c r="I70" s="31"/>
    </row>
    <row r="71" spans="3:9" hidden="1" x14ac:dyDescent="0.2">
      <c r="C71" s="13"/>
      <c r="D71" s="19">
        <f t="shared" si="0"/>
        <v>62</v>
      </c>
      <c r="E71" s="99"/>
      <c r="F71" s="101"/>
      <c r="G71" s="543"/>
      <c r="H71" s="102"/>
      <c r="I71" s="31"/>
    </row>
    <row r="72" spans="3:9" hidden="1" x14ac:dyDescent="0.2">
      <c r="C72" s="13"/>
      <c r="D72" s="19">
        <f t="shared" si="0"/>
        <v>63</v>
      </c>
      <c r="E72" s="99"/>
      <c r="F72" s="101"/>
      <c r="G72" s="543"/>
      <c r="H72" s="102"/>
      <c r="I72" s="31"/>
    </row>
    <row r="73" spans="3:9" hidden="1" x14ac:dyDescent="0.2">
      <c r="C73" s="13"/>
      <c r="D73" s="19">
        <f t="shared" si="0"/>
        <v>64</v>
      </c>
      <c r="E73" s="99"/>
      <c r="F73" s="101"/>
      <c r="G73" s="543"/>
      <c r="H73" s="102"/>
      <c r="I73" s="31"/>
    </row>
    <row r="74" spans="3:9" hidden="1" x14ac:dyDescent="0.2">
      <c r="C74" s="13"/>
      <c r="D74" s="85">
        <f t="shared" si="0"/>
        <v>65</v>
      </c>
      <c r="E74" s="99"/>
      <c r="F74" s="101"/>
      <c r="G74" s="543"/>
      <c r="H74" s="102"/>
      <c r="I74" s="31"/>
    </row>
    <row r="75" spans="3:9" hidden="1" x14ac:dyDescent="0.2">
      <c r="C75" s="13"/>
      <c r="D75" s="19">
        <f t="shared" si="0"/>
        <v>66</v>
      </c>
      <c r="E75" s="99"/>
      <c r="F75" s="101"/>
      <c r="G75" s="543"/>
      <c r="H75" s="102"/>
      <c r="I75" s="31"/>
    </row>
    <row r="76" spans="3:9" hidden="1" x14ac:dyDescent="0.2">
      <c r="C76" s="13"/>
      <c r="D76" s="19">
        <f t="shared" si="0"/>
        <v>67</v>
      </c>
      <c r="E76" s="99"/>
      <c r="F76" s="101"/>
      <c r="G76" s="543"/>
      <c r="H76" s="102"/>
      <c r="I76" s="31"/>
    </row>
    <row r="77" spans="3:9" hidden="1" x14ac:dyDescent="0.2">
      <c r="C77" s="13"/>
      <c r="D77" s="85">
        <f t="shared" si="0"/>
        <v>68</v>
      </c>
      <c r="E77" s="99"/>
      <c r="F77" s="101"/>
      <c r="G77" s="543"/>
      <c r="H77" s="102"/>
      <c r="I77" s="31"/>
    </row>
    <row r="78" spans="3:9" hidden="1" x14ac:dyDescent="0.2">
      <c r="C78" s="13"/>
      <c r="D78" s="19">
        <f t="shared" si="0"/>
        <v>69</v>
      </c>
      <c r="E78" s="99"/>
      <c r="F78" s="101"/>
      <c r="G78" s="543"/>
      <c r="H78" s="102"/>
      <c r="I78" s="31"/>
    </row>
    <row r="79" spans="3:9" hidden="1" x14ac:dyDescent="0.2">
      <c r="C79" s="13"/>
      <c r="D79" s="19">
        <f t="shared" ref="D79:D142" si="1">D78+1</f>
        <v>70</v>
      </c>
      <c r="E79" s="99"/>
      <c r="F79" s="101"/>
      <c r="G79" s="543"/>
      <c r="H79" s="102"/>
      <c r="I79" s="31"/>
    </row>
    <row r="80" spans="3:9" hidden="1" x14ac:dyDescent="0.2">
      <c r="C80" s="13"/>
      <c r="D80" s="19">
        <f t="shared" si="1"/>
        <v>71</v>
      </c>
      <c r="E80" s="99"/>
      <c r="F80" s="101"/>
      <c r="G80" s="543"/>
      <c r="H80" s="102"/>
      <c r="I80" s="31"/>
    </row>
    <row r="81" spans="3:9" hidden="1" x14ac:dyDescent="0.2">
      <c r="C81" s="13"/>
      <c r="D81" s="85">
        <f t="shared" si="1"/>
        <v>72</v>
      </c>
      <c r="E81" s="99"/>
      <c r="F81" s="101"/>
      <c r="G81" s="543"/>
      <c r="H81" s="102"/>
      <c r="I81" s="31"/>
    </row>
    <row r="82" spans="3:9" hidden="1" x14ac:dyDescent="0.2">
      <c r="C82" s="13"/>
      <c r="D82" s="19">
        <f t="shared" si="1"/>
        <v>73</v>
      </c>
      <c r="E82" s="99"/>
      <c r="F82" s="101"/>
      <c r="G82" s="543"/>
      <c r="H82" s="102"/>
      <c r="I82" s="31"/>
    </row>
    <row r="83" spans="3:9" hidden="1" x14ac:dyDescent="0.2">
      <c r="C83" s="13"/>
      <c r="D83" s="19">
        <f t="shared" si="1"/>
        <v>74</v>
      </c>
      <c r="E83" s="99"/>
      <c r="F83" s="101"/>
      <c r="G83" s="543"/>
      <c r="H83" s="102"/>
      <c r="I83" s="31"/>
    </row>
    <row r="84" spans="3:9" hidden="1" x14ac:dyDescent="0.2">
      <c r="C84" s="13"/>
      <c r="D84" s="19">
        <f t="shared" si="1"/>
        <v>75</v>
      </c>
      <c r="E84" s="99"/>
      <c r="F84" s="101"/>
      <c r="G84" s="543"/>
      <c r="H84" s="102"/>
      <c r="I84" s="31"/>
    </row>
    <row r="85" spans="3:9" hidden="1" x14ac:dyDescent="0.2">
      <c r="C85" s="13"/>
      <c r="D85" s="85">
        <f t="shared" si="1"/>
        <v>76</v>
      </c>
      <c r="E85" s="99"/>
      <c r="F85" s="101"/>
      <c r="G85" s="543"/>
      <c r="H85" s="102"/>
      <c r="I85" s="31"/>
    </row>
    <row r="86" spans="3:9" hidden="1" x14ac:dyDescent="0.2">
      <c r="C86" s="13"/>
      <c r="D86" s="19">
        <f t="shared" si="1"/>
        <v>77</v>
      </c>
      <c r="E86" s="99"/>
      <c r="F86" s="101"/>
      <c r="G86" s="543"/>
      <c r="H86" s="102"/>
      <c r="I86" s="31"/>
    </row>
    <row r="87" spans="3:9" hidden="1" x14ac:dyDescent="0.2">
      <c r="C87" s="13"/>
      <c r="D87" s="19">
        <f t="shared" si="1"/>
        <v>78</v>
      </c>
      <c r="E87" s="99"/>
      <c r="F87" s="101"/>
      <c r="G87" s="543"/>
      <c r="H87" s="102"/>
      <c r="I87" s="31"/>
    </row>
    <row r="88" spans="3:9" hidden="1" x14ac:dyDescent="0.2">
      <c r="C88" s="13"/>
      <c r="D88" s="85">
        <f t="shared" si="1"/>
        <v>79</v>
      </c>
      <c r="E88" s="99"/>
      <c r="F88" s="101"/>
      <c r="G88" s="543"/>
      <c r="H88" s="102"/>
      <c r="I88" s="31"/>
    </row>
    <row r="89" spans="3:9" hidden="1" x14ac:dyDescent="0.2">
      <c r="C89" s="13"/>
      <c r="D89" s="19">
        <f t="shared" si="1"/>
        <v>80</v>
      </c>
      <c r="E89" s="99"/>
      <c r="F89" s="101"/>
      <c r="G89" s="543"/>
      <c r="H89" s="102"/>
      <c r="I89" s="31"/>
    </row>
    <row r="90" spans="3:9" hidden="1" x14ac:dyDescent="0.2">
      <c r="C90" s="13"/>
      <c r="D90" s="19">
        <f t="shared" si="1"/>
        <v>81</v>
      </c>
      <c r="E90" s="99"/>
      <c r="F90" s="101"/>
      <c r="G90" s="543"/>
      <c r="H90" s="102"/>
      <c r="I90" s="31"/>
    </row>
    <row r="91" spans="3:9" hidden="1" x14ac:dyDescent="0.2">
      <c r="C91" s="13"/>
      <c r="D91" s="19">
        <f t="shared" si="1"/>
        <v>82</v>
      </c>
      <c r="E91" s="99"/>
      <c r="F91" s="101"/>
      <c r="G91" s="543"/>
      <c r="H91" s="102"/>
      <c r="I91" s="31"/>
    </row>
    <row r="92" spans="3:9" hidden="1" x14ac:dyDescent="0.2">
      <c r="C92" s="13"/>
      <c r="D92" s="85">
        <f t="shared" si="1"/>
        <v>83</v>
      </c>
      <c r="E92" s="99"/>
      <c r="F92" s="101"/>
      <c r="G92" s="543"/>
      <c r="H92" s="102"/>
      <c r="I92" s="31"/>
    </row>
    <row r="93" spans="3:9" hidden="1" x14ac:dyDescent="0.2">
      <c r="C93" s="13"/>
      <c r="D93" s="19">
        <f t="shared" si="1"/>
        <v>84</v>
      </c>
      <c r="E93" s="99"/>
      <c r="F93" s="101"/>
      <c r="G93" s="543"/>
      <c r="H93" s="102"/>
      <c r="I93" s="31"/>
    </row>
    <row r="94" spans="3:9" hidden="1" x14ac:dyDescent="0.2">
      <c r="C94" s="13"/>
      <c r="D94" s="19">
        <f t="shared" si="1"/>
        <v>85</v>
      </c>
      <c r="E94" s="99"/>
      <c r="F94" s="101"/>
      <c r="G94" s="543"/>
      <c r="H94" s="102"/>
      <c r="I94" s="31"/>
    </row>
    <row r="95" spans="3:9" hidden="1" x14ac:dyDescent="0.2">
      <c r="C95" s="13"/>
      <c r="D95" s="19">
        <f t="shared" si="1"/>
        <v>86</v>
      </c>
      <c r="E95" s="99"/>
      <c r="F95" s="101"/>
      <c r="G95" s="543"/>
      <c r="H95" s="102"/>
      <c r="I95" s="31"/>
    </row>
    <row r="96" spans="3:9" hidden="1" x14ac:dyDescent="0.2">
      <c r="C96" s="13"/>
      <c r="D96" s="85">
        <f t="shared" si="1"/>
        <v>87</v>
      </c>
      <c r="E96" s="99"/>
      <c r="F96" s="101"/>
      <c r="G96" s="543"/>
      <c r="H96" s="102"/>
      <c r="I96" s="31"/>
    </row>
    <row r="97" spans="3:9" hidden="1" x14ac:dyDescent="0.2">
      <c r="C97" s="13"/>
      <c r="D97" s="19">
        <f t="shared" si="1"/>
        <v>88</v>
      </c>
      <c r="E97" s="99"/>
      <c r="F97" s="101"/>
      <c r="G97" s="543"/>
      <c r="H97" s="102"/>
      <c r="I97" s="31"/>
    </row>
    <row r="98" spans="3:9" hidden="1" x14ac:dyDescent="0.2">
      <c r="C98" s="13"/>
      <c r="D98" s="19">
        <f t="shared" si="1"/>
        <v>89</v>
      </c>
      <c r="E98" s="99"/>
      <c r="F98" s="101"/>
      <c r="G98" s="543"/>
      <c r="H98" s="102"/>
      <c r="I98" s="31"/>
    </row>
    <row r="99" spans="3:9" hidden="1" x14ac:dyDescent="0.2">
      <c r="C99" s="13"/>
      <c r="D99" s="85">
        <f t="shared" si="1"/>
        <v>90</v>
      </c>
      <c r="E99" s="99"/>
      <c r="F99" s="101"/>
      <c r="G99" s="543"/>
      <c r="H99" s="102"/>
      <c r="I99" s="31"/>
    </row>
    <row r="100" spans="3:9" hidden="1" x14ac:dyDescent="0.2">
      <c r="C100" s="13"/>
      <c r="D100" s="19">
        <f t="shared" si="1"/>
        <v>91</v>
      </c>
      <c r="E100" s="99"/>
      <c r="F100" s="101"/>
      <c r="G100" s="543"/>
      <c r="H100" s="102"/>
      <c r="I100" s="31"/>
    </row>
    <row r="101" spans="3:9" hidden="1" x14ac:dyDescent="0.2">
      <c r="C101" s="13"/>
      <c r="D101" s="19">
        <f t="shared" si="1"/>
        <v>92</v>
      </c>
      <c r="E101" s="99"/>
      <c r="F101" s="101"/>
      <c r="G101" s="543"/>
      <c r="H101" s="102"/>
      <c r="I101" s="31"/>
    </row>
    <row r="102" spans="3:9" hidden="1" x14ac:dyDescent="0.2">
      <c r="C102" s="13"/>
      <c r="D102" s="19">
        <f t="shared" si="1"/>
        <v>93</v>
      </c>
      <c r="E102" s="99"/>
      <c r="F102" s="101"/>
      <c r="G102" s="543"/>
      <c r="H102" s="102"/>
      <c r="I102" s="31"/>
    </row>
    <row r="103" spans="3:9" hidden="1" x14ac:dyDescent="0.2">
      <c r="C103" s="13"/>
      <c r="D103" s="85">
        <f t="shared" si="1"/>
        <v>94</v>
      </c>
      <c r="E103" s="99"/>
      <c r="F103" s="101"/>
      <c r="G103" s="543"/>
      <c r="H103" s="102"/>
      <c r="I103" s="31"/>
    </row>
    <row r="104" spans="3:9" hidden="1" x14ac:dyDescent="0.2">
      <c r="C104" s="13"/>
      <c r="D104" s="19">
        <f t="shared" si="1"/>
        <v>95</v>
      </c>
      <c r="E104" s="99"/>
      <c r="F104" s="101"/>
      <c r="G104" s="543"/>
      <c r="H104" s="102"/>
      <c r="I104" s="31"/>
    </row>
    <row r="105" spans="3:9" hidden="1" x14ac:dyDescent="0.2">
      <c r="C105" s="13"/>
      <c r="D105" s="19">
        <f t="shared" si="1"/>
        <v>96</v>
      </c>
      <c r="E105" s="99"/>
      <c r="F105" s="101"/>
      <c r="G105" s="543"/>
      <c r="H105" s="102"/>
      <c r="I105" s="31"/>
    </row>
    <row r="106" spans="3:9" hidden="1" x14ac:dyDescent="0.2">
      <c r="C106" s="13"/>
      <c r="D106" s="19">
        <f t="shared" si="1"/>
        <v>97</v>
      </c>
      <c r="E106" s="99"/>
      <c r="F106" s="101"/>
      <c r="G106" s="543"/>
      <c r="H106" s="102"/>
      <c r="I106" s="31"/>
    </row>
    <row r="107" spans="3:9" hidden="1" x14ac:dyDescent="0.2">
      <c r="C107" s="13"/>
      <c r="D107" s="85">
        <f t="shared" si="1"/>
        <v>98</v>
      </c>
      <c r="E107" s="99"/>
      <c r="F107" s="101"/>
      <c r="G107" s="543"/>
      <c r="H107" s="102"/>
      <c r="I107" s="31"/>
    </row>
    <row r="108" spans="3:9" hidden="1" x14ac:dyDescent="0.2">
      <c r="C108" s="13"/>
      <c r="D108" s="19">
        <f t="shared" si="1"/>
        <v>99</v>
      </c>
      <c r="E108" s="99"/>
      <c r="F108" s="101"/>
      <c r="G108" s="543"/>
      <c r="H108" s="102"/>
      <c r="I108" s="31"/>
    </row>
    <row r="109" spans="3:9" hidden="1" x14ac:dyDescent="0.2">
      <c r="C109" s="13"/>
      <c r="D109" s="19">
        <f t="shared" si="1"/>
        <v>100</v>
      </c>
      <c r="E109" s="99"/>
      <c r="F109" s="101"/>
      <c r="G109" s="543"/>
      <c r="H109" s="102"/>
      <c r="I109" s="31"/>
    </row>
    <row r="110" spans="3:9" hidden="1" x14ac:dyDescent="0.2">
      <c r="C110" s="13"/>
      <c r="D110" s="249">
        <f t="shared" si="1"/>
        <v>101</v>
      </c>
      <c r="E110" s="99"/>
      <c r="F110" s="101"/>
      <c r="G110" s="543"/>
      <c r="H110" s="102"/>
      <c r="I110" s="250"/>
    </row>
    <row r="111" spans="3:9" hidden="1" x14ac:dyDescent="0.2">
      <c r="C111" s="13"/>
      <c r="D111" s="85">
        <f t="shared" si="1"/>
        <v>102</v>
      </c>
      <c r="E111" s="99"/>
      <c r="F111" s="101"/>
      <c r="G111" s="543"/>
      <c r="H111" s="102"/>
      <c r="I111" s="31"/>
    </row>
    <row r="112" spans="3:9" hidden="1" x14ac:dyDescent="0.2">
      <c r="C112" s="13"/>
      <c r="D112" s="19">
        <f t="shared" si="1"/>
        <v>103</v>
      </c>
      <c r="E112" s="99"/>
      <c r="F112" s="101"/>
      <c r="G112" s="543"/>
      <c r="H112" s="102"/>
      <c r="I112" s="31"/>
    </row>
    <row r="113" spans="3:14" hidden="1" x14ac:dyDescent="0.2">
      <c r="C113" s="13"/>
      <c r="D113" s="19">
        <f t="shared" si="1"/>
        <v>104</v>
      </c>
      <c r="E113" s="99"/>
      <c r="F113" s="101"/>
      <c r="G113" s="543"/>
      <c r="H113" s="102"/>
      <c r="I113" s="31"/>
    </row>
    <row r="114" spans="3:14" hidden="1" x14ac:dyDescent="0.2">
      <c r="C114" s="13"/>
      <c r="D114" s="85">
        <f t="shared" si="1"/>
        <v>105</v>
      </c>
      <c r="E114" s="99"/>
      <c r="F114" s="101"/>
      <c r="G114" s="543"/>
      <c r="H114" s="102"/>
      <c r="I114" s="31"/>
      <c r="N114" s="14"/>
    </row>
    <row r="115" spans="3:14" hidden="1" x14ac:dyDescent="0.2">
      <c r="C115" s="13"/>
      <c r="D115" s="19">
        <f t="shared" si="1"/>
        <v>106</v>
      </c>
      <c r="E115" s="99"/>
      <c r="F115" s="101"/>
      <c r="G115" s="543"/>
      <c r="H115" s="102"/>
      <c r="I115" s="31"/>
    </row>
    <row r="116" spans="3:14" hidden="1" x14ac:dyDescent="0.2">
      <c r="C116" s="13"/>
      <c r="D116" s="19">
        <f t="shared" si="1"/>
        <v>107</v>
      </c>
      <c r="E116" s="99"/>
      <c r="F116" s="101"/>
      <c r="G116" s="543"/>
      <c r="H116" s="102"/>
      <c r="I116" s="31"/>
    </row>
    <row r="117" spans="3:14" hidden="1" x14ac:dyDescent="0.2">
      <c r="C117" s="13"/>
      <c r="D117" s="85">
        <f t="shared" si="1"/>
        <v>108</v>
      </c>
      <c r="E117" s="99"/>
      <c r="F117" s="101"/>
      <c r="G117" s="543"/>
      <c r="H117" s="102"/>
      <c r="I117" s="31"/>
    </row>
    <row r="118" spans="3:14" hidden="1" x14ac:dyDescent="0.2">
      <c r="C118" s="13"/>
      <c r="D118" s="19">
        <f t="shared" si="1"/>
        <v>109</v>
      </c>
      <c r="E118" s="99"/>
      <c r="F118" s="101"/>
      <c r="G118" s="543"/>
      <c r="H118" s="102"/>
      <c r="I118" s="31"/>
    </row>
    <row r="119" spans="3:14" hidden="1" x14ac:dyDescent="0.2">
      <c r="C119" s="13"/>
      <c r="D119" s="19">
        <f t="shared" si="1"/>
        <v>110</v>
      </c>
      <c r="E119" s="99"/>
      <c r="F119" s="101"/>
      <c r="G119" s="543"/>
      <c r="H119" s="102"/>
      <c r="I119" s="31"/>
    </row>
    <row r="120" spans="3:14" hidden="1" x14ac:dyDescent="0.2">
      <c r="C120" s="13"/>
      <c r="D120" s="85">
        <f t="shared" si="1"/>
        <v>111</v>
      </c>
      <c r="E120" s="99"/>
      <c r="F120" s="101"/>
      <c r="G120" s="543"/>
      <c r="H120" s="102"/>
      <c r="I120" s="31"/>
    </row>
    <row r="121" spans="3:14" hidden="1" x14ac:dyDescent="0.2">
      <c r="C121" s="13"/>
      <c r="D121" s="19">
        <f t="shared" si="1"/>
        <v>112</v>
      </c>
      <c r="E121" s="99"/>
      <c r="F121" s="101"/>
      <c r="G121" s="543"/>
      <c r="H121" s="102"/>
      <c r="I121" s="31"/>
    </row>
    <row r="122" spans="3:14" hidden="1" x14ac:dyDescent="0.2">
      <c r="C122" s="13"/>
      <c r="D122" s="19">
        <f t="shared" si="1"/>
        <v>113</v>
      </c>
      <c r="E122" s="99"/>
      <c r="F122" s="101"/>
      <c r="G122" s="543"/>
      <c r="H122" s="102"/>
      <c r="I122" s="31"/>
    </row>
    <row r="123" spans="3:14" hidden="1" x14ac:dyDescent="0.2">
      <c r="C123" s="13"/>
      <c r="D123" s="85">
        <f t="shared" si="1"/>
        <v>114</v>
      </c>
      <c r="E123" s="99"/>
      <c r="F123" s="101"/>
      <c r="G123" s="543"/>
      <c r="H123" s="102"/>
      <c r="I123" s="31"/>
    </row>
    <row r="124" spans="3:14" hidden="1" x14ac:dyDescent="0.2">
      <c r="C124" s="13"/>
      <c r="D124" s="19">
        <f t="shared" si="1"/>
        <v>115</v>
      </c>
      <c r="E124" s="99"/>
      <c r="F124" s="101"/>
      <c r="G124" s="543"/>
      <c r="H124" s="102"/>
      <c r="I124" s="31"/>
    </row>
    <row r="125" spans="3:14" hidden="1" x14ac:dyDescent="0.2">
      <c r="C125" s="13"/>
      <c r="D125" s="19">
        <f t="shared" si="1"/>
        <v>116</v>
      </c>
      <c r="E125" s="99"/>
      <c r="F125" s="101"/>
      <c r="G125" s="543"/>
      <c r="H125" s="102"/>
      <c r="I125" s="31"/>
    </row>
    <row r="126" spans="3:14" hidden="1" x14ac:dyDescent="0.2">
      <c r="C126" s="13"/>
      <c r="D126" s="85">
        <f t="shared" si="1"/>
        <v>117</v>
      </c>
      <c r="E126" s="99"/>
      <c r="F126" s="101"/>
      <c r="G126" s="543"/>
      <c r="H126" s="102"/>
      <c r="I126" s="31"/>
    </row>
    <row r="127" spans="3:14" hidden="1" x14ac:dyDescent="0.2">
      <c r="C127" s="13"/>
      <c r="D127" s="19">
        <f t="shared" si="1"/>
        <v>118</v>
      </c>
      <c r="E127" s="99"/>
      <c r="F127" s="101"/>
      <c r="G127" s="543"/>
      <c r="H127" s="102"/>
      <c r="I127" s="31"/>
    </row>
    <row r="128" spans="3:14" hidden="1" x14ac:dyDescent="0.2">
      <c r="C128" s="13"/>
      <c r="D128" s="19">
        <f t="shared" si="1"/>
        <v>119</v>
      </c>
      <c r="E128" s="99"/>
      <c r="F128" s="101"/>
      <c r="G128" s="543"/>
      <c r="H128" s="102"/>
      <c r="I128" s="31"/>
    </row>
    <row r="129" spans="1:9" hidden="1" x14ac:dyDescent="0.2">
      <c r="C129" s="13"/>
      <c r="D129" s="85">
        <f t="shared" si="1"/>
        <v>120</v>
      </c>
      <c r="E129" s="99"/>
      <c r="F129" s="101"/>
      <c r="G129" s="543"/>
      <c r="H129" s="102"/>
      <c r="I129" s="31"/>
    </row>
    <row r="130" spans="1:9" s="52" customFormat="1" hidden="1" x14ac:dyDescent="0.2">
      <c r="A130" s="6"/>
      <c r="B130" s="6"/>
      <c r="C130" s="13"/>
      <c r="D130" s="19">
        <f t="shared" si="1"/>
        <v>121</v>
      </c>
      <c r="E130" s="99"/>
      <c r="F130" s="101"/>
      <c r="G130" s="543"/>
      <c r="H130" s="102"/>
      <c r="I130" s="31"/>
    </row>
    <row r="131" spans="1:9" s="52" customFormat="1" hidden="1" x14ac:dyDescent="0.2">
      <c r="A131" s="6"/>
      <c r="B131" s="6"/>
      <c r="C131" s="13"/>
      <c r="D131" s="19">
        <f t="shared" si="1"/>
        <v>122</v>
      </c>
      <c r="E131" s="99"/>
      <c r="F131" s="101"/>
      <c r="G131" s="543"/>
      <c r="H131" s="102"/>
      <c r="I131" s="31"/>
    </row>
    <row r="132" spans="1:9" s="52" customFormat="1" hidden="1" x14ac:dyDescent="0.2">
      <c r="A132" s="6"/>
      <c r="B132" s="6"/>
      <c r="C132" s="13"/>
      <c r="D132" s="85">
        <f t="shared" si="1"/>
        <v>123</v>
      </c>
      <c r="E132" s="99"/>
      <c r="F132" s="101"/>
      <c r="G132" s="543"/>
      <c r="H132" s="102"/>
      <c r="I132" s="31"/>
    </row>
    <row r="133" spans="1:9" hidden="1" x14ac:dyDescent="0.2">
      <c r="C133" s="13"/>
      <c r="D133" s="19">
        <f t="shared" si="1"/>
        <v>124</v>
      </c>
      <c r="E133" s="99"/>
      <c r="F133" s="101"/>
      <c r="G133" s="543"/>
      <c r="H133" s="102"/>
      <c r="I133" s="31"/>
    </row>
    <row r="134" spans="1:9" hidden="1" x14ac:dyDescent="0.2">
      <c r="C134" s="13"/>
      <c r="D134" s="19">
        <f t="shared" si="1"/>
        <v>125</v>
      </c>
      <c r="E134" s="99"/>
      <c r="F134" s="101"/>
      <c r="G134" s="543"/>
      <c r="H134" s="102"/>
      <c r="I134" s="31"/>
    </row>
    <row r="135" spans="1:9" hidden="1" x14ac:dyDescent="0.2">
      <c r="C135" s="13"/>
      <c r="D135" s="85">
        <f t="shared" si="1"/>
        <v>126</v>
      </c>
      <c r="E135" s="99"/>
      <c r="F135" s="101"/>
      <c r="G135" s="543"/>
      <c r="H135" s="102"/>
      <c r="I135" s="31"/>
    </row>
    <row r="136" spans="1:9" hidden="1" x14ac:dyDescent="0.2">
      <c r="C136" s="13"/>
      <c r="D136" s="19">
        <f t="shared" si="1"/>
        <v>127</v>
      </c>
      <c r="E136" s="99"/>
      <c r="F136" s="101"/>
      <c r="G136" s="543"/>
      <c r="H136" s="102"/>
      <c r="I136" s="31"/>
    </row>
    <row r="137" spans="1:9" hidden="1" x14ac:dyDescent="0.2">
      <c r="C137" s="13"/>
      <c r="D137" s="19">
        <f t="shared" si="1"/>
        <v>128</v>
      </c>
      <c r="E137" s="99"/>
      <c r="F137" s="101"/>
      <c r="G137" s="543"/>
      <c r="H137" s="102"/>
      <c r="I137" s="31"/>
    </row>
    <row r="138" spans="1:9" hidden="1" x14ac:dyDescent="0.2">
      <c r="C138" s="13"/>
      <c r="D138" s="85">
        <f t="shared" si="1"/>
        <v>129</v>
      </c>
      <c r="E138" s="99"/>
      <c r="F138" s="101"/>
      <c r="G138" s="543"/>
      <c r="H138" s="102"/>
      <c r="I138" s="31"/>
    </row>
    <row r="139" spans="1:9" hidden="1" x14ac:dyDescent="0.2">
      <c r="C139" s="13"/>
      <c r="D139" s="19">
        <f t="shared" si="1"/>
        <v>130</v>
      </c>
      <c r="E139" s="99"/>
      <c r="F139" s="101"/>
      <c r="G139" s="543"/>
      <c r="H139" s="102"/>
      <c r="I139" s="31"/>
    </row>
    <row r="140" spans="1:9" hidden="1" x14ac:dyDescent="0.2">
      <c r="C140" s="13"/>
      <c r="D140" s="19">
        <f t="shared" si="1"/>
        <v>131</v>
      </c>
      <c r="E140" s="99"/>
      <c r="F140" s="101"/>
      <c r="G140" s="543"/>
      <c r="H140" s="102"/>
      <c r="I140" s="31"/>
    </row>
    <row r="141" spans="1:9" hidden="1" x14ac:dyDescent="0.2">
      <c r="C141" s="13"/>
      <c r="D141" s="85">
        <f t="shared" si="1"/>
        <v>132</v>
      </c>
      <c r="E141" s="99"/>
      <c r="F141" s="101"/>
      <c r="G141" s="543"/>
      <c r="H141" s="102"/>
      <c r="I141" s="31"/>
    </row>
    <row r="142" spans="1:9" hidden="1" x14ac:dyDescent="0.2">
      <c r="C142" s="13"/>
      <c r="D142" s="19">
        <f t="shared" si="1"/>
        <v>133</v>
      </c>
      <c r="E142" s="99"/>
      <c r="F142" s="101"/>
      <c r="G142" s="543"/>
      <c r="H142" s="102"/>
      <c r="I142" s="31"/>
    </row>
    <row r="143" spans="1:9" hidden="1" x14ac:dyDescent="0.2">
      <c r="C143" s="13"/>
      <c r="D143" s="19">
        <f t="shared" ref="D143:D149" si="2">D142+1</f>
        <v>134</v>
      </c>
      <c r="E143" s="99"/>
      <c r="F143" s="101"/>
      <c r="G143" s="543"/>
      <c r="H143" s="102"/>
      <c r="I143" s="31"/>
    </row>
    <row r="144" spans="1:9" hidden="1" x14ac:dyDescent="0.2">
      <c r="C144" s="13"/>
      <c r="D144" s="85">
        <f t="shared" si="2"/>
        <v>135</v>
      </c>
      <c r="E144" s="99"/>
      <c r="F144" s="101"/>
      <c r="G144" s="543"/>
      <c r="H144" s="102"/>
      <c r="I144" s="31"/>
    </row>
    <row r="145" spans="3:9" hidden="1" x14ac:dyDescent="0.2">
      <c r="C145" s="13"/>
      <c r="D145" s="19">
        <f t="shared" si="2"/>
        <v>136</v>
      </c>
      <c r="E145" s="99"/>
      <c r="F145" s="101"/>
      <c r="G145" s="543"/>
      <c r="H145" s="102"/>
      <c r="I145" s="31"/>
    </row>
    <row r="146" spans="3:9" hidden="1" x14ac:dyDescent="0.2">
      <c r="C146" s="13"/>
      <c r="D146" s="19">
        <f t="shared" si="2"/>
        <v>137</v>
      </c>
      <c r="E146" s="99"/>
      <c r="F146" s="101"/>
      <c r="G146" s="543"/>
      <c r="H146" s="102"/>
      <c r="I146" s="31"/>
    </row>
    <row r="147" spans="3:9" hidden="1" x14ac:dyDescent="0.2">
      <c r="C147" s="13"/>
      <c r="D147" s="85">
        <f t="shared" si="2"/>
        <v>138</v>
      </c>
      <c r="E147" s="99"/>
      <c r="F147" s="101"/>
      <c r="G147" s="543"/>
      <c r="H147" s="102"/>
      <c r="I147" s="31"/>
    </row>
    <row r="148" spans="3:9" hidden="1" x14ac:dyDescent="0.2">
      <c r="C148" s="13"/>
      <c r="D148" s="19">
        <f t="shared" si="2"/>
        <v>139</v>
      </c>
      <c r="E148" s="99"/>
      <c r="F148" s="101"/>
      <c r="G148" s="543"/>
      <c r="H148" s="102"/>
      <c r="I148" s="31"/>
    </row>
    <row r="149" spans="3:9" hidden="1" x14ac:dyDescent="0.2">
      <c r="C149" s="13"/>
      <c r="D149" s="19">
        <f t="shared" si="2"/>
        <v>140</v>
      </c>
      <c r="E149" s="99"/>
      <c r="F149" s="101"/>
      <c r="G149" s="543"/>
      <c r="H149" s="102"/>
      <c r="I149" s="31"/>
    </row>
    <row r="150" spans="3:9" x14ac:dyDescent="0.2">
      <c r="C150" s="13"/>
      <c r="D150" s="14"/>
      <c r="E150" s="81"/>
      <c r="F150" s="54"/>
      <c r="G150" s="146"/>
      <c r="H150" s="649">
        <f>SUM(H10:H149)</f>
        <v>83.800000000000011</v>
      </c>
      <c r="I150" s="31"/>
    </row>
    <row r="151" spans="3:9" ht="13.5" thickBot="1" x14ac:dyDescent="0.25">
      <c r="C151" s="117"/>
      <c r="D151" s="231"/>
      <c r="E151" s="257"/>
      <c r="F151" s="258"/>
      <c r="G151" s="170"/>
      <c r="H151" s="258"/>
      <c r="I151" s="121"/>
    </row>
    <row r="220" spans="6:6" x14ac:dyDescent="0.2">
      <c r="F220" s="7" t="s">
        <v>86</v>
      </c>
    </row>
    <row r="221" spans="6:6" x14ac:dyDescent="0.2">
      <c r="F221" s="7" t="s">
        <v>114</v>
      </c>
    </row>
    <row r="222" spans="6:6" x14ac:dyDescent="0.2">
      <c r="F222" s="7" t="s">
        <v>115</v>
      </c>
    </row>
    <row r="223" spans="6:6" x14ac:dyDescent="0.2">
      <c r="F223" s="7" t="s">
        <v>99</v>
      </c>
    </row>
  </sheetData>
  <mergeCells count="2">
    <mergeCell ref="B4:E4"/>
    <mergeCell ref="E6:H6"/>
  </mergeCells>
  <dataValidations count="2">
    <dataValidation type="list" allowBlank="1" showInputMessage="1" showErrorMessage="1" sqref="F54:F149">
      <formula1>$F$220:$F$223</formula1>
    </dataValidation>
    <dataValidation type="list" allowBlank="1" showInputMessage="1" showErrorMessage="1" sqref="F10:F53">
      <formula1>$F$242:$F$245</formula1>
    </dataValidation>
  </dataValidations>
  <pageMargins left="0.25" right="0.25" top="0.75" bottom="0.75" header="0.3" footer="0.3"/>
  <pageSetup paperSize="8"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D244"/>
  <sheetViews>
    <sheetView showGridLines="0" zoomScale="80" zoomScaleNormal="80" zoomScalePageLayoutView="80" workbookViewId="0">
      <pane xSplit="5" ySplit="9" topLeftCell="F13" activePane="bottomRight" state="frozen"/>
      <selection activeCell="G161" sqref="G161"/>
      <selection pane="topRight" activeCell="G161" sqref="G161"/>
      <selection pane="bottomLeft" activeCell="G161" sqref="G161"/>
      <selection pane="bottomRight" activeCell="G161" sqref="G161"/>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171</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Hindmarsh (S)</v>
      </c>
      <c r="C3" s="40"/>
      <c r="D3" s="40"/>
      <c r="E3" s="40"/>
      <c r="H3" s="41"/>
      <c r="I3" s="41"/>
      <c r="J3" s="41"/>
      <c r="K3" s="41"/>
      <c r="L3" s="41"/>
      <c r="P3" s="40"/>
      <c r="Q3" s="40"/>
      <c r="R3" s="40"/>
      <c r="S3" s="40"/>
      <c r="T3" s="40"/>
      <c r="U3" s="40"/>
      <c r="V3" s="44"/>
      <c r="Y3" s="22"/>
      <c r="Z3" s="22"/>
      <c r="AA3" s="22"/>
      <c r="AB3" s="22"/>
      <c r="AC3" s="22"/>
    </row>
    <row r="4" spans="1:30" ht="13.5" thickBot="1" x14ac:dyDescent="0.25">
      <c r="A4" s="6"/>
      <c r="B4" s="877"/>
      <c r="C4" s="877"/>
      <c r="D4" s="877"/>
      <c r="E4" s="877"/>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316"/>
      <c r="P5" s="10"/>
      <c r="Q5" s="316"/>
      <c r="R5" s="316"/>
      <c r="S5" s="316"/>
      <c r="T5" s="10"/>
      <c r="U5" s="10"/>
      <c r="V5" s="10"/>
      <c r="W5" s="12"/>
      <c r="Y5" s="22"/>
      <c r="Z5" s="22"/>
      <c r="AA5" s="22"/>
      <c r="AB5" s="22"/>
      <c r="AC5" s="22"/>
    </row>
    <row r="6" spans="1:30" x14ac:dyDescent="0.2">
      <c r="A6" s="6"/>
      <c r="B6" s="6"/>
      <c r="C6" s="13"/>
      <c r="D6" s="18"/>
      <c r="E6" s="46"/>
      <c r="H6" s="881" t="str">
        <f>VLOOKUP(' Instructions'!C9,' Instructions'!Q9:U15,2,FALSE)</f>
        <v>2017-18</v>
      </c>
      <c r="I6" s="882"/>
      <c r="J6" s="882"/>
      <c r="K6" s="882"/>
      <c r="L6" s="882"/>
      <c r="M6" s="882"/>
      <c r="N6" s="882"/>
      <c r="O6" s="883"/>
      <c r="P6" s="882"/>
      <c r="Q6" s="883"/>
      <c r="R6" s="883"/>
      <c r="S6" s="883"/>
      <c r="T6" s="882"/>
      <c r="U6" s="882"/>
      <c r="V6" s="884"/>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7"/>
      <c r="F8" s="885" t="s">
        <v>113</v>
      </c>
      <c r="G8" s="15"/>
      <c r="H8" s="886" t="s">
        <v>73</v>
      </c>
      <c r="I8" s="888" t="s">
        <v>74</v>
      </c>
      <c r="J8" s="888" t="s">
        <v>75</v>
      </c>
      <c r="K8" s="888"/>
      <c r="L8" s="888"/>
      <c r="M8" s="888"/>
      <c r="N8" s="888" t="s">
        <v>76</v>
      </c>
      <c r="O8" s="889"/>
      <c r="P8" s="888"/>
      <c r="Q8" s="886" t="s">
        <v>77</v>
      </c>
      <c r="R8" s="886" t="s">
        <v>334</v>
      </c>
      <c r="S8" s="886" t="s">
        <v>333</v>
      </c>
      <c r="T8" s="886" t="s">
        <v>335</v>
      </c>
      <c r="U8" s="886" t="s">
        <v>159</v>
      </c>
      <c r="V8" s="890" t="s">
        <v>78</v>
      </c>
      <c r="W8" s="20"/>
      <c r="X8" s="21"/>
      <c r="Y8" s="21"/>
      <c r="Z8" s="21"/>
    </row>
    <row r="9" spans="1:30" ht="30" customHeight="1" x14ac:dyDescent="0.2">
      <c r="A9" s="6"/>
      <c r="B9" s="6"/>
      <c r="C9" s="13"/>
      <c r="D9" s="19"/>
      <c r="E9" s="98" t="s">
        <v>92</v>
      </c>
      <c r="F9" s="885"/>
      <c r="G9" s="15"/>
      <c r="H9" s="887"/>
      <c r="I9" s="888"/>
      <c r="J9" s="232" t="s">
        <v>328</v>
      </c>
      <c r="K9" s="232" t="s">
        <v>339</v>
      </c>
      <c r="L9" s="232" t="s">
        <v>340</v>
      </c>
      <c r="M9" s="232" t="s">
        <v>329</v>
      </c>
      <c r="N9" s="232" t="s">
        <v>331</v>
      </c>
      <c r="O9" s="392" t="s">
        <v>330</v>
      </c>
      <c r="P9" s="232" t="s">
        <v>332</v>
      </c>
      <c r="Q9" s="887"/>
      <c r="R9" s="887"/>
      <c r="S9" s="887"/>
      <c r="T9" s="887"/>
      <c r="U9" s="887"/>
      <c r="V9" s="890"/>
      <c r="W9" s="17"/>
      <c r="X9" s="22"/>
      <c r="Y9" s="22"/>
      <c r="Z9" s="22"/>
    </row>
    <row r="10" spans="1:30" ht="17.25" customHeight="1" x14ac:dyDescent="0.2">
      <c r="A10" s="6"/>
      <c r="B10" s="6"/>
      <c r="C10" s="13"/>
      <c r="D10" s="19"/>
      <c r="E10" s="244"/>
      <c r="F10" s="147"/>
      <c r="G10" s="15"/>
      <c r="H10" s="147" t="s">
        <v>165</v>
      </c>
      <c r="I10" s="147" t="s">
        <v>165</v>
      </c>
      <c r="J10" s="147" t="s">
        <v>165</v>
      </c>
      <c r="K10" s="147" t="s">
        <v>165</v>
      </c>
      <c r="L10" s="147" t="s">
        <v>165</v>
      </c>
      <c r="M10" s="147" t="s">
        <v>165</v>
      </c>
      <c r="N10" s="147" t="s">
        <v>165</v>
      </c>
      <c r="O10" s="147" t="s">
        <v>165</v>
      </c>
      <c r="P10" s="147" t="s">
        <v>165</v>
      </c>
      <c r="Q10" s="147" t="s">
        <v>165</v>
      </c>
      <c r="R10" s="147" t="s">
        <v>165</v>
      </c>
      <c r="S10" s="147" t="s">
        <v>165</v>
      </c>
      <c r="T10" s="147" t="s">
        <v>165</v>
      </c>
      <c r="U10" s="147" t="s">
        <v>165</v>
      </c>
      <c r="V10" s="147" t="s">
        <v>165</v>
      </c>
      <c r="W10" s="16"/>
      <c r="X10" s="16"/>
      <c r="Y10" s="245"/>
      <c r="Z10" s="245"/>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7" t="str">
        <f>IF(OR('Services - WHC'!E10="",'Services - WHC'!E10="[Enter service]"),"",'Services - WHC'!E10)</f>
        <v>Council Operations</v>
      </c>
      <c r="F12" s="68" t="str">
        <f>IF(OR('Services - WHC'!F10="",'Services - WHC'!F10="[Select]"),"",'Services - WHC'!F10)</f>
        <v>Mixed</v>
      </c>
      <c r="G12" s="15"/>
      <c r="H12" s="233"/>
      <c r="I12" s="233"/>
      <c r="J12" s="233"/>
      <c r="K12" s="233"/>
      <c r="L12" s="233"/>
      <c r="M12" s="233"/>
      <c r="N12" s="233"/>
      <c r="O12" s="233"/>
      <c r="P12" s="233"/>
      <c r="Q12" s="233"/>
      <c r="R12" s="233"/>
      <c r="S12" s="233"/>
      <c r="T12" s="234"/>
      <c r="U12" s="235">
        <v>8322574</v>
      </c>
      <c r="V12" s="419">
        <f t="shared" ref="V12:V43" si="0">SUM(H12:U12)</f>
        <v>8322574</v>
      </c>
      <c r="W12" s="17"/>
    </row>
    <row r="13" spans="1:30" ht="12" customHeight="1" x14ac:dyDescent="0.2">
      <c r="A13" s="6"/>
      <c r="B13" s="6"/>
      <c r="C13" s="13"/>
      <c r="D13" s="19">
        <f>D12+1</f>
        <v>2</v>
      </c>
      <c r="E13" s="71" t="str">
        <f>IF(OR('Services - WHC'!E11="",'Services - WHC'!E11="[Enter service]"),"",'Services - WHC'!E11)</f>
        <v>Public Order &amp; Safety</v>
      </c>
      <c r="F13" s="72" t="str">
        <f>IF(OR('Services - WHC'!F11="",'Services - WHC'!F11="[Select]"),"",'Services - WHC'!F11)</f>
        <v>Mixed</v>
      </c>
      <c r="G13" s="15"/>
      <c r="H13" s="236">
        <v>85000</v>
      </c>
      <c r="I13" s="236">
        <v>3000</v>
      </c>
      <c r="J13" s="236"/>
      <c r="K13" s="236"/>
      <c r="L13" s="236"/>
      <c r="M13" s="236"/>
      <c r="N13" s="236"/>
      <c r="O13" s="236"/>
      <c r="P13" s="236"/>
      <c r="Q13" s="236"/>
      <c r="R13" s="236"/>
      <c r="S13" s="236"/>
      <c r="T13" s="237"/>
      <c r="U13" s="238"/>
      <c r="V13" s="420">
        <f t="shared" si="0"/>
        <v>88000</v>
      </c>
      <c r="W13" s="17"/>
    </row>
    <row r="14" spans="1:30" ht="12" customHeight="1" x14ac:dyDescent="0.2">
      <c r="A14" s="6"/>
      <c r="B14" s="6"/>
      <c r="C14" s="13"/>
      <c r="D14" s="19">
        <f t="shared" ref="D14:D77" si="1">D13+1</f>
        <v>3</v>
      </c>
      <c r="E14" s="71" t="str">
        <f>IF(OR('Services - WHC'!E12="",'Services - WHC'!E12="[Enter service]"),"",'Services - WHC'!E12)</f>
        <v>Financial &amp; Fiscal Affairs</v>
      </c>
      <c r="F14" s="72" t="str">
        <f>IF(OR('Services - WHC'!F12="",'Services - WHC'!F12="[Select]"),"",'Services - WHC'!F12)</f>
        <v>Mixed</v>
      </c>
      <c r="G14" s="15"/>
      <c r="H14" s="236"/>
      <c r="I14" s="236">
        <v>38000</v>
      </c>
      <c r="J14" s="236"/>
      <c r="K14" s="236"/>
      <c r="L14" s="236"/>
      <c r="M14" s="236"/>
      <c r="N14" s="236"/>
      <c r="O14" s="236"/>
      <c r="P14" s="236"/>
      <c r="Q14" s="236">
        <f>82069+120000</f>
        <v>202069</v>
      </c>
      <c r="R14" s="236"/>
      <c r="S14" s="236"/>
      <c r="T14" s="237"/>
      <c r="U14" s="238"/>
      <c r="V14" s="420">
        <f t="shared" si="0"/>
        <v>240069</v>
      </c>
      <c r="W14" s="17"/>
    </row>
    <row r="15" spans="1:30" ht="12" customHeight="1" x14ac:dyDescent="0.2">
      <c r="A15" s="6"/>
      <c r="B15" s="6"/>
      <c r="C15" s="13"/>
      <c r="D15" s="19">
        <f t="shared" si="1"/>
        <v>4</v>
      </c>
      <c r="E15" s="71" t="str">
        <f>IF(OR('Services - WHC'!E13="",'Services - WHC'!E13="[Enter service]"),"",'Services - WHC'!E13)</f>
        <v>General Administration</v>
      </c>
      <c r="F15" s="72" t="str">
        <f>IF(OR('Services - WHC'!F13="",'Services - WHC'!F13="[Select]"),"",'Services - WHC'!F13)</f>
        <v>Mixed</v>
      </c>
      <c r="G15" s="15"/>
      <c r="H15" s="236"/>
      <c r="I15" s="236"/>
      <c r="J15" s="236"/>
      <c r="K15" s="236"/>
      <c r="L15" s="236"/>
      <c r="M15" s="236"/>
      <c r="N15" s="236"/>
      <c r="O15" s="236"/>
      <c r="P15" s="236"/>
      <c r="Q15" s="236">
        <v>85000</v>
      </c>
      <c r="R15" s="236"/>
      <c r="S15" s="236"/>
      <c r="T15" s="237"/>
      <c r="U15" s="238"/>
      <c r="V15" s="420">
        <f t="shared" si="0"/>
        <v>85000</v>
      </c>
      <c r="W15" s="17"/>
    </row>
    <row r="16" spans="1:30" ht="12" customHeight="1" x14ac:dyDescent="0.2">
      <c r="A16" s="6"/>
      <c r="B16" s="6"/>
      <c r="C16" s="13"/>
      <c r="D16" s="19">
        <f t="shared" si="1"/>
        <v>5</v>
      </c>
      <c r="E16" s="71" t="str">
        <f>IF(OR('Services - WHC'!E14="",'Services - WHC'!E14="[Enter service]"),"",'Services - WHC'!E14)</f>
        <v>Families &amp; Children</v>
      </c>
      <c r="F16" s="72" t="str">
        <f>IF(OR('Services - WHC'!F14="",'Services - WHC'!F14="[Select]"),"",'Services - WHC'!F14)</f>
        <v>External</v>
      </c>
      <c r="G16" s="15"/>
      <c r="H16" s="236"/>
      <c r="I16" s="236"/>
      <c r="J16" s="236">
        <v>500</v>
      </c>
      <c r="K16" s="236"/>
      <c r="L16" s="236"/>
      <c r="M16" s="236"/>
      <c r="N16" s="236"/>
      <c r="O16" s="236"/>
      <c r="P16" s="236"/>
      <c r="Q16" s="236"/>
      <c r="R16" s="236"/>
      <c r="S16" s="236"/>
      <c r="T16" s="237"/>
      <c r="U16" s="238"/>
      <c r="V16" s="420">
        <f t="shared" si="0"/>
        <v>500</v>
      </c>
      <c r="W16" s="17"/>
    </row>
    <row r="17" spans="1:23" ht="12" customHeight="1" x14ac:dyDescent="0.2">
      <c r="A17" s="6"/>
      <c r="B17" s="6"/>
      <c r="C17" s="13"/>
      <c r="D17" s="19">
        <f t="shared" si="1"/>
        <v>6</v>
      </c>
      <c r="E17" s="71" t="str">
        <f>IF(OR('Services - WHC'!E15="",'Services - WHC'!E15="[Enter service]"),"",'Services - WHC'!E15)</f>
        <v>Community Health</v>
      </c>
      <c r="F17" s="72" t="str">
        <f>IF(OR('Services - WHC'!F15="",'Services - WHC'!F15="[Select]"),"",'Services - WHC'!F15)</f>
        <v>External</v>
      </c>
      <c r="G17" s="15"/>
      <c r="H17" s="236"/>
      <c r="I17" s="236">
        <v>23000</v>
      </c>
      <c r="J17" s="236"/>
      <c r="K17" s="236"/>
      <c r="L17" s="236"/>
      <c r="M17" s="236"/>
      <c r="N17" s="236">
        <v>5775</v>
      </c>
      <c r="O17" s="236"/>
      <c r="P17" s="236"/>
      <c r="Q17" s="236"/>
      <c r="R17" s="236"/>
      <c r="S17" s="236"/>
      <c r="T17" s="237"/>
      <c r="U17" s="238"/>
      <c r="V17" s="420">
        <f t="shared" si="0"/>
        <v>28775</v>
      </c>
      <c r="W17" s="17"/>
    </row>
    <row r="18" spans="1:23" ht="12" customHeight="1" x14ac:dyDescent="0.2">
      <c r="A18" s="6"/>
      <c r="B18" s="6"/>
      <c r="C18" s="13"/>
      <c r="D18" s="19">
        <f t="shared" si="1"/>
        <v>7</v>
      </c>
      <c r="E18" s="71" t="str">
        <f>IF(OR('Services - WHC'!E16="",'Services - WHC'!E16="[Enter service]"),"",'Services - WHC'!E16)</f>
        <v>Community Welfare Services</v>
      </c>
      <c r="F18" s="72" t="str">
        <f>IF(OR('Services - WHC'!F16="",'Services - WHC'!F16="[Select]"),"",'Services - WHC'!F16)</f>
        <v>External</v>
      </c>
      <c r="G18" s="15"/>
      <c r="H18" s="236"/>
      <c r="I18" s="236"/>
      <c r="J18" s="236">
        <v>24500</v>
      </c>
      <c r="K18" s="236">
        <v>8600</v>
      </c>
      <c r="L18" s="236"/>
      <c r="M18" s="236"/>
      <c r="N18" s="236"/>
      <c r="O18" s="236"/>
      <c r="P18" s="236"/>
      <c r="Q18" s="236"/>
      <c r="R18" s="236"/>
      <c r="S18" s="236"/>
      <c r="T18" s="237"/>
      <c r="U18" s="238"/>
      <c r="V18" s="420">
        <f t="shared" si="0"/>
        <v>33100</v>
      </c>
      <c r="W18" s="17"/>
    </row>
    <row r="19" spans="1:23" ht="12" customHeight="1" x14ac:dyDescent="0.2">
      <c r="A19" s="6"/>
      <c r="B19" s="6"/>
      <c r="C19" s="13"/>
      <c r="D19" s="19">
        <f t="shared" si="1"/>
        <v>8</v>
      </c>
      <c r="E19" s="71" t="str">
        <f>IF(OR('Services - WHC'!E17="",'Services - WHC'!E17="[Enter service]"),"",'Services - WHC'!E17)</f>
        <v>Education</v>
      </c>
      <c r="F19" s="72" t="str">
        <f>IF(OR('Services - WHC'!F17="",'Services - WHC'!F17="[Select]"),"",'Services - WHC'!F17)</f>
        <v>External</v>
      </c>
      <c r="G19" s="15"/>
      <c r="H19" s="236"/>
      <c r="I19" s="236"/>
      <c r="J19" s="236"/>
      <c r="K19" s="236"/>
      <c r="L19" s="236"/>
      <c r="M19" s="236"/>
      <c r="N19" s="236"/>
      <c r="O19" s="236"/>
      <c r="P19" s="236"/>
      <c r="Q19" s="236"/>
      <c r="R19" s="236"/>
      <c r="S19" s="236"/>
      <c r="T19" s="237"/>
      <c r="U19" s="238"/>
      <c r="V19" s="420">
        <f t="shared" si="0"/>
        <v>0</v>
      </c>
      <c r="W19" s="17"/>
    </row>
    <row r="20" spans="1:23" ht="12" customHeight="1" x14ac:dyDescent="0.2">
      <c r="A20" s="6"/>
      <c r="B20" s="6"/>
      <c r="C20" s="13"/>
      <c r="D20" s="19">
        <f t="shared" si="1"/>
        <v>9</v>
      </c>
      <c r="E20" s="71" t="str">
        <f>IF(OR('Services - WHC'!E18="",'Services - WHC'!E18="[Enter service]"),"",'Services - WHC'!E18)</f>
        <v>Family &amp; Community services Administration</v>
      </c>
      <c r="F20" s="72" t="str">
        <f>IF(OR('Services - WHC'!F18="",'Services - WHC'!F18="[Select]"),"",'Services - WHC'!F18)</f>
        <v>External</v>
      </c>
      <c r="G20" s="15"/>
      <c r="H20" s="236"/>
      <c r="I20" s="236"/>
      <c r="J20" s="236"/>
      <c r="K20" s="236"/>
      <c r="L20" s="236"/>
      <c r="M20" s="236"/>
      <c r="N20" s="236"/>
      <c r="O20" s="236"/>
      <c r="P20" s="236"/>
      <c r="Q20" s="236"/>
      <c r="R20" s="236"/>
      <c r="S20" s="236"/>
      <c r="T20" s="237"/>
      <c r="U20" s="238"/>
      <c r="V20" s="420">
        <f t="shared" si="0"/>
        <v>0</v>
      </c>
      <c r="W20" s="17"/>
    </row>
    <row r="21" spans="1:23" ht="12" customHeight="1" x14ac:dyDescent="0.2">
      <c r="A21" s="6"/>
      <c r="B21" s="6"/>
      <c r="C21" s="13"/>
      <c r="D21" s="19">
        <f t="shared" si="1"/>
        <v>10</v>
      </c>
      <c r="E21" s="71" t="str">
        <f>IF(OR('Services - WHC'!E19="",'Services - WHC'!E19="[Enter service]"),"",'Services - WHC'!E19)</f>
        <v>Community Care Services</v>
      </c>
      <c r="F21" s="72" t="str">
        <f>IF(OR('Services - WHC'!F19="",'Services - WHC'!F19="[Select]"),"",'Services - WHC'!F19)</f>
        <v>External</v>
      </c>
      <c r="G21" s="15"/>
      <c r="H21" s="236"/>
      <c r="I21" s="236">
        <v>314995</v>
      </c>
      <c r="J21" s="236">
        <v>589006</v>
      </c>
      <c r="K21" s="236"/>
      <c r="L21" s="236"/>
      <c r="M21" s="236"/>
      <c r="N21" s="236"/>
      <c r="O21" s="236"/>
      <c r="P21" s="236"/>
      <c r="Q21" s="236"/>
      <c r="R21" s="236"/>
      <c r="S21" s="236"/>
      <c r="T21" s="237"/>
      <c r="U21" s="238"/>
      <c r="V21" s="420">
        <f t="shared" si="0"/>
        <v>904001</v>
      </c>
      <c r="W21" s="17"/>
    </row>
    <row r="22" spans="1:23" ht="12" customHeight="1" x14ac:dyDescent="0.2">
      <c r="A22" s="6"/>
      <c r="B22" s="6"/>
      <c r="C22" s="13"/>
      <c r="D22" s="19">
        <f t="shared" si="1"/>
        <v>11</v>
      </c>
      <c r="E22" s="71" t="str">
        <f>IF(OR('Services - WHC'!E20="",'Services - WHC'!E20="[Enter service]"),"",'Services - WHC'!E20)</f>
        <v>Facilities</v>
      </c>
      <c r="F22" s="72" t="str">
        <f>IF(OR('Services - WHC'!F20="",'Services - WHC'!F20="[Select]"),"",'Services - WHC'!F20)</f>
        <v>External</v>
      </c>
      <c r="G22" s="15"/>
      <c r="H22" s="236"/>
      <c r="I22" s="236"/>
      <c r="J22" s="236"/>
      <c r="K22" s="236"/>
      <c r="L22" s="236"/>
      <c r="M22" s="236"/>
      <c r="N22" s="236"/>
      <c r="O22" s="236"/>
      <c r="P22" s="236"/>
      <c r="Q22" s="236"/>
      <c r="R22" s="236"/>
      <c r="S22" s="236"/>
      <c r="T22" s="237"/>
      <c r="U22" s="238"/>
      <c r="V22" s="420">
        <f t="shared" si="0"/>
        <v>0</v>
      </c>
      <c r="W22" s="17"/>
    </row>
    <row r="23" spans="1:23" ht="12" customHeight="1" x14ac:dyDescent="0.2">
      <c r="A23" s="6"/>
      <c r="B23" s="6"/>
      <c r="C23" s="13"/>
      <c r="D23" s="19">
        <f t="shared" si="1"/>
        <v>12</v>
      </c>
      <c r="E23" s="71" t="str">
        <f>IF(OR('Services - WHC'!E21="",'Services - WHC'!E21="[Enter service]"),"",'Services - WHC'!E21)</f>
        <v>Sports Grounds &amp; Facilities</v>
      </c>
      <c r="F23" s="72" t="str">
        <f>IF(OR('Services - WHC'!F21="",'Services - WHC'!F21="[Select]"),"",'Services - WHC'!F21)</f>
        <v>External</v>
      </c>
      <c r="G23" s="15"/>
      <c r="H23" s="236"/>
      <c r="I23" s="236"/>
      <c r="J23" s="236"/>
      <c r="K23" s="236"/>
      <c r="L23" s="236"/>
      <c r="M23" s="236">
        <v>200000</v>
      </c>
      <c r="N23" s="236"/>
      <c r="O23" s="236"/>
      <c r="P23" s="236"/>
      <c r="Q23" s="236">
        <v>4000</v>
      </c>
      <c r="R23" s="236"/>
      <c r="S23" s="236"/>
      <c r="T23" s="237"/>
      <c r="U23" s="238"/>
      <c r="V23" s="420">
        <f t="shared" si="0"/>
        <v>204000</v>
      </c>
      <c r="W23" s="17"/>
    </row>
    <row r="24" spans="1:23" ht="12" customHeight="1" x14ac:dyDescent="0.2">
      <c r="A24" s="6"/>
      <c r="B24" s="6"/>
      <c r="C24" s="13"/>
      <c r="D24" s="19">
        <f t="shared" si="1"/>
        <v>13</v>
      </c>
      <c r="E24" s="71" t="str">
        <f>IF(OR('Services - WHC'!E22="",'Services - WHC'!E22="[Enter service]"),"",'Services - WHC'!E22)</f>
        <v>Parks &amp; Reserves</v>
      </c>
      <c r="F24" s="72" t="str">
        <f>IF(OR('Services - WHC'!F22="",'Services - WHC'!F22="[Select]"),"",'Services - WHC'!F22)</f>
        <v>External</v>
      </c>
      <c r="G24" s="15"/>
      <c r="H24" s="236"/>
      <c r="I24" s="236"/>
      <c r="J24" s="236"/>
      <c r="K24" s="236"/>
      <c r="L24" s="236"/>
      <c r="M24" s="236"/>
      <c r="N24" s="236"/>
      <c r="O24" s="236"/>
      <c r="P24" s="236"/>
      <c r="Q24" s="236"/>
      <c r="R24" s="236"/>
      <c r="S24" s="236"/>
      <c r="T24" s="237"/>
      <c r="U24" s="238"/>
      <c r="V24" s="420">
        <f t="shared" si="0"/>
        <v>0</v>
      </c>
      <c r="W24" s="17"/>
    </row>
    <row r="25" spans="1:23" ht="12" customHeight="1" x14ac:dyDescent="0.2">
      <c r="A25" s="6"/>
      <c r="B25" s="6"/>
      <c r="C25" s="13"/>
      <c r="D25" s="19">
        <f t="shared" si="1"/>
        <v>14</v>
      </c>
      <c r="E25" s="71" t="str">
        <f>IF(OR('Services - WHC'!E23="",'Services - WHC'!E23="[Enter service]"),"",'Services - WHC'!E23)</f>
        <v>Waterways, Lakes &amp; Beaches</v>
      </c>
      <c r="F25" s="72" t="str">
        <f>IF(OR('Services - WHC'!F23="",'Services - WHC'!F23="[Select]"),"",'Services - WHC'!F23)</f>
        <v>External</v>
      </c>
      <c r="G25" s="15"/>
      <c r="H25" s="236"/>
      <c r="I25" s="236"/>
      <c r="J25" s="236"/>
      <c r="K25" s="236"/>
      <c r="L25" s="236"/>
      <c r="M25" s="236"/>
      <c r="N25" s="236"/>
      <c r="O25" s="236"/>
      <c r="P25" s="236"/>
      <c r="Q25" s="236"/>
      <c r="R25" s="236"/>
      <c r="S25" s="236"/>
      <c r="T25" s="237"/>
      <c r="U25" s="238"/>
      <c r="V25" s="420">
        <f t="shared" si="0"/>
        <v>0</v>
      </c>
      <c r="W25" s="17"/>
    </row>
    <row r="26" spans="1:23" ht="12" customHeight="1" x14ac:dyDescent="0.2">
      <c r="A26" s="6"/>
      <c r="B26" s="6"/>
      <c r="C26" s="13"/>
      <c r="D26" s="19">
        <f t="shared" si="1"/>
        <v>15</v>
      </c>
      <c r="E26" s="71" t="str">
        <f>IF(OR('Services - WHC'!E24="",'Services - WHC'!E24="[Enter service]"),"",'Services - WHC'!E24)</f>
        <v>Museums and Cultural Heritage</v>
      </c>
      <c r="F26" s="72" t="str">
        <f>IF(OR('Services - WHC'!F24="",'Services - WHC'!F24="[Select]"),"",'Services - WHC'!F24)</f>
        <v>External</v>
      </c>
      <c r="G26" s="15"/>
      <c r="H26" s="236"/>
      <c r="I26" s="236"/>
      <c r="J26" s="236"/>
      <c r="K26" s="236"/>
      <c r="L26" s="236"/>
      <c r="M26" s="236"/>
      <c r="N26" s="236"/>
      <c r="O26" s="236"/>
      <c r="P26" s="236"/>
      <c r="Q26" s="236"/>
      <c r="R26" s="236"/>
      <c r="S26" s="236"/>
      <c r="T26" s="237"/>
      <c r="U26" s="238"/>
      <c r="V26" s="420">
        <f t="shared" si="0"/>
        <v>0</v>
      </c>
      <c r="W26" s="17"/>
    </row>
    <row r="27" spans="1:23" ht="12" customHeight="1" x14ac:dyDescent="0.2">
      <c r="A27" s="6"/>
      <c r="B27" s="6"/>
      <c r="C27" s="13"/>
      <c r="D27" s="19">
        <f t="shared" si="1"/>
        <v>16</v>
      </c>
      <c r="E27" s="71" t="str">
        <f>IF(OR('Services - WHC'!E25="",'Services - WHC'!E25="[Enter service]"),"",'Services - WHC'!E25)</f>
        <v>Libraries</v>
      </c>
      <c r="F27" s="72" t="str">
        <f>IF(OR('Services - WHC'!F25="",'Services - WHC'!F25="[Select]"),"",'Services - WHC'!F25)</f>
        <v>External</v>
      </c>
      <c r="G27" s="15"/>
      <c r="H27" s="236"/>
      <c r="I27" s="236"/>
      <c r="J27" s="236">
        <v>102809</v>
      </c>
      <c r="K27" s="236"/>
      <c r="L27" s="236"/>
      <c r="M27" s="236">
        <v>1400000</v>
      </c>
      <c r="N27" s="236"/>
      <c r="O27" s="236"/>
      <c r="P27" s="236"/>
      <c r="Q27" s="236"/>
      <c r="R27" s="236"/>
      <c r="S27" s="236"/>
      <c r="T27" s="237"/>
      <c r="U27" s="238"/>
      <c r="V27" s="420">
        <f t="shared" si="0"/>
        <v>1502809</v>
      </c>
      <c r="W27" s="17"/>
    </row>
    <row r="28" spans="1:23" ht="12" customHeight="1" x14ac:dyDescent="0.2">
      <c r="A28" s="6"/>
      <c r="B28" s="6"/>
      <c r="C28" s="13"/>
      <c r="D28" s="19">
        <f t="shared" si="1"/>
        <v>17</v>
      </c>
      <c r="E28" s="71" t="str">
        <f>IF(OR('Services - WHC'!E26="",'Services - WHC'!E26="[Enter service]"),"",'Services - WHC'!E26)</f>
        <v>Public Centres &amp; Halls</v>
      </c>
      <c r="F28" s="72" t="str">
        <f>IF(OR('Services - WHC'!F26="",'Services - WHC'!F26="[Select]"),"",'Services - WHC'!F26)</f>
        <v>External</v>
      </c>
      <c r="G28" s="15"/>
      <c r="H28" s="236"/>
      <c r="I28" s="236">
        <v>50000</v>
      </c>
      <c r="J28" s="236"/>
      <c r="K28" s="236"/>
      <c r="L28" s="236"/>
      <c r="M28" s="236"/>
      <c r="N28" s="236"/>
      <c r="O28" s="236"/>
      <c r="P28" s="236"/>
      <c r="Q28" s="236"/>
      <c r="R28" s="236"/>
      <c r="S28" s="236"/>
      <c r="T28" s="237"/>
      <c r="U28" s="238"/>
      <c r="V28" s="420">
        <f t="shared" si="0"/>
        <v>50000</v>
      </c>
      <c r="W28" s="17"/>
    </row>
    <row r="29" spans="1:23" ht="12" customHeight="1" x14ac:dyDescent="0.2">
      <c r="A29" s="6"/>
      <c r="B29" s="6"/>
      <c r="C29" s="13"/>
      <c r="D29" s="19">
        <f t="shared" si="1"/>
        <v>18</v>
      </c>
      <c r="E29" s="71" t="str">
        <f>IF(OR('Services - WHC'!E27="",'Services - WHC'!E27="[Enter service]"),"",'Services - WHC'!E27)</f>
        <v>Programs</v>
      </c>
      <c r="F29" s="72" t="str">
        <f>IF(OR('Services - WHC'!F27="",'Services - WHC'!F27="[Select]"),"",'Services - WHC'!F27)</f>
        <v>External</v>
      </c>
      <c r="G29" s="15"/>
      <c r="H29" s="236"/>
      <c r="I29" s="236"/>
      <c r="J29" s="236"/>
      <c r="K29" s="236"/>
      <c r="L29" s="236"/>
      <c r="M29" s="236"/>
      <c r="N29" s="236"/>
      <c r="O29" s="236"/>
      <c r="P29" s="236"/>
      <c r="Q29" s="236"/>
      <c r="R29" s="236"/>
      <c r="S29" s="236"/>
      <c r="T29" s="237"/>
      <c r="U29" s="238"/>
      <c r="V29" s="420">
        <f t="shared" si="0"/>
        <v>0</v>
      </c>
      <c r="W29" s="17"/>
    </row>
    <row r="30" spans="1:23" ht="12" customHeight="1" x14ac:dyDescent="0.2">
      <c r="A30" s="6"/>
      <c r="B30" s="6"/>
      <c r="C30" s="13"/>
      <c r="D30" s="19">
        <f t="shared" si="1"/>
        <v>19</v>
      </c>
      <c r="E30" s="71" t="str">
        <f>IF(OR('Services - WHC'!E28="",'Services - WHC'!E28="[Enter service]"),"",'Services - WHC'!E28)</f>
        <v>Recreation &amp; Culture Administration</v>
      </c>
      <c r="F30" s="72" t="str">
        <f>IF(OR('Services - WHC'!F28="",'Services - WHC'!F28="[Select]"),"",'Services - WHC'!F28)</f>
        <v>External</v>
      </c>
      <c r="G30" s="15"/>
      <c r="H30" s="236"/>
      <c r="I30" s="236"/>
      <c r="J30" s="236"/>
      <c r="K30" s="236"/>
      <c r="L30" s="236"/>
      <c r="M30" s="236"/>
      <c r="N30" s="236"/>
      <c r="O30" s="236"/>
      <c r="P30" s="236"/>
      <c r="Q30" s="236"/>
      <c r="R30" s="236"/>
      <c r="S30" s="236"/>
      <c r="T30" s="237"/>
      <c r="U30" s="238"/>
      <c r="V30" s="420">
        <f t="shared" si="0"/>
        <v>0</v>
      </c>
      <c r="W30" s="17"/>
    </row>
    <row r="31" spans="1:23" ht="12" customHeight="1" x14ac:dyDescent="0.2">
      <c r="A31" s="6"/>
      <c r="B31" s="6"/>
      <c r="C31" s="13"/>
      <c r="D31" s="19">
        <f t="shared" si="1"/>
        <v>20</v>
      </c>
      <c r="E31" s="71" t="str">
        <f>IF(OR('Services - WHC'!E29="",'Services - WHC'!E29="[Enter service]"),"",'Services - WHC'!E29)</f>
        <v>Residential - General Waste</v>
      </c>
      <c r="F31" s="72" t="str">
        <f>IF(OR('Services - WHC'!F29="",'Services - WHC'!F29="[Select]"),"",'Services - WHC'!F29)</f>
        <v>External</v>
      </c>
      <c r="G31" s="15"/>
      <c r="H31" s="236"/>
      <c r="I31" s="236">
        <v>45000</v>
      </c>
      <c r="J31" s="236">
        <v>1000</v>
      </c>
      <c r="K31" s="236"/>
      <c r="L31" s="236"/>
      <c r="M31" s="236"/>
      <c r="N31" s="236"/>
      <c r="O31" s="236"/>
      <c r="P31" s="236"/>
      <c r="Q31" s="236">
        <v>3000</v>
      </c>
      <c r="R31" s="236"/>
      <c r="S31" s="236"/>
      <c r="T31" s="237"/>
      <c r="U31" s="238"/>
      <c r="V31" s="420">
        <f t="shared" si="0"/>
        <v>49000</v>
      </c>
      <c r="W31" s="17"/>
    </row>
    <row r="32" spans="1:23" ht="12" customHeight="1" x14ac:dyDescent="0.2">
      <c r="A32" s="6"/>
      <c r="B32" s="6"/>
      <c r="C32" s="13"/>
      <c r="D32" s="19">
        <f t="shared" si="1"/>
        <v>21</v>
      </c>
      <c r="E32" s="71" t="str">
        <f>IF(OR('Services - WHC'!E30="",'Services - WHC'!E30="[Enter service]"),"",'Services - WHC'!E30)</f>
        <v>Residential - Recycled Waste</v>
      </c>
      <c r="F32" s="72" t="str">
        <f>IF(OR('Services - WHC'!F30="",'Services - WHC'!F30="[Select]"),"",'Services - WHC'!F30)</f>
        <v>External</v>
      </c>
      <c r="G32" s="15"/>
      <c r="H32" s="236"/>
      <c r="I32" s="236"/>
      <c r="J32" s="236"/>
      <c r="K32" s="236"/>
      <c r="L32" s="236"/>
      <c r="M32" s="236"/>
      <c r="N32" s="236"/>
      <c r="O32" s="236"/>
      <c r="P32" s="236"/>
      <c r="Q32" s="236"/>
      <c r="R32" s="236"/>
      <c r="S32" s="236"/>
      <c r="T32" s="237"/>
      <c r="U32" s="238"/>
      <c r="V32" s="420">
        <f t="shared" si="0"/>
        <v>0</v>
      </c>
      <c r="W32" s="17"/>
    </row>
    <row r="33" spans="1:23" ht="12" customHeight="1" x14ac:dyDescent="0.2">
      <c r="A33" s="6"/>
      <c r="B33" s="6"/>
      <c r="C33" s="13"/>
      <c r="D33" s="19">
        <f t="shared" si="1"/>
        <v>22</v>
      </c>
      <c r="E33" s="71" t="str">
        <f>IF(OR('Services - WHC'!E31="",'Services - WHC'!E31="[Enter service]"),"",'Services - WHC'!E31)</f>
        <v>Commercial Waste Disposal</v>
      </c>
      <c r="F33" s="72" t="str">
        <f>IF(OR('Services - WHC'!F31="",'Services - WHC'!F31="[Select]"),"",'Services - WHC'!F31)</f>
        <v>External</v>
      </c>
      <c r="G33" s="15"/>
      <c r="H33" s="236"/>
      <c r="I33" s="236">
        <v>43000</v>
      </c>
      <c r="J33" s="236"/>
      <c r="K33" s="236"/>
      <c r="L33" s="236"/>
      <c r="M33" s="236"/>
      <c r="N33" s="236"/>
      <c r="O33" s="236"/>
      <c r="P33" s="236"/>
      <c r="Q33" s="236"/>
      <c r="R33" s="236"/>
      <c r="S33" s="236"/>
      <c r="T33" s="237"/>
      <c r="U33" s="238"/>
      <c r="V33" s="420">
        <f t="shared" si="0"/>
        <v>43000</v>
      </c>
      <c r="W33" s="17"/>
    </row>
    <row r="34" spans="1:23" ht="12" customHeight="1" x14ac:dyDescent="0.2">
      <c r="A34" s="6"/>
      <c r="B34" s="6"/>
      <c r="C34" s="13"/>
      <c r="D34" s="19">
        <f t="shared" si="1"/>
        <v>23</v>
      </c>
      <c r="E34" s="71" t="str">
        <f>IF(OR('Services - WHC'!E32="",'Services - WHC'!E32="[Enter service]"),"",'Services - WHC'!E32)</f>
        <v>Waste Administration</v>
      </c>
      <c r="F34" s="72" t="str">
        <f>IF(OR('Services - WHC'!F32="",'Services - WHC'!F32="[Select]"),"",'Services - WHC'!F32)</f>
        <v>External</v>
      </c>
      <c r="G34" s="15"/>
      <c r="H34" s="236"/>
      <c r="I34" s="236"/>
      <c r="J34" s="236"/>
      <c r="K34" s="236"/>
      <c r="L34" s="236"/>
      <c r="M34" s="236"/>
      <c r="N34" s="236"/>
      <c r="O34" s="236"/>
      <c r="P34" s="236"/>
      <c r="Q34" s="236"/>
      <c r="R34" s="236"/>
      <c r="S34" s="236"/>
      <c r="T34" s="237"/>
      <c r="U34" s="238"/>
      <c r="V34" s="420">
        <f t="shared" si="0"/>
        <v>0</v>
      </c>
      <c r="W34" s="17"/>
    </row>
    <row r="35" spans="1:23" ht="12" customHeight="1" x14ac:dyDescent="0.2">
      <c r="A35" s="6"/>
      <c r="B35" s="6"/>
      <c r="C35" s="13"/>
      <c r="D35" s="19">
        <f t="shared" si="1"/>
        <v>24</v>
      </c>
      <c r="E35" s="71" t="str">
        <f>IF(OR('Services - WHC'!E33="",'Services - WHC'!E33="[Enter service]"),"",'Services - WHC'!E33)</f>
        <v>Footpaths</v>
      </c>
      <c r="F35" s="72" t="str">
        <f>IF(OR('Services - WHC'!F33="",'Services - WHC'!F33="[Select]"),"",'Services - WHC'!F33)</f>
        <v>External</v>
      </c>
      <c r="G35" s="15"/>
      <c r="H35" s="236"/>
      <c r="I35" s="236"/>
      <c r="J35" s="236"/>
      <c r="K35" s="236"/>
      <c r="L35" s="236"/>
      <c r="M35" s="236"/>
      <c r="N35" s="236"/>
      <c r="O35" s="236"/>
      <c r="P35" s="236"/>
      <c r="Q35" s="236"/>
      <c r="R35" s="236"/>
      <c r="S35" s="236"/>
      <c r="T35" s="237"/>
      <c r="U35" s="238"/>
      <c r="V35" s="420">
        <f t="shared" si="0"/>
        <v>0</v>
      </c>
      <c r="W35" s="17"/>
    </row>
    <row r="36" spans="1:23" ht="12" customHeight="1" x14ac:dyDescent="0.2">
      <c r="A36" s="6"/>
      <c r="B36" s="6"/>
      <c r="C36" s="13"/>
      <c r="D36" s="19">
        <f t="shared" si="1"/>
        <v>25</v>
      </c>
      <c r="E36" s="71" t="str">
        <f>IF(OR('Services - WHC'!E34="",'Services - WHC'!E34="[Enter service]"),"",'Services - WHC'!E34)</f>
        <v>Traffic Control</v>
      </c>
      <c r="F36" s="72" t="str">
        <f>IF(OR('Services - WHC'!F34="",'Services - WHC'!F34="[Select]"),"",'Services - WHC'!F34)</f>
        <v>External</v>
      </c>
      <c r="G36" s="15"/>
      <c r="H36" s="236"/>
      <c r="I36" s="236"/>
      <c r="J36" s="236"/>
      <c r="K36" s="236"/>
      <c r="L36" s="236"/>
      <c r="M36" s="236"/>
      <c r="N36" s="236"/>
      <c r="O36" s="236"/>
      <c r="P36" s="236"/>
      <c r="Q36" s="236"/>
      <c r="R36" s="236"/>
      <c r="S36" s="236"/>
      <c r="T36" s="237"/>
      <c r="U36" s="238"/>
      <c r="V36" s="420">
        <f t="shared" si="0"/>
        <v>0</v>
      </c>
      <c r="W36" s="17"/>
    </row>
    <row r="37" spans="1:23" ht="12" customHeight="1" x14ac:dyDescent="0.2">
      <c r="A37" s="6"/>
      <c r="B37" s="6"/>
      <c r="C37" s="13"/>
      <c r="D37" s="19">
        <f t="shared" si="1"/>
        <v>26</v>
      </c>
      <c r="E37" s="71" t="str">
        <f>IF(OR('Services - WHC'!E35="",'Services - WHC'!E35="[Enter service]"),"",'Services - WHC'!E35)</f>
        <v>Street Enhancements</v>
      </c>
      <c r="F37" s="72" t="str">
        <f>IF(OR('Services - WHC'!F35="",'Services - WHC'!F35="[Select]"),"",'Services - WHC'!F35)</f>
        <v>External</v>
      </c>
      <c r="G37" s="15"/>
      <c r="H37" s="236"/>
      <c r="I37" s="236">
        <v>12000</v>
      </c>
      <c r="J37" s="236"/>
      <c r="K37" s="236"/>
      <c r="L37" s="236"/>
      <c r="M37" s="236"/>
      <c r="N37" s="236"/>
      <c r="O37" s="236"/>
      <c r="P37" s="236"/>
      <c r="Q37" s="236"/>
      <c r="R37" s="236"/>
      <c r="S37" s="236"/>
      <c r="T37" s="237"/>
      <c r="U37" s="238"/>
      <c r="V37" s="420">
        <f t="shared" si="0"/>
        <v>12000</v>
      </c>
      <c r="W37" s="17"/>
    </row>
    <row r="38" spans="1:23" ht="12" customHeight="1" x14ac:dyDescent="0.2">
      <c r="A38" s="6"/>
      <c r="B38" s="6"/>
      <c r="C38" s="13"/>
      <c r="D38" s="19">
        <f t="shared" si="1"/>
        <v>27</v>
      </c>
      <c r="E38" s="71" t="str">
        <f>IF(OR('Services - WHC'!E36="",'Services - WHC'!E36="[Enter service]"),"",'Services - WHC'!E36)</f>
        <v>Street Lighting</v>
      </c>
      <c r="F38" s="72" t="str">
        <f>IF(OR('Services - WHC'!F36="",'Services - WHC'!F36="[Select]"),"",'Services - WHC'!F36)</f>
        <v>External</v>
      </c>
      <c r="G38" s="15"/>
      <c r="H38" s="236"/>
      <c r="I38" s="236"/>
      <c r="J38" s="236"/>
      <c r="K38" s="236"/>
      <c r="L38" s="236"/>
      <c r="M38" s="236"/>
      <c r="N38" s="236"/>
      <c r="O38" s="236"/>
      <c r="P38" s="236"/>
      <c r="Q38" s="236"/>
      <c r="R38" s="236"/>
      <c r="S38" s="236"/>
      <c r="T38" s="237"/>
      <c r="U38" s="238"/>
      <c r="V38" s="420">
        <f t="shared" si="0"/>
        <v>0</v>
      </c>
      <c r="W38" s="17"/>
    </row>
    <row r="39" spans="1:23" ht="12" customHeight="1" x14ac:dyDescent="0.2">
      <c r="A39" s="6"/>
      <c r="B39" s="6"/>
      <c r="C39" s="13"/>
      <c r="D39" s="19">
        <f t="shared" si="1"/>
        <v>28</v>
      </c>
      <c r="E39" s="71" t="str">
        <f>IF(OR('Services - WHC'!E37="",'Services - WHC'!E37="[Enter service]"),"",'Services - WHC'!E37)</f>
        <v>Street Cleaning</v>
      </c>
      <c r="F39" s="72" t="str">
        <f>IF(OR('Services - WHC'!F37="",'Services - WHC'!F37="[Select]"),"",'Services - WHC'!F37)</f>
        <v>External</v>
      </c>
      <c r="G39" s="15"/>
      <c r="H39" s="236"/>
      <c r="I39" s="236"/>
      <c r="J39" s="236"/>
      <c r="K39" s="236"/>
      <c r="L39" s="236"/>
      <c r="M39" s="236"/>
      <c r="N39" s="236"/>
      <c r="O39" s="236"/>
      <c r="P39" s="236"/>
      <c r="Q39" s="236"/>
      <c r="R39" s="236"/>
      <c r="S39" s="236"/>
      <c r="T39" s="237"/>
      <c r="U39" s="238"/>
      <c r="V39" s="420">
        <f t="shared" si="0"/>
        <v>0</v>
      </c>
      <c r="W39" s="17"/>
    </row>
    <row r="40" spans="1:23" ht="12" customHeight="1" x14ac:dyDescent="0.2">
      <c r="A40" s="6"/>
      <c r="B40" s="6"/>
      <c r="C40" s="13"/>
      <c r="D40" s="19">
        <f t="shared" si="1"/>
        <v>29</v>
      </c>
      <c r="E40" s="71" t="str">
        <f>IF(OR('Services - WHC'!E38="",'Services - WHC'!E38="[Enter service]"),"",'Services - WHC'!E38)</f>
        <v>Traffic &amp; Street Management Administration</v>
      </c>
      <c r="F40" s="72" t="str">
        <f>IF(OR('Services - WHC'!F38="",'Services - WHC'!F38="[Select]"),"",'Services - WHC'!F38)</f>
        <v>External</v>
      </c>
      <c r="G40" s="15"/>
      <c r="H40" s="236"/>
      <c r="I40" s="236"/>
      <c r="J40" s="236">
        <v>4848</v>
      </c>
      <c r="K40" s="236"/>
      <c r="L40" s="236"/>
      <c r="M40" s="236"/>
      <c r="N40" s="236"/>
      <c r="O40" s="236"/>
      <c r="P40" s="236"/>
      <c r="Q40" s="236"/>
      <c r="R40" s="236"/>
      <c r="S40" s="236"/>
      <c r="T40" s="237"/>
      <c r="U40" s="238"/>
      <c r="V40" s="420">
        <f t="shared" si="0"/>
        <v>4848</v>
      </c>
      <c r="W40" s="17"/>
    </row>
    <row r="41" spans="1:23" ht="12" customHeight="1" x14ac:dyDescent="0.2">
      <c r="A41" s="6"/>
      <c r="B41" s="6"/>
      <c r="C41" s="13"/>
      <c r="D41" s="19">
        <f t="shared" si="1"/>
        <v>30</v>
      </c>
      <c r="E41" s="71" t="str">
        <f>IF(OR('Services - WHC'!E39="",'Services - WHC'!E39="[Enter service]"),"",'Services - WHC'!E39)</f>
        <v>Protection of Biodiversity &amp; Habitat</v>
      </c>
      <c r="F41" s="72" t="str">
        <f>IF(OR('Services - WHC'!F39="",'Services - WHC'!F39="[Select]"),"",'Services - WHC'!F39)</f>
        <v>External</v>
      </c>
      <c r="G41" s="15"/>
      <c r="H41" s="236"/>
      <c r="I41" s="236"/>
      <c r="J41" s="236"/>
      <c r="K41" s="236"/>
      <c r="L41" s="236"/>
      <c r="M41" s="236"/>
      <c r="N41" s="236"/>
      <c r="O41" s="236"/>
      <c r="P41" s="236"/>
      <c r="Q41" s="236"/>
      <c r="R41" s="236"/>
      <c r="S41" s="236"/>
      <c r="T41" s="237"/>
      <c r="U41" s="238"/>
      <c r="V41" s="420">
        <f t="shared" si="0"/>
        <v>0</v>
      </c>
      <c r="W41" s="17"/>
    </row>
    <row r="42" spans="1:23" ht="12" customHeight="1" x14ac:dyDescent="0.2">
      <c r="A42" s="6"/>
      <c r="B42" s="6"/>
      <c r="C42" s="13"/>
      <c r="D42" s="19">
        <f t="shared" si="1"/>
        <v>31</v>
      </c>
      <c r="E42" s="71" t="str">
        <f>IF(OR('Services - WHC'!E40="",'Services - WHC'!E40="[Enter service]"),"",'Services - WHC'!E40)</f>
        <v>Fire Protection</v>
      </c>
      <c r="F42" s="72" t="str">
        <f>IF(OR('Services - WHC'!F40="",'Services - WHC'!F40="[Select]"),"",'Services - WHC'!F40)</f>
        <v>External</v>
      </c>
      <c r="G42" s="15"/>
      <c r="H42" s="236">
        <v>10000</v>
      </c>
      <c r="I42" s="236">
        <v>3000</v>
      </c>
      <c r="J42" s="236"/>
      <c r="K42" s="236"/>
      <c r="L42" s="236"/>
      <c r="M42" s="236"/>
      <c r="N42" s="236"/>
      <c r="O42" s="236"/>
      <c r="P42" s="236"/>
      <c r="Q42" s="236"/>
      <c r="R42" s="236"/>
      <c r="S42" s="236"/>
      <c r="T42" s="237"/>
      <c r="U42" s="238"/>
      <c r="V42" s="420">
        <f t="shared" si="0"/>
        <v>13000</v>
      </c>
      <c r="W42" s="17"/>
    </row>
    <row r="43" spans="1:23" ht="12" customHeight="1" x14ac:dyDescent="0.2">
      <c r="A43" s="6"/>
      <c r="B43" s="6"/>
      <c r="C43" s="13"/>
      <c r="D43" s="19">
        <f t="shared" si="1"/>
        <v>32</v>
      </c>
      <c r="E43" s="71" t="str">
        <f>IF(OR('Services - WHC'!E41="",'Services - WHC'!E41="[Enter service]"),"",'Services - WHC'!E41)</f>
        <v>Drainage</v>
      </c>
      <c r="F43" s="72" t="str">
        <f>IF(OR('Services - WHC'!F41="",'Services - WHC'!F41="[Select]"),"",'Services - WHC'!F41)</f>
        <v>External</v>
      </c>
      <c r="G43" s="15"/>
      <c r="H43" s="236"/>
      <c r="I43" s="236"/>
      <c r="J43" s="236"/>
      <c r="K43" s="236"/>
      <c r="L43" s="236"/>
      <c r="M43" s="236"/>
      <c r="N43" s="236"/>
      <c r="O43" s="236"/>
      <c r="P43" s="236"/>
      <c r="Q43" s="236"/>
      <c r="R43" s="236"/>
      <c r="S43" s="236"/>
      <c r="T43" s="237"/>
      <c r="U43" s="238"/>
      <c r="V43" s="420">
        <f t="shared" si="0"/>
        <v>0</v>
      </c>
      <c r="W43" s="17"/>
    </row>
    <row r="44" spans="1:23" ht="12" customHeight="1" x14ac:dyDescent="0.2">
      <c r="A44" s="6"/>
      <c r="B44" s="6"/>
      <c r="C44" s="13"/>
      <c r="D44" s="19">
        <f t="shared" si="1"/>
        <v>33</v>
      </c>
      <c r="E44" s="71" t="str">
        <f>IF(OR('Services - WHC'!E42="",'Services - WHC'!E42="[Enter service]"),"",'Services - WHC'!E42)</f>
        <v>Agricultural Services</v>
      </c>
      <c r="F44" s="72" t="str">
        <f>IF(OR('Services - WHC'!F42="",'Services - WHC'!F42="[Select]"),"",'Services - WHC'!F42)</f>
        <v>External</v>
      </c>
      <c r="G44" s="15"/>
      <c r="H44" s="236"/>
      <c r="I44" s="236"/>
      <c r="J44" s="236">
        <v>50000</v>
      </c>
      <c r="K44" s="236"/>
      <c r="L44" s="236"/>
      <c r="M44" s="236"/>
      <c r="N44" s="236"/>
      <c r="O44" s="236"/>
      <c r="P44" s="236"/>
      <c r="Q44" s="236"/>
      <c r="R44" s="236"/>
      <c r="S44" s="236"/>
      <c r="T44" s="237"/>
      <c r="U44" s="238"/>
      <c r="V44" s="420">
        <f t="shared" ref="V44:V75" si="2">SUM(H44:U44)</f>
        <v>50000</v>
      </c>
      <c r="W44" s="17"/>
    </row>
    <row r="45" spans="1:23" ht="12" customHeight="1" x14ac:dyDescent="0.2">
      <c r="A45" s="6"/>
      <c r="B45" s="6"/>
      <c r="C45" s="13"/>
      <c r="D45" s="19">
        <f t="shared" si="1"/>
        <v>34</v>
      </c>
      <c r="E45" s="71" t="str">
        <f>IF(OR('Services - WHC'!E43="",'Services - WHC'!E43="[Enter service]"),"",'Services - WHC'!E43)</f>
        <v>Environment Administration</v>
      </c>
      <c r="F45" s="72" t="str">
        <f>IF(OR('Services - WHC'!F43="",'Services - WHC'!F43="[Select]"),"",'Services - WHC'!F43)</f>
        <v>External</v>
      </c>
      <c r="G45" s="15"/>
      <c r="H45" s="236"/>
      <c r="I45" s="236"/>
      <c r="J45" s="236"/>
      <c r="K45" s="236"/>
      <c r="L45" s="236"/>
      <c r="M45" s="236"/>
      <c r="N45" s="236"/>
      <c r="O45" s="236"/>
      <c r="P45" s="236"/>
      <c r="Q45" s="236"/>
      <c r="R45" s="236"/>
      <c r="S45" s="236"/>
      <c r="T45" s="237"/>
      <c r="U45" s="238"/>
      <c r="V45" s="420">
        <f t="shared" si="2"/>
        <v>0</v>
      </c>
      <c r="W45" s="17"/>
    </row>
    <row r="46" spans="1:23" ht="12" customHeight="1" x14ac:dyDescent="0.2">
      <c r="A46" s="6"/>
      <c r="B46" s="6"/>
      <c r="C46" s="13"/>
      <c r="D46" s="19">
        <f t="shared" si="1"/>
        <v>35</v>
      </c>
      <c r="E46" s="71" t="str">
        <f>IF(OR('Services - WHC'!E44="",'Services - WHC'!E44="[Enter service]"),"",'Services - WHC'!E44)</f>
        <v>Community Development &amp; Planning</v>
      </c>
      <c r="F46" s="72" t="str">
        <f>IF(OR('Services - WHC'!F44="",'Services - WHC'!F44="[Select]"),"",'Services - WHC'!F44)</f>
        <v>External</v>
      </c>
      <c r="G46" s="15"/>
      <c r="H46" s="236">
        <v>12000</v>
      </c>
      <c r="I46" s="236">
        <v>1600</v>
      </c>
      <c r="J46" s="236"/>
      <c r="K46" s="236"/>
      <c r="L46" s="236"/>
      <c r="M46" s="236"/>
      <c r="N46" s="236"/>
      <c r="O46" s="236"/>
      <c r="P46" s="236"/>
      <c r="Q46" s="236"/>
      <c r="R46" s="236"/>
      <c r="S46" s="236"/>
      <c r="T46" s="237"/>
      <c r="U46" s="238"/>
      <c r="V46" s="420">
        <f t="shared" si="2"/>
        <v>13600</v>
      </c>
      <c r="W46" s="17"/>
    </row>
    <row r="47" spans="1:23" ht="12" customHeight="1" x14ac:dyDescent="0.2">
      <c r="A47" s="6"/>
      <c r="B47" s="6"/>
      <c r="C47" s="13"/>
      <c r="D47" s="19">
        <f t="shared" si="1"/>
        <v>36</v>
      </c>
      <c r="E47" s="71" t="str">
        <f>IF(OR('Services - WHC'!E45="",'Services - WHC'!E45="[Enter service]"),"",'Services - WHC'!E45)</f>
        <v>Building Control</v>
      </c>
      <c r="F47" s="72" t="str">
        <f>IF(OR('Services - WHC'!F45="",'Services - WHC'!F45="[Select]"),"",'Services - WHC'!F45)</f>
        <v>External</v>
      </c>
      <c r="G47" s="15"/>
      <c r="H47" s="236">
        <v>31500</v>
      </c>
      <c r="I47" s="236"/>
      <c r="J47" s="236"/>
      <c r="K47" s="236"/>
      <c r="L47" s="236"/>
      <c r="M47" s="236"/>
      <c r="N47" s="236"/>
      <c r="O47" s="236"/>
      <c r="P47" s="236"/>
      <c r="Q47" s="236"/>
      <c r="R47" s="236"/>
      <c r="S47" s="236"/>
      <c r="T47" s="237"/>
      <c r="U47" s="238"/>
      <c r="V47" s="420">
        <f t="shared" si="2"/>
        <v>31500</v>
      </c>
      <c r="W47" s="17"/>
    </row>
    <row r="48" spans="1:23" ht="12" customHeight="1" x14ac:dyDescent="0.2">
      <c r="A48" s="6"/>
      <c r="B48" s="6"/>
      <c r="C48" s="13"/>
      <c r="D48" s="19">
        <f t="shared" si="1"/>
        <v>37</v>
      </c>
      <c r="E48" s="71" t="str">
        <f>IF(OR('Services - WHC'!E46="",'Services - WHC'!E46="[Enter service]"),"",'Services - WHC'!E46)</f>
        <v>Tourism &amp; Area Promotion</v>
      </c>
      <c r="F48" s="72" t="str">
        <f>IF(OR('Services - WHC'!F46="",'Services - WHC'!F46="[Select]"),"",'Services - WHC'!F46)</f>
        <v>External</v>
      </c>
      <c r="G48" s="15"/>
      <c r="H48" s="236"/>
      <c r="I48" s="236">
        <v>196500</v>
      </c>
      <c r="J48" s="236"/>
      <c r="K48" s="236"/>
      <c r="L48" s="236"/>
      <c r="M48" s="236"/>
      <c r="N48" s="236"/>
      <c r="O48" s="236"/>
      <c r="P48" s="236"/>
      <c r="Q48" s="236"/>
      <c r="R48" s="236"/>
      <c r="S48" s="236"/>
      <c r="T48" s="237"/>
      <c r="U48" s="238"/>
      <c r="V48" s="420">
        <f t="shared" si="2"/>
        <v>196500</v>
      </c>
      <c r="W48" s="17"/>
    </row>
    <row r="49" spans="1:23" ht="12" customHeight="1" x14ac:dyDescent="0.2">
      <c r="A49" s="6"/>
      <c r="B49" s="6"/>
      <c r="C49" s="13"/>
      <c r="D49" s="19">
        <f t="shared" si="1"/>
        <v>38</v>
      </c>
      <c r="E49" s="71" t="str">
        <f>IF(OR('Services - WHC'!E47="",'Services - WHC'!E47="[Enter service]"),"",'Services - WHC'!E47)</f>
        <v>Community Amenities</v>
      </c>
      <c r="F49" s="72" t="str">
        <f>IF(OR('Services - WHC'!F47="",'Services - WHC'!F47="[Select]"),"",'Services - WHC'!F47)</f>
        <v>External</v>
      </c>
      <c r="G49" s="15"/>
      <c r="H49" s="236"/>
      <c r="I49" s="236"/>
      <c r="J49" s="236"/>
      <c r="K49" s="236"/>
      <c r="L49" s="236"/>
      <c r="M49" s="236"/>
      <c r="N49" s="236"/>
      <c r="O49" s="236"/>
      <c r="P49" s="236"/>
      <c r="Q49" s="236"/>
      <c r="R49" s="236"/>
      <c r="S49" s="236"/>
      <c r="T49" s="237"/>
      <c r="U49" s="238"/>
      <c r="V49" s="420">
        <f t="shared" si="2"/>
        <v>0</v>
      </c>
      <c r="W49" s="17"/>
    </row>
    <row r="50" spans="1:23" ht="12" customHeight="1" x14ac:dyDescent="0.2">
      <c r="A50" s="6"/>
      <c r="B50" s="6"/>
      <c r="C50" s="13"/>
      <c r="D50" s="19">
        <f t="shared" si="1"/>
        <v>39</v>
      </c>
      <c r="E50" s="71" t="str">
        <f>IF(OR('Services - WHC'!E48="",'Services - WHC'!E48="[Enter service]"),"",'Services - WHC'!E48)</f>
        <v>Air Transport</v>
      </c>
      <c r="F50" s="72" t="str">
        <f>IF(OR('Services - WHC'!F48="",'Services - WHC'!F48="[Select]"),"",'Services - WHC'!F48)</f>
        <v>External</v>
      </c>
      <c r="G50" s="15"/>
      <c r="H50" s="236"/>
      <c r="I50" s="236">
        <v>12000</v>
      </c>
      <c r="J50" s="236"/>
      <c r="K50" s="236"/>
      <c r="L50" s="236"/>
      <c r="M50" s="236"/>
      <c r="N50" s="236"/>
      <c r="O50" s="236"/>
      <c r="P50" s="236"/>
      <c r="Q50" s="236"/>
      <c r="R50" s="236"/>
      <c r="S50" s="236"/>
      <c r="T50" s="237"/>
      <c r="U50" s="238"/>
      <c r="V50" s="420">
        <f t="shared" si="2"/>
        <v>12000</v>
      </c>
      <c r="W50" s="17"/>
    </row>
    <row r="51" spans="1:23" ht="12" customHeight="1" x14ac:dyDescent="0.2">
      <c r="A51" s="6"/>
      <c r="B51" s="6"/>
      <c r="C51" s="13"/>
      <c r="D51" s="19">
        <f t="shared" si="1"/>
        <v>40</v>
      </c>
      <c r="E51" s="71" t="str">
        <f>IF(OR('Services - WHC'!E49="",'Services - WHC'!E49="[Enter service]"),"",'Services - WHC'!E49)</f>
        <v>Markets &amp; Saleyards</v>
      </c>
      <c r="F51" s="72" t="str">
        <f>IF(OR('Services - WHC'!F49="",'Services - WHC'!F49="[Select]"),"",'Services - WHC'!F49)</f>
        <v>External</v>
      </c>
      <c r="G51" s="15"/>
      <c r="H51" s="236"/>
      <c r="I51" s="236">
        <v>4500</v>
      </c>
      <c r="J51" s="236"/>
      <c r="K51" s="236"/>
      <c r="L51" s="236"/>
      <c r="M51" s="236"/>
      <c r="N51" s="236"/>
      <c r="O51" s="236"/>
      <c r="P51" s="236"/>
      <c r="Q51" s="236"/>
      <c r="R51" s="236"/>
      <c r="S51" s="236"/>
      <c r="T51" s="237"/>
      <c r="U51" s="238"/>
      <c r="V51" s="420">
        <f t="shared" si="2"/>
        <v>4500</v>
      </c>
      <c r="W51" s="17"/>
    </row>
    <row r="52" spans="1:23" ht="12" customHeight="1" x14ac:dyDescent="0.2">
      <c r="A52" s="6"/>
      <c r="B52" s="6"/>
      <c r="C52" s="13"/>
      <c r="D52" s="19">
        <f t="shared" si="1"/>
        <v>41</v>
      </c>
      <c r="E52" s="71" t="str">
        <f>IF(OR('Services - WHC'!E50="",'Services - WHC'!E50="[Enter service]"),"",'Services - WHC'!E50)</f>
        <v>Economic Affairs</v>
      </c>
      <c r="F52" s="72" t="str">
        <f>IF(OR('Services - WHC'!F50="",'Services - WHC'!F50="[Select]"),"",'Services - WHC'!F50)</f>
        <v>External</v>
      </c>
      <c r="G52" s="15"/>
      <c r="H52" s="236"/>
      <c r="I52" s="236"/>
      <c r="J52" s="236"/>
      <c r="K52" s="236"/>
      <c r="L52" s="236"/>
      <c r="M52" s="236"/>
      <c r="N52" s="236"/>
      <c r="O52" s="236"/>
      <c r="P52" s="236"/>
      <c r="Q52" s="236">
        <v>655868</v>
      </c>
      <c r="R52" s="236"/>
      <c r="S52" s="236"/>
      <c r="T52" s="237"/>
      <c r="U52" s="238"/>
      <c r="V52" s="420">
        <f t="shared" si="2"/>
        <v>655868</v>
      </c>
      <c r="W52" s="17"/>
    </row>
    <row r="53" spans="1:23" ht="12" customHeight="1" x14ac:dyDescent="0.2">
      <c r="A53" s="6"/>
      <c r="B53" s="6"/>
      <c r="C53" s="13"/>
      <c r="D53" s="19">
        <f t="shared" si="1"/>
        <v>42</v>
      </c>
      <c r="E53" s="71" t="str">
        <f>IF(OR('Services - WHC'!E51="",'Services - WHC'!E51="[Enter service]"),"",'Services - WHC'!E51)</f>
        <v>Business &amp; Economic Services Administration</v>
      </c>
      <c r="F53" s="72" t="str">
        <f>IF(OR('Services - WHC'!F51="",'Services - WHC'!F51="[Select]"),"",'Services - WHC'!F51)</f>
        <v>Mixed</v>
      </c>
      <c r="G53" s="15"/>
      <c r="H53" s="236"/>
      <c r="I53" s="236">
        <v>70000</v>
      </c>
      <c r="J53" s="236">
        <f>1304435+17000</f>
        <v>1321435</v>
      </c>
      <c r="K53" s="236">
        <v>60000</v>
      </c>
      <c r="L53" s="236"/>
      <c r="M53" s="236"/>
      <c r="N53" s="236"/>
      <c r="O53" s="236"/>
      <c r="P53" s="236"/>
      <c r="Q53" s="236"/>
      <c r="R53" s="236"/>
      <c r="S53" s="236"/>
      <c r="T53" s="237"/>
      <c r="U53" s="238"/>
      <c r="V53" s="420">
        <f t="shared" si="2"/>
        <v>1451435</v>
      </c>
      <c r="W53" s="17"/>
    </row>
    <row r="54" spans="1:23" ht="12" customHeight="1" x14ac:dyDescent="0.2">
      <c r="A54" s="6"/>
      <c r="B54" s="6"/>
      <c r="C54" s="13"/>
      <c r="D54" s="19">
        <f t="shared" si="1"/>
        <v>43</v>
      </c>
      <c r="E54" s="71" t="str">
        <f>IF(OR('Services - WHC'!E52="",'Services - WHC'!E52="[Enter service]"),"",'Services - WHC'!E52)</f>
        <v>Local Roads &amp; Bridges works</v>
      </c>
      <c r="F54" s="72" t="str">
        <f>IF(OR('Services - WHC'!F52="",'Services - WHC'!F52="[Select]"),"",'Services - WHC'!F52)</f>
        <v>External</v>
      </c>
      <c r="G54" s="15"/>
      <c r="H54" s="236"/>
      <c r="I54" s="236"/>
      <c r="J54" s="236">
        <v>790243</v>
      </c>
      <c r="K54" s="236">
        <v>20000</v>
      </c>
      <c r="L54" s="236">
        <v>1518849</v>
      </c>
      <c r="M54" s="236"/>
      <c r="N54" s="236"/>
      <c r="O54" s="236"/>
      <c r="P54" s="236"/>
      <c r="Q54" s="236">
        <f>7544+957833</f>
        <v>965377</v>
      </c>
      <c r="R54" s="236"/>
      <c r="S54" s="236"/>
      <c r="T54" s="237"/>
      <c r="U54" s="238"/>
      <c r="V54" s="420">
        <f t="shared" si="2"/>
        <v>3294469</v>
      </c>
      <c r="W54" s="17"/>
    </row>
    <row r="55" spans="1:23" ht="12" customHeight="1" x14ac:dyDescent="0.2">
      <c r="A55" s="6"/>
      <c r="B55" s="6"/>
      <c r="C55" s="13"/>
      <c r="D55" s="19">
        <f t="shared" si="1"/>
        <v>44</v>
      </c>
      <c r="E55" s="71" t="str">
        <f>IF(OR('Services - WHC'!E53="",'Services - WHC'!E53="[Enter service]"),"",'Services - WHC'!E53)</f>
        <v>Asset Management</v>
      </c>
      <c r="F55" s="72" t="str">
        <f>IF(OR('Services - WHC'!F53="",'Services - WHC'!F53="[Select]"),"",'Services - WHC'!F53)</f>
        <v>Mixed</v>
      </c>
      <c r="G55" s="15"/>
      <c r="H55" s="236"/>
      <c r="I55" s="236"/>
      <c r="J55" s="236"/>
      <c r="K55" s="236"/>
      <c r="L55" s="236"/>
      <c r="M55" s="236"/>
      <c r="N55" s="236"/>
      <c r="O55" s="236"/>
      <c r="P55" s="236"/>
      <c r="Q55" s="236"/>
      <c r="R55" s="236">
        <v>128500</v>
      </c>
      <c r="S55" s="236"/>
      <c r="T55" s="237"/>
      <c r="U55" s="238"/>
      <c r="V55" s="420">
        <f t="shared" si="2"/>
        <v>128500</v>
      </c>
      <c r="W55" s="17"/>
    </row>
    <row r="56" spans="1:23" ht="12" hidden="1" customHeight="1" x14ac:dyDescent="0.2">
      <c r="A56" s="6"/>
      <c r="B56" s="6"/>
      <c r="C56" s="13"/>
      <c r="D56" s="19">
        <f t="shared" si="1"/>
        <v>45</v>
      </c>
      <c r="E56" s="71" t="str">
        <f>IF(OR('Services - WHC'!E54="",'Services - WHC'!E54="[Enter service]"),"",'Services - WHC'!E54)</f>
        <v/>
      </c>
      <c r="F56" s="72" t="str">
        <f>IF(OR('Services - WHC'!F54="",'Services - WHC'!F54="[Select]"),"",'Services - WHC'!F54)</f>
        <v/>
      </c>
      <c r="G56" s="15"/>
      <c r="H56" s="236"/>
      <c r="I56" s="236"/>
      <c r="J56" s="236"/>
      <c r="K56" s="236"/>
      <c r="L56" s="236"/>
      <c r="M56" s="236"/>
      <c r="N56" s="236"/>
      <c r="O56" s="236"/>
      <c r="P56" s="236"/>
      <c r="Q56" s="236"/>
      <c r="R56" s="236"/>
      <c r="S56" s="236"/>
      <c r="T56" s="237"/>
      <c r="U56" s="238"/>
      <c r="V56" s="420">
        <f t="shared" si="2"/>
        <v>0</v>
      </c>
      <c r="W56" s="17"/>
    </row>
    <row r="57" spans="1:23" ht="12" hidden="1" customHeight="1" x14ac:dyDescent="0.2">
      <c r="A57" s="6"/>
      <c r="B57" s="6"/>
      <c r="C57" s="13"/>
      <c r="D57" s="19">
        <f t="shared" si="1"/>
        <v>46</v>
      </c>
      <c r="E57" s="71" t="str">
        <f>IF(OR('Services - WHC'!E55="",'Services - WHC'!E55="[Enter service]"),"",'Services - WHC'!E55)</f>
        <v/>
      </c>
      <c r="F57" s="72" t="str">
        <f>IF(OR('Services - WHC'!F55="",'Services - WHC'!F55="[Select]"),"",'Services - WHC'!F55)</f>
        <v/>
      </c>
      <c r="G57" s="15"/>
      <c r="H57" s="236"/>
      <c r="I57" s="236"/>
      <c r="J57" s="236"/>
      <c r="K57" s="236"/>
      <c r="L57" s="236"/>
      <c r="M57" s="236"/>
      <c r="N57" s="236"/>
      <c r="O57" s="236"/>
      <c r="P57" s="236"/>
      <c r="Q57" s="236"/>
      <c r="R57" s="236"/>
      <c r="S57" s="236"/>
      <c r="T57" s="237"/>
      <c r="U57" s="238"/>
      <c r="V57" s="420">
        <f t="shared" si="2"/>
        <v>0</v>
      </c>
      <c r="W57" s="17"/>
    </row>
    <row r="58" spans="1:23" ht="12" hidden="1" customHeight="1" x14ac:dyDescent="0.2">
      <c r="A58" s="6"/>
      <c r="B58" s="6"/>
      <c r="C58" s="13"/>
      <c r="D58" s="19">
        <f t="shared" si="1"/>
        <v>47</v>
      </c>
      <c r="E58" s="71" t="str">
        <f>IF(OR('Services - WHC'!E56="",'Services - WHC'!E56="[Enter service]"),"",'Services - WHC'!E56)</f>
        <v/>
      </c>
      <c r="F58" s="72" t="str">
        <f>IF(OR('Services - WHC'!F56="",'Services - WHC'!F56="[Select]"),"",'Services - WHC'!F56)</f>
        <v/>
      </c>
      <c r="G58" s="15"/>
      <c r="H58" s="236"/>
      <c r="I58" s="236"/>
      <c r="J58" s="236"/>
      <c r="K58" s="236"/>
      <c r="L58" s="236"/>
      <c r="M58" s="236"/>
      <c r="N58" s="236"/>
      <c r="O58" s="236"/>
      <c r="P58" s="236"/>
      <c r="Q58" s="236"/>
      <c r="R58" s="236"/>
      <c r="S58" s="236"/>
      <c r="T58" s="237"/>
      <c r="U58" s="238"/>
      <c r="V58" s="420">
        <f t="shared" si="2"/>
        <v>0</v>
      </c>
      <c r="W58" s="17"/>
    </row>
    <row r="59" spans="1:23" ht="12" hidden="1" customHeight="1" x14ac:dyDescent="0.2">
      <c r="A59" s="6"/>
      <c r="B59" s="6"/>
      <c r="C59" s="13"/>
      <c r="D59" s="19">
        <f t="shared" si="1"/>
        <v>48</v>
      </c>
      <c r="E59" s="71" t="str">
        <f>IF(OR('Services - WHC'!E57="",'Services - WHC'!E57="[Enter service]"),"",'Services - WHC'!E57)</f>
        <v/>
      </c>
      <c r="F59" s="72" t="str">
        <f>IF(OR('Services - WHC'!F57="",'Services - WHC'!F57="[Select]"),"",'Services - WHC'!F57)</f>
        <v/>
      </c>
      <c r="G59" s="15"/>
      <c r="H59" s="236"/>
      <c r="I59" s="236"/>
      <c r="J59" s="236"/>
      <c r="K59" s="236"/>
      <c r="L59" s="236"/>
      <c r="M59" s="236"/>
      <c r="N59" s="236"/>
      <c r="O59" s="236"/>
      <c r="P59" s="236"/>
      <c r="Q59" s="236"/>
      <c r="R59" s="236"/>
      <c r="S59" s="236"/>
      <c r="T59" s="237"/>
      <c r="U59" s="238"/>
      <c r="V59" s="420">
        <f t="shared" si="2"/>
        <v>0</v>
      </c>
      <c r="W59" s="17"/>
    </row>
    <row r="60" spans="1:23" ht="12" hidden="1" customHeight="1" x14ac:dyDescent="0.2">
      <c r="A60" s="6"/>
      <c r="B60" s="6"/>
      <c r="C60" s="13"/>
      <c r="D60" s="19">
        <f t="shared" si="1"/>
        <v>49</v>
      </c>
      <c r="E60" s="71" t="str">
        <f>IF(OR('Services - WHC'!E58="",'Services - WHC'!E58="[Enter service]"),"",'Services - WHC'!E58)</f>
        <v/>
      </c>
      <c r="F60" s="72" t="str">
        <f>IF(OR('Services - WHC'!F58="",'Services - WHC'!F58="[Select]"),"",'Services - WHC'!F58)</f>
        <v/>
      </c>
      <c r="G60" s="15"/>
      <c r="H60" s="239"/>
      <c r="I60" s="239"/>
      <c r="J60" s="239"/>
      <c r="K60" s="239"/>
      <c r="L60" s="239"/>
      <c r="M60" s="239"/>
      <c r="N60" s="239"/>
      <c r="O60" s="239"/>
      <c r="P60" s="239"/>
      <c r="Q60" s="239"/>
      <c r="R60" s="239"/>
      <c r="S60" s="239"/>
      <c r="T60" s="240"/>
      <c r="U60" s="238"/>
      <c r="V60" s="420">
        <f t="shared" si="2"/>
        <v>0</v>
      </c>
      <c r="W60" s="17"/>
    </row>
    <row r="61" spans="1:23" ht="12" hidden="1" customHeight="1" x14ac:dyDescent="0.2">
      <c r="A61" s="6"/>
      <c r="B61" s="6"/>
      <c r="C61" s="13"/>
      <c r="D61" s="19">
        <f t="shared" si="1"/>
        <v>50</v>
      </c>
      <c r="E61" s="71" t="str">
        <f>IF(OR('Services - WHC'!E59="",'Services - WHC'!E59="[Enter service]"),"",'Services - WHC'!E59)</f>
        <v/>
      </c>
      <c r="F61" s="72" t="str">
        <f>IF(OR('Services - WHC'!F59="",'Services - WHC'!F59="[Select]"),"",'Services - WHC'!F59)</f>
        <v/>
      </c>
      <c r="G61" s="15"/>
      <c r="H61" s="236"/>
      <c r="I61" s="236"/>
      <c r="J61" s="236"/>
      <c r="K61" s="236"/>
      <c r="L61" s="236"/>
      <c r="M61" s="236"/>
      <c r="N61" s="236"/>
      <c r="O61" s="236"/>
      <c r="P61" s="236"/>
      <c r="Q61" s="236"/>
      <c r="R61" s="236"/>
      <c r="S61" s="236"/>
      <c r="T61" s="237"/>
      <c r="U61" s="238"/>
      <c r="V61" s="420">
        <f t="shared" si="2"/>
        <v>0</v>
      </c>
      <c r="W61" s="17"/>
    </row>
    <row r="62" spans="1:23" ht="12" hidden="1" customHeight="1" x14ac:dyDescent="0.2">
      <c r="A62" s="6"/>
      <c r="B62" s="6"/>
      <c r="C62" s="13"/>
      <c r="D62" s="19">
        <f t="shared" si="1"/>
        <v>51</v>
      </c>
      <c r="E62" s="71" t="str">
        <f>IF(OR('Services - WHC'!E60="",'Services - WHC'!E60="[Enter service]"),"",'Services - WHC'!E60)</f>
        <v/>
      </c>
      <c r="F62" s="72" t="str">
        <f>IF(OR('Services - WHC'!F60="",'Services - WHC'!F60="[Select]"),"",'Services - WHC'!F60)</f>
        <v/>
      </c>
      <c r="G62" s="15"/>
      <c r="H62" s="236"/>
      <c r="I62" s="236"/>
      <c r="J62" s="236"/>
      <c r="K62" s="236"/>
      <c r="L62" s="236"/>
      <c r="M62" s="236"/>
      <c r="N62" s="236"/>
      <c r="O62" s="236"/>
      <c r="P62" s="236"/>
      <c r="Q62" s="236"/>
      <c r="R62" s="236"/>
      <c r="S62" s="236"/>
      <c r="T62" s="237"/>
      <c r="U62" s="238"/>
      <c r="V62" s="420">
        <f t="shared" si="2"/>
        <v>0</v>
      </c>
      <c r="W62" s="17"/>
    </row>
    <row r="63" spans="1:23" ht="12" hidden="1" customHeight="1" x14ac:dyDescent="0.2">
      <c r="A63" s="6"/>
      <c r="B63" s="6"/>
      <c r="C63" s="13"/>
      <c r="D63" s="19">
        <f t="shared" si="1"/>
        <v>52</v>
      </c>
      <c r="E63" s="71" t="str">
        <f>IF(OR('Services - WHC'!E61="",'Services - WHC'!E61="[Enter service]"),"",'Services - WHC'!E61)</f>
        <v/>
      </c>
      <c r="F63" s="72" t="str">
        <f>IF(OR('Services - WHC'!F61="",'Services - WHC'!F61="[Select]"),"",'Services - WHC'!F61)</f>
        <v/>
      </c>
      <c r="G63" s="15"/>
      <c r="H63" s="236"/>
      <c r="I63" s="236"/>
      <c r="J63" s="236"/>
      <c r="K63" s="236"/>
      <c r="L63" s="236"/>
      <c r="M63" s="236"/>
      <c r="N63" s="236"/>
      <c r="O63" s="236"/>
      <c r="P63" s="236"/>
      <c r="Q63" s="236"/>
      <c r="R63" s="236"/>
      <c r="S63" s="236"/>
      <c r="T63" s="237"/>
      <c r="U63" s="238"/>
      <c r="V63" s="420">
        <f t="shared" si="2"/>
        <v>0</v>
      </c>
      <c r="W63" s="17"/>
    </row>
    <row r="64" spans="1:23" ht="12" hidden="1" customHeight="1" x14ac:dyDescent="0.2">
      <c r="A64" s="6"/>
      <c r="B64" s="6"/>
      <c r="C64" s="13"/>
      <c r="D64" s="19">
        <f t="shared" si="1"/>
        <v>53</v>
      </c>
      <c r="E64" s="71" t="str">
        <f>IF(OR('Services - WHC'!E62="",'Services - WHC'!E62="[Enter service]"),"",'Services - WHC'!E62)</f>
        <v/>
      </c>
      <c r="F64" s="72" t="str">
        <f>IF(OR('Services - WHC'!F62="",'Services - WHC'!F62="[Select]"),"",'Services - WHC'!F62)</f>
        <v/>
      </c>
      <c r="G64" s="15"/>
      <c r="H64" s="236"/>
      <c r="I64" s="236"/>
      <c r="J64" s="236"/>
      <c r="K64" s="236"/>
      <c r="L64" s="236"/>
      <c r="M64" s="236"/>
      <c r="N64" s="236"/>
      <c r="O64" s="236"/>
      <c r="P64" s="236"/>
      <c r="Q64" s="236"/>
      <c r="R64" s="236"/>
      <c r="S64" s="236"/>
      <c r="T64" s="237"/>
      <c r="U64" s="238"/>
      <c r="V64" s="420">
        <f t="shared" si="2"/>
        <v>0</v>
      </c>
      <c r="W64" s="17"/>
    </row>
    <row r="65" spans="1:23" ht="12" hidden="1" customHeight="1" x14ac:dyDescent="0.2">
      <c r="A65" s="6"/>
      <c r="B65" s="6"/>
      <c r="C65" s="13"/>
      <c r="D65" s="19">
        <f t="shared" si="1"/>
        <v>54</v>
      </c>
      <c r="E65" s="71" t="str">
        <f>IF(OR('Services - WHC'!E63="",'Services - WHC'!E63="[Enter service]"),"",'Services - WHC'!E63)</f>
        <v/>
      </c>
      <c r="F65" s="72" t="str">
        <f>IF(OR('Services - WHC'!F63="",'Services - WHC'!F63="[Select]"),"",'Services - WHC'!F63)</f>
        <v/>
      </c>
      <c r="G65" s="15"/>
      <c r="H65" s="236"/>
      <c r="I65" s="236"/>
      <c r="J65" s="236"/>
      <c r="K65" s="236"/>
      <c r="L65" s="236"/>
      <c r="M65" s="236"/>
      <c r="N65" s="236"/>
      <c r="O65" s="236"/>
      <c r="P65" s="236"/>
      <c r="Q65" s="236"/>
      <c r="R65" s="236"/>
      <c r="S65" s="236"/>
      <c r="T65" s="237"/>
      <c r="U65" s="238"/>
      <c r="V65" s="420">
        <f t="shared" si="2"/>
        <v>0</v>
      </c>
      <c r="W65" s="17"/>
    </row>
    <row r="66" spans="1:23" ht="12" hidden="1" customHeight="1" x14ac:dyDescent="0.2">
      <c r="A66" s="6"/>
      <c r="B66" s="6"/>
      <c r="C66" s="13"/>
      <c r="D66" s="19">
        <f t="shared" si="1"/>
        <v>55</v>
      </c>
      <c r="E66" s="71" t="str">
        <f>IF(OR('Services - WHC'!E64="",'Services - WHC'!E64="[Enter service]"),"",'Services - WHC'!E64)</f>
        <v/>
      </c>
      <c r="F66" s="72" t="str">
        <f>IF(OR('Services - WHC'!F64="",'Services - WHC'!F64="[Select]"),"",'Services - WHC'!F64)</f>
        <v/>
      </c>
      <c r="G66" s="15"/>
      <c r="H66" s="236"/>
      <c r="I66" s="236"/>
      <c r="J66" s="236"/>
      <c r="K66" s="236"/>
      <c r="L66" s="236"/>
      <c r="M66" s="236"/>
      <c r="N66" s="236"/>
      <c r="O66" s="236"/>
      <c r="P66" s="236"/>
      <c r="Q66" s="236"/>
      <c r="R66" s="236"/>
      <c r="S66" s="236"/>
      <c r="T66" s="237"/>
      <c r="U66" s="238"/>
      <c r="V66" s="420">
        <f t="shared" si="2"/>
        <v>0</v>
      </c>
      <c r="W66" s="17"/>
    </row>
    <row r="67" spans="1:23" ht="12" hidden="1" customHeight="1" x14ac:dyDescent="0.2">
      <c r="A67" s="6"/>
      <c r="B67" s="6"/>
      <c r="C67" s="13"/>
      <c r="D67" s="19">
        <f t="shared" si="1"/>
        <v>56</v>
      </c>
      <c r="E67" s="71" t="str">
        <f>IF(OR('Services - WHC'!E65="",'Services - WHC'!E65="[Enter service]"),"",'Services - WHC'!E65)</f>
        <v/>
      </c>
      <c r="F67" s="72" t="str">
        <f>IF(OR('Services - WHC'!F65="",'Services - WHC'!F65="[Select]"),"",'Services - WHC'!F65)</f>
        <v/>
      </c>
      <c r="G67" s="15"/>
      <c r="H67" s="236"/>
      <c r="I67" s="236"/>
      <c r="J67" s="236"/>
      <c r="K67" s="236"/>
      <c r="L67" s="236"/>
      <c r="M67" s="236"/>
      <c r="N67" s="236"/>
      <c r="O67" s="236"/>
      <c r="P67" s="236"/>
      <c r="Q67" s="236"/>
      <c r="R67" s="236"/>
      <c r="S67" s="236"/>
      <c r="T67" s="237"/>
      <c r="U67" s="238"/>
      <c r="V67" s="420">
        <f t="shared" si="2"/>
        <v>0</v>
      </c>
      <c r="W67" s="17"/>
    </row>
    <row r="68" spans="1:23" ht="12" hidden="1" customHeight="1" x14ac:dyDescent="0.2">
      <c r="A68" s="6"/>
      <c r="B68" s="6"/>
      <c r="C68" s="13"/>
      <c r="D68" s="19">
        <f t="shared" si="1"/>
        <v>57</v>
      </c>
      <c r="E68" s="71" t="str">
        <f>IF(OR('Services - WHC'!E66="",'Services - WHC'!E66="[Enter service]"),"",'Services - WHC'!E66)</f>
        <v/>
      </c>
      <c r="F68" s="72" t="str">
        <f>IF(OR('Services - WHC'!F66="",'Services - WHC'!F66="[Select]"),"",'Services - WHC'!F66)</f>
        <v/>
      </c>
      <c r="G68" s="15"/>
      <c r="H68" s="236"/>
      <c r="I68" s="236"/>
      <c r="J68" s="236"/>
      <c r="K68" s="236"/>
      <c r="L68" s="236"/>
      <c r="M68" s="236"/>
      <c r="N68" s="236"/>
      <c r="O68" s="236"/>
      <c r="P68" s="236"/>
      <c r="Q68" s="236"/>
      <c r="R68" s="236"/>
      <c r="S68" s="236"/>
      <c r="T68" s="237"/>
      <c r="U68" s="238"/>
      <c r="V68" s="420">
        <f t="shared" si="2"/>
        <v>0</v>
      </c>
      <c r="W68" s="17"/>
    </row>
    <row r="69" spans="1:23" ht="12" hidden="1" customHeight="1" x14ac:dyDescent="0.2">
      <c r="A69" s="6"/>
      <c r="B69" s="6"/>
      <c r="C69" s="13"/>
      <c r="D69" s="19">
        <f t="shared" si="1"/>
        <v>58</v>
      </c>
      <c r="E69" s="71" t="str">
        <f>IF(OR('Services - WHC'!E67="",'Services - WHC'!E67="[Enter service]"),"",'Services - WHC'!E67)</f>
        <v/>
      </c>
      <c r="F69" s="72" t="str">
        <f>IF(OR('Services - WHC'!F67="",'Services - WHC'!F67="[Select]"),"",'Services - WHC'!F67)</f>
        <v/>
      </c>
      <c r="G69" s="15"/>
      <c r="H69" s="236"/>
      <c r="I69" s="236"/>
      <c r="J69" s="236"/>
      <c r="K69" s="236"/>
      <c r="L69" s="236"/>
      <c r="M69" s="236"/>
      <c r="N69" s="236"/>
      <c r="O69" s="236"/>
      <c r="P69" s="236"/>
      <c r="Q69" s="236"/>
      <c r="R69" s="236"/>
      <c r="S69" s="236"/>
      <c r="T69" s="237"/>
      <c r="U69" s="238"/>
      <c r="V69" s="420">
        <f t="shared" si="2"/>
        <v>0</v>
      </c>
      <c r="W69" s="17"/>
    </row>
    <row r="70" spans="1:23" ht="12" hidden="1" customHeight="1" x14ac:dyDescent="0.2">
      <c r="A70" s="6"/>
      <c r="B70" s="6"/>
      <c r="C70" s="13"/>
      <c r="D70" s="19">
        <f t="shared" si="1"/>
        <v>59</v>
      </c>
      <c r="E70" s="71" t="str">
        <f>IF(OR('Services - WHC'!E68="",'Services - WHC'!E68="[Enter service]"),"",'Services - WHC'!E68)</f>
        <v/>
      </c>
      <c r="F70" s="72" t="str">
        <f>IF(OR('Services - WHC'!F68="",'Services - WHC'!F68="[Select]"),"",'Services - WHC'!F68)</f>
        <v/>
      </c>
      <c r="G70" s="15"/>
      <c r="H70" s="236"/>
      <c r="I70" s="236"/>
      <c r="J70" s="236"/>
      <c r="K70" s="236"/>
      <c r="L70" s="236"/>
      <c r="M70" s="236"/>
      <c r="N70" s="236"/>
      <c r="O70" s="236"/>
      <c r="P70" s="236"/>
      <c r="Q70" s="236"/>
      <c r="R70" s="236"/>
      <c r="S70" s="236"/>
      <c r="T70" s="237"/>
      <c r="U70" s="238"/>
      <c r="V70" s="420">
        <f t="shared" si="2"/>
        <v>0</v>
      </c>
      <c r="W70" s="17"/>
    </row>
    <row r="71" spans="1:23" ht="12" hidden="1" customHeight="1" x14ac:dyDescent="0.2">
      <c r="A71" s="6"/>
      <c r="B71" s="6"/>
      <c r="C71" s="13"/>
      <c r="D71" s="19">
        <f t="shared" si="1"/>
        <v>60</v>
      </c>
      <c r="E71" s="71" t="str">
        <f>IF(OR('Services - WHC'!E69="",'Services - WHC'!E69="[Enter service]"),"",'Services - WHC'!E69)</f>
        <v/>
      </c>
      <c r="F71" s="72" t="str">
        <f>IF(OR('Services - WHC'!F69="",'Services - WHC'!F69="[Select]"),"",'Services - WHC'!F69)</f>
        <v/>
      </c>
      <c r="G71" s="15"/>
      <c r="H71" s="236"/>
      <c r="I71" s="236"/>
      <c r="J71" s="236"/>
      <c r="K71" s="236"/>
      <c r="L71" s="236"/>
      <c r="M71" s="236"/>
      <c r="N71" s="236"/>
      <c r="O71" s="236"/>
      <c r="P71" s="236"/>
      <c r="Q71" s="236"/>
      <c r="R71" s="236"/>
      <c r="S71" s="236"/>
      <c r="T71" s="237"/>
      <c r="U71" s="238"/>
      <c r="V71" s="420">
        <f t="shared" si="2"/>
        <v>0</v>
      </c>
      <c r="W71" s="17"/>
    </row>
    <row r="72" spans="1:23" ht="12" hidden="1" customHeight="1" x14ac:dyDescent="0.2">
      <c r="A72" s="6"/>
      <c r="B72" s="6"/>
      <c r="C72" s="13"/>
      <c r="D72" s="19">
        <f t="shared" si="1"/>
        <v>61</v>
      </c>
      <c r="E72" s="71" t="str">
        <f>IF(OR('Services - WHC'!E70="",'Services - WHC'!E70="[Enter service]"),"",'Services - WHC'!E70)</f>
        <v/>
      </c>
      <c r="F72" s="72" t="str">
        <f>IF(OR('Services - WHC'!F70="",'Services - WHC'!F70="[Select]"),"",'Services - WHC'!F70)</f>
        <v/>
      </c>
      <c r="G72" s="15"/>
      <c r="H72" s="236"/>
      <c r="I72" s="236"/>
      <c r="J72" s="236"/>
      <c r="K72" s="236"/>
      <c r="L72" s="236"/>
      <c r="M72" s="236"/>
      <c r="N72" s="236"/>
      <c r="O72" s="236"/>
      <c r="P72" s="236"/>
      <c r="Q72" s="236"/>
      <c r="R72" s="236"/>
      <c r="S72" s="236"/>
      <c r="T72" s="237"/>
      <c r="U72" s="238"/>
      <c r="V72" s="420">
        <f t="shared" si="2"/>
        <v>0</v>
      </c>
      <c r="W72" s="17"/>
    </row>
    <row r="73" spans="1:23" ht="12" hidden="1" customHeight="1" x14ac:dyDescent="0.2">
      <c r="A73" s="6"/>
      <c r="B73" s="6"/>
      <c r="C73" s="13"/>
      <c r="D73" s="19">
        <f t="shared" si="1"/>
        <v>62</v>
      </c>
      <c r="E73" s="71" t="str">
        <f>IF(OR('Services - WHC'!E71="",'Services - WHC'!E71="[Enter service]"),"",'Services - WHC'!E71)</f>
        <v/>
      </c>
      <c r="F73" s="72" t="str">
        <f>IF(OR('Services - WHC'!F71="",'Services - WHC'!F71="[Select]"),"",'Services - WHC'!F71)</f>
        <v/>
      </c>
      <c r="G73" s="15"/>
      <c r="H73" s="236"/>
      <c r="I73" s="236"/>
      <c r="J73" s="236"/>
      <c r="K73" s="236"/>
      <c r="L73" s="236"/>
      <c r="M73" s="236"/>
      <c r="N73" s="236"/>
      <c r="O73" s="236"/>
      <c r="P73" s="236"/>
      <c r="Q73" s="236"/>
      <c r="R73" s="236"/>
      <c r="S73" s="236"/>
      <c r="T73" s="237"/>
      <c r="U73" s="238"/>
      <c r="V73" s="420">
        <f t="shared" si="2"/>
        <v>0</v>
      </c>
      <c r="W73" s="17"/>
    </row>
    <row r="74" spans="1:23" ht="12" hidden="1" customHeight="1" x14ac:dyDescent="0.2">
      <c r="A74" s="6"/>
      <c r="B74" s="6"/>
      <c r="C74" s="13"/>
      <c r="D74" s="19">
        <f t="shared" si="1"/>
        <v>63</v>
      </c>
      <c r="E74" s="71" t="str">
        <f>IF(OR('Services - WHC'!E72="",'Services - WHC'!E72="[Enter service]"),"",'Services - WHC'!E72)</f>
        <v/>
      </c>
      <c r="F74" s="72" t="str">
        <f>IF(OR('Services - WHC'!F72="",'Services - WHC'!F72="[Select]"),"",'Services - WHC'!F72)</f>
        <v/>
      </c>
      <c r="G74" s="15"/>
      <c r="H74" s="236"/>
      <c r="I74" s="236"/>
      <c r="J74" s="236"/>
      <c r="K74" s="236"/>
      <c r="L74" s="236"/>
      <c r="M74" s="236"/>
      <c r="N74" s="236"/>
      <c r="O74" s="236"/>
      <c r="P74" s="236"/>
      <c r="Q74" s="236"/>
      <c r="R74" s="236"/>
      <c r="S74" s="236"/>
      <c r="T74" s="237"/>
      <c r="U74" s="238"/>
      <c r="V74" s="420">
        <f t="shared" si="2"/>
        <v>0</v>
      </c>
      <c r="W74" s="17"/>
    </row>
    <row r="75" spans="1:23" ht="12" hidden="1" customHeight="1" x14ac:dyDescent="0.2">
      <c r="A75" s="6"/>
      <c r="B75" s="6"/>
      <c r="C75" s="13"/>
      <c r="D75" s="19">
        <f t="shared" si="1"/>
        <v>64</v>
      </c>
      <c r="E75" s="71" t="str">
        <f>IF(OR('Services - WHC'!E73="",'Services - WHC'!E73="[Enter service]"),"",'Services - WHC'!E73)</f>
        <v/>
      </c>
      <c r="F75" s="72" t="str">
        <f>IF(OR('Services - WHC'!F73="",'Services - WHC'!F73="[Select]"),"",'Services - WHC'!F73)</f>
        <v/>
      </c>
      <c r="G75" s="15"/>
      <c r="H75" s="236"/>
      <c r="I75" s="236"/>
      <c r="J75" s="236"/>
      <c r="K75" s="236"/>
      <c r="L75" s="236"/>
      <c r="M75" s="236"/>
      <c r="N75" s="236"/>
      <c r="O75" s="236"/>
      <c r="P75" s="236"/>
      <c r="Q75" s="236"/>
      <c r="R75" s="236"/>
      <c r="S75" s="236"/>
      <c r="T75" s="237"/>
      <c r="U75" s="238"/>
      <c r="V75" s="420">
        <f t="shared" si="2"/>
        <v>0</v>
      </c>
      <c r="W75" s="17"/>
    </row>
    <row r="76" spans="1:23" ht="12" hidden="1" customHeight="1" x14ac:dyDescent="0.2">
      <c r="A76" s="6"/>
      <c r="B76" s="6"/>
      <c r="C76" s="13"/>
      <c r="D76" s="19">
        <f t="shared" si="1"/>
        <v>65</v>
      </c>
      <c r="E76" s="71" t="str">
        <f>IF(OR('Services - WHC'!E74="",'Services - WHC'!E74="[Enter service]"),"",'Services - WHC'!E74)</f>
        <v/>
      </c>
      <c r="F76" s="72" t="str">
        <f>IF(OR('Services - WHC'!F74="",'Services - WHC'!F74="[Select]"),"",'Services - WHC'!F74)</f>
        <v/>
      </c>
      <c r="G76" s="15"/>
      <c r="H76" s="236"/>
      <c r="I76" s="236"/>
      <c r="J76" s="236"/>
      <c r="K76" s="236"/>
      <c r="L76" s="236"/>
      <c r="M76" s="236"/>
      <c r="N76" s="236"/>
      <c r="O76" s="236"/>
      <c r="P76" s="236"/>
      <c r="Q76" s="236"/>
      <c r="R76" s="236"/>
      <c r="S76" s="236"/>
      <c r="T76" s="237"/>
      <c r="U76" s="238"/>
      <c r="V76" s="420">
        <f t="shared" ref="V76:V107" si="3">SUM(H76:U76)</f>
        <v>0</v>
      </c>
      <c r="W76" s="17"/>
    </row>
    <row r="77" spans="1:23" ht="12" hidden="1" customHeight="1" x14ac:dyDescent="0.2">
      <c r="A77" s="6"/>
      <c r="B77" s="6"/>
      <c r="C77" s="13"/>
      <c r="D77" s="19">
        <f t="shared" si="1"/>
        <v>66</v>
      </c>
      <c r="E77" s="71" t="str">
        <f>IF(OR('Services - WHC'!E75="",'Services - WHC'!E75="[Enter service]"),"",'Services - WHC'!E75)</f>
        <v/>
      </c>
      <c r="F77" s="72" t="str">
        <f>IF(OR('Services - WHC'!F75="",'Services - WHC'!F75="[Select]"),"",'Services - WHC'!F75)</f>
        <v/>
      </c>
      <c r="G77" s="15"/>
      <c r="H77" s="236"/>
      <c r="I77" s="236"/>
      <c r="J77" s="236"/>
      <c r="K77" s="236"/>
      <c r="L77" s="236"/>
      <c r="M77" s="236"/>
      <c r="N77" s="236"/>
      <c r="O77" s="236"/>
      <c r="P77" s="236"/>
      <c r="Q77" s="236"/>
      <c r="R77" s="236"/>
      <c r="S77" s="236"/>
      <c r="T77" s="237"/>
      <c r="U77" s="238"/>
      <c r="V77" s="420">
        <f t="shared" si="3"/>
        <v>0</v>
      </c>
      <c r="W77" s="17"/>
    </row>
    <row r="78" spans="1:23" ht="12" hidden="1" customHeight="1" x14ac:dyDescent="0.2">
      <c r="A78" s="6"/>
      <c r="B78" s="6"/>
      <c r="C78" s="13"/>
      <c r="D78" s="19">
        <f t="shared" ref="D78:D141" si="4">D77+1</f>
        <v>67</v>
      </c>
      <c r="E78" s="71" t="str">
        <f>IF(OR('Services - WHC'!E76="",'Services - WHC'!E76="[Enter service]"),"",'Services - WHC'!E76)</f>
        <v/>
      </c>
      <c r="F78" s="72" t="str">
        <f>IF(OR('Services - WHC'!F76="",'Services - WHC'!F76="[Select]"),"",'Services - WHC'!F76)</f>
        <v/>
      </c>
      <c r="G78" s="15"/>
      <c r="H78" s="236"/>
      <c r="I78" s="236"/>
      <c r="J78" s="236"/>
      <c r="K78" s="236"/>
      <c r="L78" s="236"/>
      <c r="M78" s="236"/>
      <c r="N78" s="236"/>
      <c r="O78" s="236"/>
      <c r="P78" s="236"/>
      <c r="Q78" s="236"/>
      <c r="R78" s="236"/>
      <c r="S78" s="236"/>
      <c r="T78" s="237"/>
      <c r="U78" s="238"/>
      <c r="V78" s="420">
        <f t="shared" si="3"/>
        <v>0</v>
      </c>
      <c r="W78" s="17"/>
    </row>
    <row r="79" spans="1:23" ht="12" hidden="1" customHeight="1" x14ac:dyDescent="0.2">
      <c r="A79" s="6"/>
      <c r="B79" s="6"/>
      <c r="C79" s="13"/>
      <c r="D79" s="19">
        <f t="shared" si="4"/>
        <v>68</v>
      </c>
      <c r="E79" s="71" t="str">
        <f>IF(OR('Services - WHC'!E77="",'Services - WHC'!E77="[Enter service]"),"",'Services - WHC'!E77)</f>
        <v/>
      </c>
      <c r="F79" s="72" t="str">
        <f>IF(OR('Services - WHC'!F77="",'Services - WHC'!F77="[Select]"),"",'Services - WHC'!F77)</f>
        <v/>
      </c>
      <c r="G79" s="15"/>
      <c r="H79" s="236"/>
      <c r="I79" s="236"/>
      <c r="J79" s="236"/>
      <c r="K79" s="236"/>
      <c r="L79" s="236"/>
      <c r="M79" s="236"/>
      <c r="N79" s="236"/>
      <c r="O79" s="236"/>
      <c r="P79" s="236"/>
      <c r="Q79" s="236"/>
      <c r="R79" s="236"/>
      <c r="S79" s="236"/>
      <c r="T79" s="237"/>
      <c r="U79" s="238"/>
      <c r="V79" s="420">
        <f t="shared" si="3"/>
        <v>0</v>
      </c>
      <c r="W79" s="17"/>
    </row>
    <row r="80" spans="1:23" ht="12" hidden="1" customHeight="1" x14ac:dyDescent="0.2">
      <c r="A80" s="6"/>
      <c r="B80" s="6"/>
      <c r="C80" s="13"/>
      <c r="D80" s="19">
        <f t="shared" si="4"/>
        <v>69</v>
      </c>
      <c r="E80" s="71" t="str">
        <f>IF(OR('Services - WHC'!E78="",'Services - WHC'!E78="[Enter service]"),"",'Services - WHC'!E78)</f>
        <v/>
      </c>
      <c r="F80" s="72" t="str">
        <f>IF(OR('Services - WHC'!F78="",'Services - WHC'!F78="[Select]"),"",'Services - WHC'!F78)</f>
        <v/>
      </c>
      <c r="G80" s="15"/>
      <c r="H80" s="236"/>
      <c r="I80" s="236"/>
      <c r="J80" s="236"/>
      <c r="K80" s="236"/>
      <c r="L80" s="236"/>
      <c r="M80" s="236"/>
      <c r="N80" s="236"/>
      <c r="O80" s="236"/>
      <c r="P80" s="236"/>
      <c r="Q80" s="236"/>
      <c r="R80" s="236"/>
      <c r="S80" s="236"/>
      <c r="T80" s="237"/>
      <c r="U80" s="238"/>
      <c r="V80" s="420">
        <f t="shared" si="3"/>
        <v>0</v>
      </c>
      <c r="W80" s="17"/>
    </row>
    <row r="81" spans="1:23" ht="12" hidden="1" customHeight="1" x14ac:dyDescent="0.2">
      <c r="A81" s="6"/>
      <c r="B81" s="6"/>
      <c r="C81" s="13"/>
      <c r="D81" s="19">
        <f t="shared" si="4"/>
        <v>70</v>
      </c>
      <c r="E81" s="71" t="str">
        <f>IF(OR('Services - WHC'!E79="",'Services - WHC'!E79="[Enter service]"),"",'Services - WHC'!E79)</f>
        <v/>
      </c>
      <c r="F81" s="72" t="str">
        <f>IF(OR('Services - WHC'!F79="",'Services - WHC'!F79="[Select]"),"",'Services - WHC'!F79)</f>
        <v/>
      </c>
      <c r="G81" s="15"/>
      <c r="H81" s="236"/>
      <c r="I81" s="236"/>
      <c r="J81" s="236"/>
      <c r="K81" s="236"/>
      <c r="L81" s="236"/>
      <c r="M81" s="236"/>
      <c r="N81" s="236"/>
      <c r="O81" s="236"/>
      <c r="P81" s="236"/>
      <c r="Q81" s="236"/>
      <c r="R81" s="236"/>
      <c r="S81" s="236"/>
      <c r="T81" s="237"/>
      <c r="U81" s="238"/>
      <c r="V81" s="420">
        <f t="shared" si="3"/>
        <v>0</v>
      </c>
      <c r="W81" s="17"/>
    </row>
    <row r="82" spans="1:23" ht="12" hidden="1" customHeight="1" x14ac:dyDescent="0.2">
      <c r="A82" s="6"/>
      <c r="B82" s="6"/>
      <c r="C82" s="13"/>
      <c r="D82" s="19">
        <f t="shared" si="4"/>
        <v>71</v>
      </c>
      <c r="E82" s="71" t="str">
        <f>IF(OR('Services - WHC'!E80="",'Services - WHC'!E80="[Enter service]"),"",'Services - WHC'!E80)</f>
        <v/>
      </c>
      <c r="F82" s="72" t="str">
        <f>IF(OR('Services - WHC'!F80="",'Services - WHC'!F80="[Select]"),"",'Services - WHC'!F80)</f>
        <v/>
      </c>
      <c r="G82" s="15"/>
      <c r="H82" s="236"/>
      <c r="I82" s="236"/>
      <c r="J82" s="236"/>
      <c r="K82" s="236"/>
      <c r="L82" s="236"/>
      <c r="M82" s="236"/>
      <c r="N82" s="236"/>
      <c r="O82" s="236"/>
      <c r="P82" s="236"/>
      <c r="Q82" s="236"/>
      <c r="R82" s="236"/>
      <c r="S82" s="236"/>
      <c r="T82" s="237"/>
      <c r="U82" s="238"/>
      <c r="V82" s="420">
        <f t="shared" si="3"/>
        <v>0</v>
      </c>
      <c r="W82" s="17"/>
    </row>
    <row r="83" spans="1:23" ht="12" hidden="1" customHeight="1" x14ac:dyDescent="0.2">
      <c r="A83" s="6"/>
      <c r="B83" s="6"/>
      <c r="C83" s="13"/>
      <c r="D83" s="19">
        <f t="shared" si="4"/>
        <v>72</v>
      </c>
      <c r="E83" s="71" t="str">
        <f>IF(OR('Services - WHC'!E81="",'Services - WHC'!E81="[Enter service]"),"",'Services - WHC'!E81)</f>
        <v/>
      </c>
      <c r="F83" s="72" t="str">
        <f>IF(OR('Services - WHC'!F81="",'Services - WHC'!F81="[Select]"),"",'Services - WHC'!F81)</f>
        <v/>
      </c>
      <c r="G83" s="15"/>
      <c r="H83" s="236"/>
      <c r="I83" s="236"/>
      <c r="J83" s="236"/>
      <c r="K83" s="236"/>
      <c r="L83" s="236"/>
      <c r="M83" s="236"/>
      <c r="N83" s="236"/>
      <c r="O83" s="236"/>
      <c r="P83" s="236"/>
      <c r="Q83" s="236"/>
      <c r="R83" s="236"/>
      <c r="S83" s="236"/>
      <c r="T83" s="237"/>
      <c r="U83" s="238"/>
      <c r="V83" s="420">
        <f t="shared" si="3"/>
        <v>0</v>
      </c>
      <c r="W83" s="17"/>
    </row>
    <row r="84" spans="1:23" ht="12" hidden="1" customHeight="1" x14ac:dyDescent="0.2">
      <c r="A84" s="6"/>
      <c r="B84" s="6"/>
      <c r="C84" s="13"/>
      <c r="D84" s="19">
        <f t="shared" si="4"/>
        <v>73</v>
      </c>
      <c r="E84" s="71" t="str">
        <f>IF(OR('Services - WHC'!E82="",'Services - WHC'!E82="[Enter service]"),"",'Services - WHC'!E82)</f>
        <v/>
      </c>
      <c r="F84" s="72" t="str">
        <f>IF(OR('Services - WHC'!F82="",'Services - WHC'!F82="[Select]"),"",'Services - WHC'!F82)</f>
        <v/>
      </c>
      <c r="G84" s="15"/>
      <c r="H84" s="236"/>
      <c r="I84" s="236"/>
      <c r="J84" s="236"/>
      <c r="K84" s="236"/>
      <c r="L84" s="236"/>
      <c r="M84" s="236"/>
      <c r="N84" s="236"/>
      <c r="O84" s="236"/>
      <c r="P84" s="236"/>
      <c r="Q84" s="236"/>
      <c r="R84" s="236"/>
      <c r="S84" s="236"/>
      <c r="T84" s="237"/>
      <c r="U84" s="238"/>
      <c r="V84" s="420">
        <f t="shared" si="3"/>
        <v>0</v>
      </c>
      <c r="W84" s="17"/>
    </row>
    <row r="85" spans="1:23" ht="12" hidden="1" customHeight="1" x14ac:dyDescent="0.2">
      <c r="A85" s="6"/>
      <c r="B85" s="6"/>
      <c r="C85" s="13"/>
      <c r="D85" s="19">
        <f t="shared" si="4"/>
        <v>74</v>
      </c>
      <c r="E85" s="71" t="str">
        <f>IF(OR('Services - WHC'!E83="",'Services - WHC'!E83="[Enter service]"),"",'Services - WHC'!E83)</f>
        <v/>
      </c>
      <c r="F85" s="72" t="str">
        <f>IF(OR('Services - WHC'!F83="",'Services - WHC'!F83="[Select]"),"",'Services - WHC'!F83)</f>
        <v/>
      </c>
      <c r="G85" s="15"/>
      <c r="H85" s="236"/>
      <c r="I85" s="236"/>
      <c r="J85" s="236"/>
      <c r="K85" s="236"/>
      <c r="L85" s="236"/>
      <c r="M85" s="236"/>
      <c r="N85" s="236"/>
      <c r="O85" s="236"/>
      <c r="P85" s="236"/>
      <c r="Q85" s="236"/>
      <c r="R85" s="236"/>
      <c r="S85" s="236"/>
      <c r="T85" s="237"/>
      <c r="U85" s="238"/>
      <c r="V85" s="420">
        <f t="shared" si="3"/>
        <v>0</v>
      </c>
      <c r="W85" s="17"/>
    </row>
    <row r="86" spans="1:23" ht="12" hidden="1" customHeight="1" x14ac:dyDescent="0.2">
      <c r="A86" s="6"/>
      <c r="B86" s="6"/>
      <c r="C86" s="13"/>
      <c r="D86" s="19">
        <f t="shared" si="4"/>
        <v>75</v>
      </c>
      <c r="E86" s="71" t="str">
        <f>IF(OR('Services - WHC'!E84="",'Services - WHC'!E84="[Enter service]"),"",'Services - WHC'!E84)</f>
        <v/>
      </c>
      <c r="F86" s="72" t="str">
        <f>IF(OR('Services - WHC'!F84="",'Services - WHC'!F84="[Select]"),"",'Services - WHC'!F84)</f>
        <v/>
      </c>
      <c r="G86" s="15"/>
      <c r="H86" s="236"/>
      <c r="I86" s="236"/>
      <c r="J86" s="236"/>
      <c r="K86" s="236"/>
      <c r="L86" s="236"/>
      <c r="M86" s="236"/>
      <c r="N86" s="236"/>
      <c r="O86" s="236"/>
      <c r="P86" s="236"/>
      <c r="Q86" s="236"/>
      <c r="R86" s="236"/>
      <c r="S86" s="236"/>
      <c r="T86" s="237"/>
      <c r="U86" s="238"/>
      <c r="V86" s="420">
        <f t="shared" si="3"/>
        <v>0</v>
      </c>
      <c r="W86" s="17"/>
    </row>
    <row r="87" spans="1:23" ht="12" hidden="1" customHeight="1" x14ac:dyDescent="0.2">
      <c r="A87" s="6"/>
      <c r="B87" s="6"/>
      <c r="C87" s="13"/>
      <c r="D87" s="19">
        <f t="shared" si="4"/>
        <v>76</v>
      </c>
      <c r="E87" s="71" t="str">
        <f>IF(OR('Services - WHC'!E85="",'Services - WHC'!E85="[Enter service]"),"",'Services - WHC'!E85)</f>
        <v/>
      </c>
      <c r="F87" s="72" t="str">
        <f>IF(OR('Services - WHC'!F85="",'Services - WHC'!F85="[Select]"),"",'Services - WHC'!F85)</f>
        <v/>
      </c>
      <c r="G87" s="15"/>
      <c r="H87" s="236"/>
      <c r="I87" s="236"/>
      <c r="J87" s="236"/>
      <c r="K87" s="236"/>
      <c r="L87" s="236"/>
      <c r="M87" s="236"/>
      <c r="N87" s="236"/>
      <c r="O87" s="236"/>
      <c r="P87" s="236"/>
      <c r="Q87" s="236"/>
      <c r="R87" s="236"/>
      <c r="S87" s="236"/>
      <c r="T87" s="237"/>
      <c r="U87" s="238"/>
      <c r="V87" s="420">
        <f t="shared" si="3"/>
        <v>0</v>
      </c>
      <c r="W87" s="17"/>
    </row>
    <row r="88" spans="1:23" ht="12" hidden="1" customHeight="1" x14ac:dyDescent="0.2">
      <c r="A88" s="6"/>
      <c r="B88" s="6"/>
      <c r="C88" s="13"/>
      <c r="D88" s="19">
        <f t="shared" si="4"/>
        <v>77</v>
      </c>
      <c r="E88" s="71" t="str">
        <f>IF(OR('Services - WHC'!E86="",'Services - WHC'!E86="[Enter service]"),"",'Services - WHC'!E86)</f>
        <v/>
      </c>
      <c r="F88" s="72" t="str">
        <f>IF(OR('Services - WHC'!F86="",'Services - WHC'!F86="[Select]"),"",'Services - WHC'!F86)</f>
        <v/>
      </c>
      <c r="G88" s="15"/>
      <c r="H88" s="236"/>
      <c r="I88" s="236"/>
      <c r="J88" s="236"/>
      <c r="K88" s="236"/>
      <c r="L88" s="236"/>
      <c r="M88" s="236"/>
      <c r="N88" s="236"/>
      <c r="O88" s="236"/>
      <c r="P88" s="236"/>
      <c r="Q88" s="236"/>
      <c r="R88" s="236"/>
      <c r="S88" s="236"/>
      <c r="T88" s="237"/>
      <c r="U88" s="238"/>
      <c r="V88" s="420">
        <f t="shared" si="3"/>
        <v>0</v>
      </c>
      <c r="W88" s="17"/>
    </row>
    <row r="89" spans="1:23" ht="12" hidden="1" customHeight="1" x14ac:dyDescent="0.2">
      <c r="A89" s="6"/>
      <c r="B89" s="6"/>
      <c r="C89" s="13"/>
      <c r="D89" s="19">
        <f t="shared" si="4"/>
        <v>78</v>
      </c>
      <c r="E89" s="71" t="str">
        <f>IF(OR('Services - WHC'!E87="",'Services - WHC'!E87="[Enter service]"),"",'Services - WHC'!E87)</f>
        <v/>
      </c>
      <c r="F89" s="72" t="str">
        <f>IF(OR('Services - WHC'!F87="",'Services - WHC'!F87="[Select]"),"",'Services - WHC'!F87)</f>
        <v/>
      </c>
      <c r="G89" s="15"/>
      <c r="H89" s="236"/>
      <c r="I89" s="236"/>
      <c r="J89" s="236"/>
      <c r="K89" s="236"/>
      <c r="L89" s="236"/>
      <c r="M89" s="236"/>
      <c r="N89" s="236"/>
      <c r="O89" s="236"/>
      <c r="P89" s="236"/>
      <c r="Q89" s="236"/>
      <c r="R89" s="236"/>
      <c r="S89" s="236"/>
      <c r="T89" s="237"/>
      <c r="U89" s="238"/>
      <c r="V89" s="420">
        <f t="shared" si="3"/>
        <v>0</v>
      </c>
      <c r="W89" s="17"/>
    </row>
    <row r="90" spans="1:23" ht="12" hidden="1" customHeight="1" x14ac:dyDescent="0.2">
      <c r="A90" s="6"/>
      <c r="B90" s="6"/>
      <c r="C90" s="13"/>
      <c r="D90" s="19">
        <f t="shared" si="4"/>
        <v>79</v>
      </c>
      <c r="E90" s="71" t="str">
        <f>IF(OR('Services - WHC'!E88="",'Services - WHC'!E88="[Enter service]"),"",'Services - WHC'!E88)</f>
        <v/>
      </c>
      <c r="F90" s="72" t="str">
        <f>IF(OR('Services - WHC'!F88="",'Services - WHC'!F88="[Select]"),"",'Services - WHC'!F88)</f>
        <v/>
      </c>
      <c r="G90" s="15"/>
      <c r="H90" s="236"/>
      <c r="I90" s="236"/>
      <c r="J90" s="236"/>
      <c r="K90" s="236"/>
      <c r="L90" s="236"/>
      <c r="M90" s="236"/>
      <c r="N90" s="236"/>
      <c r="O90" s="236"/>
      <c r="P90" s="236"/>
      <c r="Q90" s="236"/>
      <c r="R90" s="236"/>
      <c r="S90" s="236"/>
      <c r="T90" s="237"/>
      <c r="U90" s="238"/>
      <c r="V90" s="420">
        <f t="shared" si="3"/>
        <v>0</v>
      </c>
      <c r="W90" s="17"/>
    </row>
    <row r="91" spans="1:23" ht="12" hidden="1" customHeight="1" x14ac:dyDescent="0.2">
      <c r="A91" s="6"/>
      <c r="B91" s="6"/>
      <c r="C91" s="13"/>
      <c r="D91" s="19">
        <f t="shared" si="4"/>
        <v>80</v>
      </c>
      <c r="E91" s="71" t="str">
        <f>IF(OR('Services - WHC'!E89="",'Services - WHC'!E89="[Enter service]"),"",'Services - WHC'!E89)</f>
        <v/>
      </c>
      <c r="F91" s="72" t="str">
        <f>IF(OR('Services - WHC'!F89="",'Services - WHC'!F89="[Select]"),"",'Services - WHC'!F89)</f>
        <v/>
      </c>
      <c r="G91" s="15"/>
      <c r="H91" s="236"/>
      <c r="I91" s="236"/>
      <c r="J91" s="236"/>
      <c r="K91" s="236"/>
      <c r="L91" s="236"/>
      <c r="M91" s="236"/>
      <c r="N91" s="236"/>
      <c r="O91" s="236"/>
      <c r="P91" s="236"/>
      <c r="Q91" s="236"/>
      <c r="R91" s="236"/>
      <c r="S91" s="236"/>
      <c r="T91" s="237"/>
      <c r="U91" s="238"/>
      <c r="V91" s="420">
        <f t="shared" si="3"/>
        <v>0</v>
      </c>
      <c r="W91" s="17"/>
    </row>
    <row r="92" spans="1:23" ht="12" hidden="1" customHeight="1" x14ac:dyDescent="0.2">
      <c r="A92" s="6"/>
      <c r="B92" s="6"/>
      <c r="C92" s="13"/>
      <c r="D92" s="19">
        <f t="shared" si="4"/>
        <v>81</v>
      </c>
      <c r="E92" s="71" t="str">
        <f>IF(OR('Services - WHC'!E90="",'Services - WHC'!E90="[Enter service]"),"",'Services - WHC'!E90)</f>
        <v/>
      </c>
      <c r="F92" s="72" t="str">
        <f>IF(OR('Services - WHC'!F90="",'Services - WHC'!F90="[Select]"),"",'Services - WHC'!F90)</f>
        <v/>
      </c>
      <c r="G92" s="15"/>
      <c r="H92" s="236"/>
      <c r="I92" s="236"/>
      <c r="J92" s="236"/>
      <c r="K92" s="236"/>
      <c r="L92" s="236"/>
      <c r="M92" s="236"/>
      <c r="N92" s="236"/>
      <c r="O92" s="236"/>
      <c r="P92" s="236"/>
      <c r="Q92" s="236"/>
      <c r="R92" s="236"/>
      <c r="S92" s="236"/>
      <c r="T92" s="237"/>
      <c r="U92" s="238"/>
      <c r="V92" s="420">
        <f t="shared" si="3"/>
        <v>0</v>
      </c>
      <c r="W92" s="17"/>
    </row>
    <row r="93" spans="1:23" ht="12" hidden="1" customHeight="1" x14ac:dyDescent="0.2">
      <c r="A93" s="6"/>
      <c r="B93" s="6"/>
      <c r="C93" s="13"/>
      <c r="D93" s="19">
        <f t="shared" si="4"/>
        <v>82</v>
      </c>
      <c r="E93" s="71" t="str">
        <f>IF(OR('Services - WHC'!E91="",'Services - WHC'!E91="[Enter service]"),"",'Services - WHC'!E91)</f>
        <v/>
      </c>
      <c r="F93" s="72" t="str">
        <f>IF(OR('Services - WHC'!F91="",'Services - WHC'!F91="[Select]"),"",'Services - WHC'!F91)</f>
        <v/>
      </c>
      <c r="G93" s="15"/>
      <c r="H93" s="236"/>
      <c r="I93" s="236"/>
      <c r="J93" s="236"/>
      <c r="K93" s="236"/>
      <c r="L93" s="236"/>
      <c r="M93" s="236"/>
      <c r="N93" s="236"/>
      <c r="O93" s="236"/>
      <c r="P93" s="236"/>
      <c r="Q93" s="236"/>
      <c r="R93" s="236"/>
      <c r="S93" s="236"/>
      <c r="T93" s="237"/>
      <c r="U93" s="238"/>
      <c r="V93" s="420">
        <f t="shared" si="3"/>
        <v>0</v>
      </c>
      <c r="W93" s="17"/>
    </row>
    <row r="94" spans="1:23" ht="12" hidden="1" customHeight="1" x14ac:dyDescent="0.2">
      <c r="A94" s="6"/>
      <c r="B94" s="6"/>
      <c r="C94" s="13"/>
      <c r="D94" s="19">
        <f t="shared" si="4"/>
        <v>83</v>
      </c>
      <c r="E94" s="71" t="str">
        <f>IF(OR('Services - WHC'!E92="",'Services - WHC'!E92="[Enter service]"),"",'Services - WHC'!E92)</f>
        <v/>
      </c>
      <c r="F94" s="72" t="str">
        <f>IF(OR('Services - WHC'!F92="",'Services - WHC'!F92="[Select]"),"",'Services - WHC'!F92)</f>
        <v/>
      </c>
      <c r="G94" s="15"/>
      <c r="H94" s="236"/>
      <c r="I94" s="236"/>
      <c r="J94" s="236"/>
      <c r="K94" s="236"/>
      <c r="L94" s="236"/>
      <c r="M94" s="236"/>
      <c r="N94" s="236"/>
      <c r="O94" s="236"/>
      <c r="P94" s="236"/>
      <c r="Q94" s="236"/>
      <c r="R94" s="236"/>
      <c r="S94" s="236"/>
      <c r="T94" s="237"/>
      <c r="U94" s="238"/>
      <c r="V94" s="420">
        <f t="shared" si="3"/>
        <v>0</v>
      </c>
      <c r="W94" s="17"/>
    </row>
    <row r="95" spans="1:23" ht="12" hidden="1" customHeight="1" x14ac:dyDescent="0.2">
      <c r="A95" s="6"/>
      <c r="B95" s="6"/>
      <c r="C95" s="13"/>
      <c r="D95" s="19">
        <f t="shared" si="4"/>
        <v>84</v>
      </c>
      <c r="E95" s="71" t="str">
        <f>IF(OR('Services - WHC'!E93="",'Services - WHC'!E93="[Enter service]"),"",'Services - WHC'!E93)</f>
        <v/>
      </c>
      <c r="F95" s="72" t="str">
        <f>IF(OR('Services - WHC'!F93="",'Services - WHC'!F93="[Select]"),"",'Services - WHC'!F93)</f>
        <v/>
      </c>
      <c r="G95" s="15"/>
      <c r="H95" s="236"/>
      <c r="I95" s="236"/>
      <c r="J95" s="236"/>
      <c r="K95" s="236"/>
      <c r="L95" s="236"/>
      <c r="M95" s="236"/>
      <c r="N95" s="236"/>
      <c r="O95" s="236"/>
      <c r="P95" s="236"/>
      <c r="Q95" s="236"/>
      <c r="R95" s="236"/>
      <c r="S95" s="236"/>
      <c r="T95" s="237"/>
      <c r="U95" s="238"/>
      <c r="V95" s="420">
        <f t="shared" si="3"/>
        <v>0</v>
      </c>
      <c r="W95" s="17"/>
    </row>
    <row r="96" spans="1:23" ht="12" hidden="1" customHeight="1" x14ac:dyDescent="0.2">
      <c r="A96" s="6"/>
      <c r="B96" s="6"/>
      <c r="C96" s="13"/>
      <c r="D96" s="19">
        <f t="shared" si="4"/>
        <v>85</v>
      </c>
      <c r="E96" s="71" t="str">
        <f>IF(OR('Services - WHC'!E94="",'Services - WHC'!E94="[Enter service]"),"",'Services - WHC'!E94)</f>
        <v/>
      </c>
      <c r="F96" s="72" t="str">
        <f>IF(OR('Services - WHC'!F94="",'Services - WHC'!F94="[Select]"),"",'Services - WHC'!F94)</f>
        <v/>
      </c>
      <c r="G96" s="15"/>
      <c r="H96" s="236"/>
      <c r="I96" s="236"/>
      <c r="J96" s="236"/>
      <c r="K96" s="236"/>
      <c r="L96" s="236"/>
      <c r="M96" s="236"/>
      <c r="N96" s="236"/>
      <c r="O96" s="236"/>
      <c r="P96" s="236"/>
      <c r="Q96" s="236"/>
      <c r="R96" s="236"/>
      <c r="S96" s="236"/>
      <c r="T96" s="237"/>
      <c r="U96" s="238"/>
      <c r="V96" s="420">
        <f t="shared" si="3"/>
        <v>0</v>
      </c>
      <c r="W96" s="17"/>
    </row>
    <row r="97" spans="1:23" ht="12" hidden="1" customHeight="1" x14ac:dyDescent="0.2">
      <c r="A97" s="6"/>
      <c r="B97" s="6"/>
      <c r="C97" s="13"/>
      <c r="D97" s="19">
        <f t="shared" si="4"/>
        <v>86</v>
      </c>
      <c r="E97" s="71" t="str">
        <f>IF(OR('Services - WHC'!E95="",'Services - WHC'!E95="[Enter service]"),"",'Services - WHC'!E95)</f>
        <v/>
      </c>
      <c r="F97" s="72" t="str">
        <f>IF(OR('Services - WHC'!F95="",'Services - WHC'!F95="[Select]"),"",'Services - WHC'!F95)</f>
        <v/>
      </c>
      <c r="G97" s="15"/>
      <c r="H97" s="236"/>
      <c r="I97" s="236"/>
      <c r="J97" s="236"/>
      <c r="K97" s="236"/>
      <c r="L97" s="236"/>
      <c r="M97" s="236"/>
      <c r="N97" s="236"/>
      <c r="O97" s="236"/>
      <c r="P97" s="236"/>
      <c r="Q97" s="236"/>
      <c r="R97" s="236"/>
      <c r="S97" s="236"/>
      <c r="T97" s="237"/>
      <c r="U97" s="238"/>
      <c r="V97" s="420">
        <f t="shared" si="3"/>
        <v>0</v>
      </c>
      <c r="W97" s="17"/>
    </row>
    <row r="98" spans="1:23" ht="12" hidden="1" customHeight="1" x14ac:dyDescent="0.2">
      <c r="A98" s="6"/>
      <c r="B98" s="6"/>
      <c r="C98" s="13"/>
      <c r="D98" s="19">
        <f t="shared" si="4"/>
        <v>87</v>
      </c>
      <c r="E98" s="71" t="str">
        <f>IF(OR('Services - WHC'!E96="",'Services - WHC'!E96="[Enter service]"),"",'Services - WHC'!E96)</f>
        <v/>
      </c>
      <c r="F98" s="72" t="str">
        <f>IF(OR('Services - WHC'!F96="",'Services - WHC'!F96="[Select]"),"",'Services - WHC'!F96)</f>
        <v/>
      </c>
      <c r="G98" s="15"/>
      <c r="H98" s="236"/>
      <c r="I98" s="236"/>
      <c r="J98" s="236"/>
      <c r="K98" s="236"/>
      <c r="L98" s="236"/>
      <c r="M98" s="236"/>
      <c r="N98" s="236"/>
      <c r="O98" s="236"/>
      <c r="P98" s="236"/>
      <c r="Q98" s="236"/>
      <c r="R98" s="236"/>
      <c r="S98" s="236"/>
      <c r="T98" s="237"/>
      <c r="U98" s="238"/>
      <c r="V98" s="420">
        <f t="shared" si="3"/>
        <v>0</v>
      </c>
      <c r="W98" s="17"/>
    </row>
    <row r="99" spans="1:23" ht="12" hidden="1" customHeight="1" x14ac:dyDescent="0.2">
      <c r="A99" s="6"/>
      <c r="B99" s="6"/>
      <c r="C99" s="13"/>
      <c r="D99" s="19">
        <f t="shared" si="4"/>
        <v>88</v>
      </c>
      <c r="E99" s="71" t="str">
        <f>IF(OR('Services - WHC'!E97="",'Services - WHC'!E97="[Enter service]"),"",'Services - WHC'!E97)</f>
        <v/>
      </c>
      <c r="F99" s="72" t="str">
        <f>IF(OR('Services - WHC'!F97="",'Services - WHC'!F97="[Select]"),"",'Services - WHC'!F97)</f>
        <v/>
      </c>
      <c r="G99" s="15"/>
      <c r="H99" s="236"/>
      <c r="I99" s="236"/>
      <c r="J99" s="236"/>
      <c r="K99" s="236"/>
      <c r="L99" s="236"/>
      <c r="M99" s="236"/>
      <c r="N99" s="236"/>
      <c r="O99" s="236"/>
      <c r="P99" s="236"/>
      <c r="Q99" s="236"/>
      <c r="R99" s="236"/>
      <c r="S99" s="236"/>
      <c r="T99" s="237"/>
      <c r="U99" s="238"/>
      <c r="V99" s="420">
        <f t="shared" si="3"/>
        <v>0</v>
      </c>
      <c r="W99" s="17"/>
    </row>
    <row r="100" spans="1:23" ht="12" hidden="1" customHeight="1" x14ac:dyDescent="0.2">
      <c r="A100" s="6"/>
      <c r="B100" s="6"/>
      <c r="C100" s="13"/>
      <c r="D100" s="19">
        <f t="shared" si="4"/>
        <v>89</v>
      </c>
      <c r="E100" s="71" t="str">
        <f>IF(OR('Services - WHC'!E98="",'Services - WHC'!E98="[Enter service]"),"",'Services - WHC'!E98)</f>
        <v/>
      </c>
      <c r="F100" s="72" t="str">
        <f>IF(OR('Services - WHC'!F98="",'Services - WHC'!F98="[Select]"),"",'Services - WHC'!F98)</f>
        <v/>
      </c>
      <c r="G100" s="15"/>
      <c r="H100" s="236"/>
      <c r="I100" s="236"/>
      <c r="J100" s="236"/>
      <c r="K100" s="236"/>
      <c r="L100" s="236"/>
      <c r="M100" s="236"/>
      <c r="N100" s="236"/>
      <c r="O100" s="236"/>
      <c r="P100" s="236"/>
      <c r="Q100" s="236"/>
      <c r="R100" s="236"/>
      <c r="S100" s="236"/>
      <c r="T100" s="237"/>
      <c r="U100" s="238"/>
      <c r="V100" s="420">
        <f t="shared" si="3"/>
        <v>0</v>
      </c>
      <c r="W100" s="17"/>
    </row>
    <row r="101" spans="1:23" ht="12" hidden="1" customHeight="1" x14ac:dyDescent="0.2">
      <c r="A101" s="6"/>
      <c r="B101" s="6"/>
      <c r="C101" s="13"/>
      <c r="D101" s="19">
        <f t="shared" si="4"/>
        <v>90</v>
      </c>
      <c r="E101" s="71" t="str">
        <f>IF(OR('Services - WHC'!E99="",'Services - WHC'!E99="[Enter service]"),"",'Services - WHC'!E99)</f>
        <v/>
      </c>
      <c r="F101" s="72" t="str">
        <f>IF(OR('Services - WHC'!F99="",'Services - WHC'!F99="[Select]"),"",'Services - WHC'!F99)</f>
        <v/>
      </c>
      <c r="G101" s="15"/>
      <c r="H101" s="236"/>
      <c r="I101" s="236"/>
      <c r="J101" s="236"/>
      <c r="K101" s="236"/>
      <c r="L101" s="236"/>
      <c r="M101" s="236"/>
      <c r="N101" s="236"/>
      <c r="O101" s="236"/>
      <c r="P101" s="236"/>
      <c r="Q101" s="236"/>
      <c r="R101" s="236"/>
      <c r="S101" s="236"/>
      <c r="T101" s="237"/>
      <c r="U101" s="238"/>
      <c r="V101" s="420">
        <f t="shared" si="3"/>
        <v>0</v>
      </c>
      <c r="W101" s="17"/>
    </row>
    <row r="102" spans="1:23" ht="12" hidden="1" customHeight="1" x14ac:dyDescent="0.2">
      <c r="A102" s="6"/>
      <c r="B102" s="6"/>
      <c r="C102" s="13"/>
      <c r="D102" s="19">
        <f t="shared" si="4"/>
        <v>91</v>
      </c>
      <c r="E102" s="71" t="str">
        <f>IF(OR('Services - WHC'!E100="",'Services - WHC'!E100="[Enter service]"),"",'Services - WHC'!E100)</f>
        <v/>
      </c>
      <c r="F102" s="72" t="str">
        <f>IF(OR('Services - WHC'!F100="",'Services - WHC'!F100="[Select]"),"",'Services - WHC'!F100)</f>
        <v/>
      </c>
      <c r="G102" s="15"/>
      <c r="H102" s="236"/>
      <c r="I102" s="236"/>
      <c r="J102" s="236"/>
      <c r="K102" s="236"/>
      <c r="L102" s="236"/>
      <c r="M102" s="236"/>
      <c r="N102" s="236"/>
      <c r="O102" s="236"/>
      <c r="P102" s="236"/>
      <c r="Q102" s="236"/>
      <c r="R102" s="236"/>
      <c r="S102" s="236"/>
      <c r="T102" s="237"/>
      <c r="U102" s="238"/>
      <c r="V102" s="420">
        <f t="shared" si="3"/>
        <v>0</v>
      </c>
      <c r="W102" s="17"/>
    </row>
    <row r="103" spans="1:23" ht="12" hidden="1" customHeight="1" x14ac:dyDescent="0.2">
      <c r="A103" s="6"/>
      <c r="B103" s="6"/>
      <c r="C103" s="13"/>
      <c r="D103" s="19">
        <f t="shared" si="4"/>
        <v>92</v>
      </c>
      <c r="E103" s="71" t="str">
        <f>IF(OR('Services - WHC'!E101="",'Services - WHC'!E101="[Enter service]"),"",'Services - WHC'!E101)</f>
        <v/>
      </c>
      <c r="F103" s="72" t="str">
        <f>IF(OR('Services - WHC'!F101="",'Services - WHC'!F101="[Select]"),"",'Services - WHC'!F101)</f>
        <v/>
      </c>
      <c r="G103" s="15"/>
      <c r="H103" s="236"/>
      <c r="I103" s="236"/>
      <c r="J103" s="236"/>
      <c r="K103" s="236"/>
      <c r="L103" s="236"/>
      <c r="M103" s="236"/>
      <c r="N103" s="236"/>
      <c r="O103" s="236"/>
      <c r="P103" s="236"/>
      <c r="Q103" s="236"/>
      <c r="R103" s="236"/>
      <c r="S103" s="236"/>
      <c r="T103" s="237"/>
      <c r="U103" s="238"/>
      <c r="V103" s="420">
        <f t="shared" si="3"/>
        <v>0</v>
      </c>
      <c r="W103" s="17"/>
    </row>
    <row r="104" spans="1:23" ht="12" hidden="1" customHeight="1" x14ac:dyDescent="0.2">
      <c r="A104" s="6"/>
      <c r="B104" s="6"/>
      <c r="C104" s="13"/>
      <c r="D104" s="19">
        <f t="shared" si="4"/>
        <v>93</v>
      </c>
      <c r="E104" s="71" t="str">
        <f>IF(OR('Services - WHC'!E102="",'Services - WHC'!E102="[Enter service]"),"",'Services - WHC'!E102)</f>
        <v/>
      </c>
      <c r="F104" s="72" t="str">
        <f>IF(OR('Services - WHC'!F102="",'Services - WHC'!F102="[Select]"),"",'Services - WHC'!F102)</f>
        <v/>
      </c>
      <c r="G104" s="15"/>
      <c r="H104" s="236"/>
      <c r="I104" s="236"/>
      <c r="J104" s="236"/>
      <c r="K104" s="236"/>
      <c r="L104" s="236"/>
      <c r="M104" s="236"/>
      <c r="N104" s="236"/>
      <c r="O104" s="236"/>
      <c r="P104" s="236"/>
      <c r="Q104" s="236"/>
      <c r="R104" s="236"/>
      <c r="S104" s="236"/>
      <c r="T104" s="237"/>
      <c r="U104" s="238"/>
      <c r="V104" s="420">
        <f t="shared" si="3"/>
        <v>0</v>
      </c>
      <c r="W104" s="17"/>
    </row>
    <row r="105" spans="1:23" ht="12" hidden="1" customHeight="1" x14ac:dyDescent="0.2">
      <c r="A105" s="6"/>
      <c r="B105" s="6"/>
      <c r="C105" s="13"/>
      <c r="D105" s="19">
        <f t="shared" si="4"/>
        <v>94</v>
      </c>
      <c r="E105" s="71" t="str">
        <f>IF(OR('Services - WHC'!E103="",'Services - WHC'!E103="[Enter service]"),"",'Services - WHC'!E103)</f>
        <v/>
      </c>
      <c r="F105" s="72" t="str">
        <f>IF(OR('Services - WHC'!F103="",'Services - WHC'!F103="[Select]"),"",'Services - WHC'!F103)</f>
        <v/>
      </c>
      <c r="G105" s="15"/>
      <c r="H105" s="236"/>
      <c r="I105" s="236"/>
      <c r="J105" s="236"/>
      <c r="K105" s="236"/>
      <c r="L105" s="236"/>
      <c r="M105" s="236"/>
      <c r="N105" s="236"/>
      <c r="O105" s="236"/>
      <c r="P105" s="236"/>
      <c r="Q105" s="236"/>
      <c r="R105" s="236"/>
      <c r="S105" s="236"/>
      <c r="T105" s="237"/>
      <c r="U105" s="238"/>
      <c r="V105" s="420">
        <f t="shared" si="3"/>
        <v>0</v>
      </c>
      <c r="W105" s="17"/>
    </row>
    <row r="106" spans="1:23" ht="12" hidden="1" customHeight="1" x14ac:dyDescent="0.2">
      <c r="A106" s="6"/>
      <c r="B106" s="6"/>
      <c r="C106" s="13"/>
      <c r="D106" s="19">
        <f t="shared" si="4"/>
        <v>95</v>
      </c>
      <c r="E106" s="71" t="str">
        <f>IF(OR('Services - WHC'!E104="",'Services - WHC'!E104="[Enter service]"),"",'Services - WHC'!E104)</f>
        <v/>
      </c>
      <c r="F106" s="72" t="str">
        <f>IF(OR('Services - WHC'!F104="",'Services - WHC'!F104="[Select]"),"",'Services - WHC'!F104)</f>
        <v/>
      </c>
      <c r="G106" s="15"/>
      <c r="H106" s="236"/>
      <c r="I106" s="236"/>
      <c r="J106" s="236"/>
      <c r="K106" s="236"/>
      <c r="L106" s="236"/>
      <c r="M106" s="236"/>
      <c r="N106" s="236"/>
      <c r="O106" s="236"/>
      <c r="P106" s="236"/>
      <c r="Q106" s="236"/>
      <c r="R106" s="236"/>
      <c r="S106" s="236"/>
      <c r="T106" s="237"/>
      <c r="U106" s="238"/>
      <c r="V106" s="420">
        <f t="shared" si="3"/>
        <v>0</v>
      </c>
      <c r="W106" s="17"/>
    </row>
    <row r="107" spans="1:23" ht="12" hidden="1" customHeight="1" x14ac:dyDescent="0.2">
      <c r="A107" s="6"/>
      <c r="B107" s="6"/>
      <c r="C107" s="13"/>
      <c r="D107" s="19">
        <f t="shared" si="4"/>
        <v>96</v>
      </c>
      <c r="E107" s="71" t="str">
        <f>IF(OR('Services - WHC'!E105="",'Services - WHC'!E105="[Enter service]"),"",'Services - WHC'!E105)</f>
        <v/>
      </c>
      <c r="F107" s="72" t="str">
        <f>IF(OR('Services - WHC'!F105="",'Services - WHC'!F105="[Select]"),"",'Services - WHC'!F105)</f>
        <v/>
      </c>
      <c r="G107" s="15"/>
      <c r="H107" s="236"/>
      <c r="I107" s="236"/>
      <c r="J107" s="236"/>
      <c r="K107" s="236"/>
      <c r="L107" s="236"/>
      <c r="M107" s="236"/>
      <c r="N107" s="236"/>
      <c r="O107" s="236"/>
      <c r="P107" s="236"/>
      <c r="Q107" s="236"/>
      <c r="R107" s="236"/>
      <c r="S107" s="236"/>
      <c r="T107" s="237"/>
      <c r="U107" s="238"/>
      <c r="V107" s="420">
        <f t="shared" si="3"/>
        <v>0</v>
      </c>
      <c r="W107" s="17"/>
    </row>
    <row r="108" spans="1:23" ht="12" hidden="1" customHeight="1" x14ac:dyDescent="0.2">
      <c r="A108" s="6"/>
      <c r="B108" s="6"/>
      <c r="C108" s="13"/>
      <c r="D108" s="19">
        <f t="shared" si="4"/>
        <v>97</v>
      </c>
      <c r="E108" s="71" t="str">
        <f>IF(OR('Services - WHC'!E106="",'Services - WHC'!E106="[Enter service]"),"",'Services - WHC'!E106)</f>
        <v/>
      </c>
      <c r="F108" s="72" t="str">
        <f>IF(OR('Services - WHC'!F106="",'Services - WHC'!F106="[Select]"),"",'Services - WHC'!F106)</f>
        <v/>
      </c>
      <c r="G108" s="15"/>
      <c r="H108" s="236"/>
      <c r="I108" s="236"/>
      <c r="J108" s="236"/>
      <c r="K108" s="236"/>
      <c r="L108" s="236"/>
      <c r="M108" s="236"/>
      <c r="N108" s="236"/>
      <c r="O108" s="236"/>
      <c r="P108" s="236"/>
      <c r="Q108" s="236"/>
      <c r="R108" s="236"/>
      <c r="S108" s="236"/>
      <c r="T108" s="237"/>
      <c r="U108" s="238"/>
      <c r="V108" s="420">
        <f t="shared" ref="V108:V139" si="5">SUM(H108:U108)</f>
        <v>0</v>
      </c>
      <c r="W108" s="17"/>
    </row>
    <row r="109" spans="1:23" ht="12" hidden="1" customHeight="1" x14ac:dyDescent="0.2">
      <c r="A109" s="6"/>
      <c r="B109" s="6"/>
      <c r="C109" s="13"/>
      <c r="D109" s="19">
        <f t="shared" si="4"/>
        <v>98</v>
      </c>
      <c r="E109" s="71" t="str">
        <f>IF(OR('Services - WHC'!E107="",'Services - WHC'!E107="[Enter service]"),"",'Services - WHC'!E107)</f>
        <v/>
      </c>
      <c r="F109" s="72" t="str">
        <f>IF(OR('Services - WHC'!F107="",'Services - WHC'!F107="[Select]"),"",'Services - WHC'!F107)</f>
        <v/>
      </c>
      <c r="G109" s="15"/>
      <c r="H109" s="236"/>
      <c r="I109" s="236"/>
      <c r="J109" s="236"/>
      <c r="K109" s="236"/>
      <c r="L109" s="236"/>
      <c r="M109" s="236"/>
      <c r="N109" s="236"/>
      <c r="O109" s="236"/>
      <c r="P109" s="236"/>
      <c r="Q109" s="236"/>
      <c r="R109" s="236"/>
      <c r="S109" s="236"/>
      <c r="T109" s="237"/>
      <c r="U109" s="238"/>
      <c r="V109" s="420">
        <f t="shared" si="5"/>
        <v>0</v>
      </c>
      <c r="W109" s="17"/>
    </row>
    <row r="110" spans="1:23" ht="12" hidden="1" customHeight="1" x14ac:dyDescent="0.2">
      <c r="A110" s="6"/>
      <c r="B110" s="6"/>
      <c r="C110" s="13"/>
      <c r="D110" s="19">
        <f t="shared" si="4"/>
        <v>99</v>
      </c>
      <c r="E110" s="71" t="str">
        <f>IF(OR('Services - WHC'!E108="",'Services - WHC'!E108="[Enter service]"),"",'Services - WHC'!E108)</f>
        <v/>
      </c>
      <c r="F110" s="72" t="str">
        <f>IF(OR('Services - WHC'!F108="",'Services - WHC'!F108="[Select]"),"",'Services - WHC'!F108)</f>
        <v/>
      </c>
      <c r="G110" s="15"/>
      <c r="H110" s="236"/>
      <c r="I110" s="236"/>
      <c r="J110" s="236"/>
      <c r="K110" s="236"/>
      <c r="L110" s="236"/>
      <c r="M110" s="236"/>
      <c r="N110" s="236"/>
      <c r="O110" s="236"/>
      <c r="P110" s="236"/>
      <c r="Q110" s="236"/>
      <c r="R110" s="236"/>
      <c r="S110" s="236"/>
      <c r="T110" s="237"/>
      <c r="U110" s="238"/>
      <c r="V110" s="420">
        <f t="shared" si="5"/>
        <v>0</v>
      </c>
      <c r="W110" s="17"/>
    </row>
    <row r="111" spans="1:23" ht="12" hidden="1" customHeight="1" x14ac:dyDescent="0.2">
      <c r="A111" s="6"/>
      <c r="B111" s="6"/>
      <c r="C111" s="13"/>
      <c r="D111" s="19">
        <f t="shared" si="4"/>
        <v>100</v>
      </c>
      <c r="E111" s="71" t="str">
        <f>IF(OR('Services - WHC'!E109="",'Services - WHC'!E109="[Enter service]"),"",'Services - WHC'!E109)</f>
        <v/>
      </c>
      <c r="F111" s="72" t="str">
        <f>IF(OR('Services - WHC'!F109="",'Services - WHC'!F109="[Select]"),"",'Services - WHC'!F109)</f>
        <v/>
      </c>
      <c r="G111" s="15"/>
      <c r="H111" s="236"/>
      <c r="I111" s="236"/>
      <c r="J111" s="236"/>
      <c r="K111" s="236"/>
      <c r="L111" s="236"/>
      <c r="M111" s="236"/>
      <c r="N111" s="236"/>
      <c r="O111" s="236"/>
      <c r="P111" s="236"/>
      <c r="Q111" s="236"/>
      <c r="R111" s="236"/>
      <c r="S111" s="236"/>
      <c r="T111" s="237"/>
      <c r="U111" s="238"/>
      <c r="V111" s="420">
        <f t="shared" si="5"/>
        <v>0</v>
      </c>
      <c r="W111" s="17"/>
    </row>
    <row r="112" spans="1:23" ht="12" hidden="1" customHeight="1" x14ac:dyDescent="0.2">
      <c r="A112" s="6"/>
      <c r="B112" s="6"/>
      <c r="C112" s="13"/>
      <c r="D112" s="19">
        <f t="shared" si="4"/>
        <v>101</v>
      </c>
      <c r="E112" s="71" t="str">
        <f>IF(OR('Services - WHC'!E110="",'Services - WHC'!E110="[Enter service]"),"",'Services - WHC'!E110)</f>
        <v/>
      </c>
      <c r="F112" s="72" t="str">
        <f>IF(OR('Services - WHC'!F110="",'Services - WHC'!F110="[Select]"),"",'Services - WHC'!F110)</f>
        <v/>
      </c>
      <c r="G112" s="15"/>
      <c r="H112" s="259"/>
      <c r="I112" s="259"/>
      <c r="J112" s="259"/>
      <c r="K112" s="259"/>
      <c r="L112" s="259"/>
      <c r="M112" s="259"/>
      <c r="N112" s="259"/>
      <c r="O112" s="259"/>
      <c r="P112" s="259"/>
      <c r="Q112" s="259"/>
      <c r="R112" s="259"/>
      <c r="S112" s="259"/>
      <c r="T112" s="260"/>
      <c r="U112" s="241"/>
      <c r="V112" s="420">
        <f t="shared" si="5"/>
        <v>0</v>
      </c>
      <c r="W112" s="17"/>
    </row>
    <row r="113" spans="1:23" ht="12" hidden="1" customHeight="1" x14ac:dyDescent="0.2">
      <c r="A113" s="6"/>
      <c r="B113" s="6"/>
      <c r="C113" s="13"/>
      <c r="D113" s="19">
        <f t="shared" si="4"/>
        <v>102</v>
      </c>
      <c r="E113" s="71" t="str">
        <f>IF(OR('Services - WHC'!E111="",'Services - WHC'!E111="[Enter service]"),"",'Services - WHC'!E111)</f>
        <v/>
      </c>
      <c r="F113" s="72" t="str">
        <f>IF(OR('Services - WHC'!F111="",'Services - WHC'!F111="[Select]"),"",'Services - WHC'!F111)</f>
        <v/>
      </c>
      <c r="G113" s="15"/>
      <c r="H113" s="259"/>
      <c r="I113" s="259"/>
      <c r="J113" s="259"/>
      <c r="K113" s="259"/>
      <c r="L113" s="259"/>
      <c r="M113" s="259"/>
      <c r="N113" s="259"/>
      <c r="O113" s="259"/>
      <c r="P113" s="259"/>
      <c r="Q113" s="259"/>
      <c r="R113" s="259"/>
      <c r="S113" s="259"/>
      <c r="T113" s="260"/>
      <c r="U113" s="241"/>
      <c r="V113" s="420">
        <f t="shared" si="5"/>
        <v>0</v>
      </c>
      <c r="W113" s="17"/>
    </row>
    <row r="114" spans="1:23" ht="12" hidden="1" customHeight="1" x14ac:dyDescent="0.2">
      <c r="A114" s="6"/>
      <c r="B114" s="6"/>
      <c r="C114" s="13"/>
      <c r="D114" s="19">
        <f t="shared" si="4"/>
        <v>103</v>
      </c>
      <c r="E114" s="71" t="str">
        <f>IF(OR('Services - WHC'!E112="",'Services - WHC'!E112="[Enter service]"),"",'Services - WHC'!E112)</f>
        <v/>
      </c>
      <c r="F114" s="72" t="str">
        <f>IF(OR('Services - WHC'!F112="",'Services - WHC'!F112="[Select]"),"",'Services - WHC'!F112)</f>
        <v/>
      </c>
      <c r="G114" s="15"/>
      <c r="H114" s="259"/>
      <c r="I114" s="259"/>
      <c r="J114" s="259"/>
      <c r="K114" s="259"/>
      <c r="L114" s="259"/>
      <c r="M114" s="259"/>
      <c r="N114" s="259"/>
      <c r="O114" s="259"/>
      <c r="P114" s="259"/>
      <c r="Q114" s="259"/>
      <c r="R114" s="259"/>
      <c r="S114" s="259"/>
      <c r="T114" s="260"/>
      <c r="U114" s="241"/>
      <c r="V114" s="420">
        <f t="shared" si="5"/>
        <v>0</v>
      </c>
      <c r="W114" s="17"/>
    </row>
    <row r="115" spans="1:23" ht="12" hidden="1" customHeight="1" x14ac:dyDescent="0.2">
      <c r="A115" s="6"/>
      <c r="B115" s="6"/>
      <c r="C115" s="13"/>
      <c r="D115" s="19">
        <f t="shared" si="4"/>
        <v>104</v>
      </c>
      <c r="E115" s="71" t="str">
        <f>IF(OR('Services - WHC'!E113="",'Services - WHC'!E113="[Enter service]"),"",'Services - WHC'!E113)</f>
        <v/>
      </c>
      <c r="F115" s="72" t="str">
        <f>IF(OR('Services - WHC'!F113="",'Services - WHC'!F113="[Select]"),"",'Services - WHC'!F113)</f>
        <v/>
      </c>
      <c r="G115" s="15"/>
      <c r="H115" s="259"/>
      <c r="I115" s="259"/>
      <c r="J115" s="259"/>
      <c r="K115" s="259"/>
      <c r="L115" s="259"/>
      <c r="M115" s="259"/>
      <c r="N115" s="259"/>
      <c r="O115" s="259"/>
      <c r="P115" s="259"/>
      <c r="Q115" s="259"/>
      <c r="R115" s="259"/>
      <c r="S115" s="259"/>
      <c r="T115" s="260"/>
      <c r="U115" s="241"/>
      <c r="V115" s="420">
        <f t="shared" si="5"/>
        <v>0</v>
      </c>
      <c r="W115" s="17"/>
    </row>
    <row r="116" spans="1:23" ht="12" hidden="1" customHeight="1" x14ac:dyDescent="0.2">
      <c r="A116" s="6"/>
      <c r="B116" s="6"/>
      <c r="C116" s="13"/>
      <c r="D116" s="19">
        <f t="shared" si="4"/>
        <v>105</v>
      </c>
      <c r="E116" s="71" t="str">
        <f>IF(OR('Services - WHC'!E114="",'Services - WHC'!E114="[Enter service]"),"",'Services - WHC'!E114)</f>
        <v/>
      </c>
      <c r="F116" s="72" t="str">
        <f>IF(OR('Services - WHC'!F114="",'Services - WHC'!F114="[Select]"),"",'Services - WHC'!F114)</f>
        <v/>
      </c>
      <c r="G116" s="15"/>
      <c r="H116" s="259"/>
      <c r="I116" s="259"/>
      <c r="J116" s="259"/>
      <c r="K116" s="259"/>
      <c r="L116" s="259"/>
      <c r="M116" s="259"/>
      <c r="N116" s="259"/>
      <c r="O116" s="259"/>
      <c r="P116" s="259"/>
      <c r="Q116" s="259"/>
      <c r="R116" s="259"/>
      <c r="S116" s="259"/>
      <c r="T116" s="260"/>
      <c r="U116" s="241"/>
      <c r="V116" s="420">
        <f t="shared" si="5"/>
        <v>0</v>
      </c>
      <c r="W116" s="17"/>
    </row>
    <row r="117" spans="1:23" ht="12" hidden="1" customHeight="1" x14ac:dyDescent="0.2">
      <c r="A117" s="6"/>
      <c r="B117" s="6"/>
      <c r="C117" s="13"/>
      <c r="D117" s="19">
        <f t="shared" si="4"/>
        <v>106</v>
      </c>
      <c r="E117" s="71" t="str">
        <f>IF(OR('Services - WHC'!E115="",'Services - WHC'!E115="[Enter service]"),"",'Services - WHC'!E115)</f>
        <v/>
      </c>
      <c r="F117" s="72" t="str">
        <f>IF(OR('Services - WHC'!F115="",'Services - WHC'!F115="[Select]"),"",'Services - WHC'!F115)</f>
        <v/>
      </c>
      <c r="G117" s="15"/>
      <c r="H117" s="259"/>
      <c r="I117" s="259"/>
      <c r="J117" s="259"/>
      <c r="K117" s="259"/>
      <c r="L117" s="259"/>
      <c r="M117" s="259"/>
      <c r="N117" s="259"/>
      <c r="O117" s="259"/>
      <c r="P117" s="259"/>
      <c r="Q117" s="259"/>
      <c r="R117" s="259"/>
      <c r="S117" s="259"/>
      <c r="T117" s="260"/>
      <c r="U117" s="241"/>
      <c r="V117" s="420">
        <f t="shared" si="5"/>
        <v>0</v>
      </c>
      <c r="W117" s="17"/>
    </row>
    <row r="118" spans="1:23" ht="12" hidden="1" customHeight="1" x14ac:dyDescent="0.2">
      <c r="A118" s="6"/>
      <c r="B118" s="6"/>
      <c r="C118" s="13"/>
      <c r="D118" s="19">
        <f t="shared" si="4"/>
        <v>107</v>
      </c>
      <c r="E118" s="71" t="str">
        <f>IF(OR('Services - WHC'!E116="",'Services - WHC'!E116="[Enter service]"),"",'Services - WHC'!E116)</f>
        <v/>
      </c>
      <c r="F118" s="72" t="str">
        <f>IF(OR('Services - WHC'!F116="",'Services - WHC'!F116="[Select]"),"",'Services - WHC'!F116)</f>
        <v/>
      </c>
      <c r="G118" s="15"/>
      <c r="H118" s="259"/>
      <c r="I118" s="259"/>
      <c r="J118" s="259"/>
      <c r="K118" s="259"/>
      <c r="L118" s="259"/>
      <c r="M118" s="259"/>
      <c r="N118" s="259"/>
      <c r="O118" s="259"/>
      <c r="P118" s="259"/>
      <c r="Q118" s="259"/>
      <c r="R118" s="259"/>
      <c r="S118" s="259"/>
      <c r="T118" s="260"/>
      <c r="U118" s="241"/>
      <c r="V118" s="420">
        <f t="shared" si="5"/>
        <v>0</v>
      </c>
      <c r="W118" s="17"/>
    </row>
    <row r="119" spans="1:23" ht="12" hidden="1" customHeight="1" x14ac:dyDescent="0.2">
      <c r="A119" s="6"/>
      <c r="B119" s="6"/>
      <c r="C119" s="13"/>
      <c r="D119" s="19">
        <f t="shared" si="4"/>
        <v>108</v>
      </c>
      <c r="E119" s="71" t="str">
        <f>IF(OR('Services - WHC'!E117="",'Services - WHC'!E117="[Enter service]"),"",'Services - WHC'!E117)</f>
        <v/>
      </c>
      <c r="F119" s="72" t="str">
        <f>IF(OR('Services - WHC'!F117="",'Services - WHC'!F117="[Select]"),"",'Services - WHC'!F117)</f>
        <v/>
      </c>
      <c r="G119" s="15"/>
      <c r="H119" s="259"/>
      <c r="I119" s="259"/>
      <c r="J119" s="259"/>
      <c r="K119" s="259"/>
      <c r="L119" s="259"/>
      <c r="M119" s="259"/>
      <c r="N119" s="259"/>
      <c r="O119" s="259"/>
      <c r="P119" s="259"/>
      <c r="Q119" s="259"/>
      <c r="R119" s="259"/>
      <c r="S119" s="259"/>
      <c r="T119" s="260"/>
      <c r="U119" s="241"/>
      <c r="V119" s="420">
        <f t="shared" si="5"/>
        <v>0</v>
      </c>
      <c r="W119" s="17"/>
    </row>
    <row r="120" spans="1:23" ht="12" hidden="1" customHeight="1" x14ac:dyDescent="0.2">
      <c r="A120" s="6"/>
      <c r="B120" s="6"/>
      <c r="C120" s="13"/>
      <c r="D120" s="19">
        <f t="shared" si="4"/>
        <v>109</v>
      </c>
      <c r="E120" s="71" t="str">
        <f>IF(OR('Services - WHC'!E118="",'Services - WHC'!E118="[Enter service]"),"",'Services - WHC'!E118)</f>
        <v/>
      </c>
      <c r="F120" s="72" t="str">
        <f>IF(OR('Services - WHC'!F118="",'Services - WHC'!F118="[Select]"),"",'Services - WHC'!F118)</f>
        <v/>
      </c>
      <c r="G120" s="15"/>
      <c r="H120" s="259"/>
      <c r="I120" s="259"/>
      <c r="J120" s="259"/>
      <c r="K120" s="259"/>
      <c r="L120" s="259"/>
      <c r="M120" s="259"/>
      <c r="N120" s="259"/>
      <c r="O120" s="259"/>
      <c r="P120" s="259"/>
      <c r="Q120" s="259"/>
      <c r="R120" s="259"/>
      <c r="S120" s="259"/>
      <c r="T120" s="260"/>
      <c r="U120" s="241"/>
      <c r="V120" s="420">
        <f t="shared" si="5"/>
        <v>0</v>
      </c>
      <c r="W120" s="17"/>
    </row>
    <row r="121" spans="1:23" ht="12" hidden="1" customHeight="1" x14ac:dyDescent="0.2">
      <c r="A121" s="6"/>
      <c r="B121" s="6"/>
      <c r="C121" s="13"/>
      <c r="D121" s="19">
        <f t="shared" si="4"/>
        <v>110</v>
      </c>
      <c r="E121" s="71" t="str">
        <f>IF(OR('Services - WHC'!E119="",'Services - WHC'!E119="[Enter service]"),"",'Services - WHC'!E119)</f>
        <v/>
      </c>
      <c r="F121" s="72" t="str">
        <f>IF(OR('Services - WHC'!F119="",'Services - WHC'!F119="[Select]"),"",'Services - WHC'!F119)</f>
        <v/>
      </c>
      <c r="G121" s="15"/>
      <c r="H121" s="259"/>
      <c r="I121" s="259"/>
      <c r="J121" s="259"/>
      <c r="K121" s="259"/>
      <c r="L121" s="259"/>
      <c r="M121" s="259"/>
      <c r="N121" s="259"/>
      <c r="O121" s="259"/>
      <c r="P121" s="259"/>
      <c r="Q121" s="259"/>
      <c r="R121" s="259"/>
      <c r="S121" s="259"/>
      <c r="T121" s="260"/>
      <c r="U121" s="241"/>
      <c r="V121" s="420">
        <f t="shared" si="5"/>
        <v>0</v>
      </c>
      <c r="W121" s="17"/>
    </row>
    <row r="122" spans="1:23" ht="12" hidden="1" customHeight="1" x14ac:dyDescent="0.2">
      <c r="A122" s="6"/>
      <c r="B122" s="6"/>
      <c r="C122" s="13"/>
      <c r="D122" s="19">
        <f t="shared" si="4"/>
        <v>111</v>
      </c>
      <c r="E122" s="71" t="str">
        <f>IF(OR('Services - WHC'!E120="",'Services - WHC'!E120="[Enter service]"),"",'Services - WHC'!E120)</f>
        <v/>
      </c>
      <c r="F122" s="72" t="str">
        <f>IF(OR('Services - WHC'!F120="",'Services - WHC'!F120="[Select]"),"",'Services - WHC'!F120)</f>
        <v/>
      </c>
      <c r="G122" s="15"/>
      <c r="H122" s="259"/>
      <c r="I122" s="259"/>
      <c r="J122" s="259"/>
      <c r="K122" s="259"/>
      <c r="L122" s="259"/>
      <c r="M122" s="259"/>
      <c r="N122" s="259"/>
      <c r="O122" s="259"/>
      <c r="P122" s="259"/>
      <c r="Q122" s="259"/>
      <c r="R122" s="259"/>
      <c r="S122" s="259"/>
      <c r="T122" s="260"/>
      <c r="U122" s="241"/>
      <c r="V122" s="420">
        <f t="shared" si="5"/>
        <v>0</v>
      </c>
      <c r="W122" s="17"/>
    </row>
    <row r="123" spans="1:23" ht="12" hidden="1" customHeight="1" x14ac:dyDescent="0.2">
      <c r="A123" s="6"/>
      <c r="B123" s="6"/>
      <c r="C123" s="13"/>
      <c r="D123" s="19">
        <f t="shared" si="4"/>
        <v>112</v>
      </c>
      <c r="E123" s="71" t="str">
        <f>IF(OR('Services - WHC'!E121="",'Services - WHC'!E121="[Enter service]"),"",'Services - WHC'!E121)</f>
        <v/>
      </c>
      <c r="F123" s="72" t="str">
        <f>IF(OR('Services - WHC'!F121="",'Services - WHC'!F121="[Select]"),"",'Services - WHC'!F121)</f>
        <v/>
      </c>
      <c r="G123" s="15"/>
      <c r="H123" s="259"/>
      <c r="I123" s="259"/>
      <c r="J123" s="259"/>
      <c r="K123" s="259"/>
      <c r="L123" s="259"/>
      <c r="M123" s="259"/>
      <c r="N123" s="259"/>
      <c r="O123" s="259"/>
      <c r="P123" s="259"/>
      <c r="Q123" s="259"/>
      <c r="R123" s="259"/>
      <c r="S123" s="259"/>
      <c r="T123" s="260"/>
      <c r="U123" s="241"/>
      <c r="V123" s="420">
        <f t="shared" si="5"/>
        <v>0</v>
      </c>
      <c r="W123" s="17"/>
    </row>
    <row r="124" spans="1:23" ht="12" hidden="1" customHeight="1" x14ac:dyDescent="0.2">
      <c r="A124" s="6"/>
      <c r="B124" s="6"/>
      <c r="C124" s="13"/>
      <c r="D124" s="19">
        <f t="shared" si="4"/>
        <v>113</v>
      </c>
      <c r="E124" s="71" t="str">
        <f>IF(OR('Services - WHC'!E122="",'Services - WHC'!E122="[Enter service]"),"",'Services - WHC'!E122)</f>
        <v/>
      </c>
      <c r="F124" s="72" t="str">
        <f>IF(OR('Services - WHC'!F122="",'Services - WHC'!F122="[Select]"),"",'Services - WHC'!F122)</f>
        <v/>
      </c>
      <c r="G124" s="15"/>
      <c r="H124" s="259"/>
      <c r="I124" s="259"/>
      <c r="J124" s="259"/>
      <c r="K124" s="259"/>
      <c r="L124" s="259"/>
      <c r="M124" s="259"/>
      <c r="N124" s="259"/>
      <c r="O124" s="259"/>
      <c r="P124" s="259"/>
      <c r="Q124" s="259"/>
      <c r="R124" s="259"/>
      <c r="S124" s="259"/>
      <c r="T124" s="260"/>
      <c r="U124" s="241"/>
      <c r="V124" s="420">
        <f t="shared" si="5"/>
        <v>0</v>
      </c>
      <c r="W124" s="17"/>
    </row>
    <row r="125" spans="1:23" ht="12" hidden="1" customHeight="1" x14ac:dyDescent="0.2">
      <c r="A125" s="6"/>
      <c r="B125" s="6"/>
      <c r="C125" s="13"/>
      <c r="D125" s="19">
        <f t="shared" si="4"/>
        <v>114</v>
      </c>
      <c r="E125" s="71" t="str">
        <f>IF(OR('Services - WHC'!E123="",'Services - WHC'!E123="[Enter service]"),"",'Services - WHC'!E123)</f>
        <v/>
      </c>
      <c r="F125" s="72" t="str">
        <f>IF(OR('Services - WHC'!F123="",'Services - WHC'!F123="[Select]"),"",'Services - WHC'!F123)</f>
        <v/>
      </c>
      <c r="G125" s="15"/>
      <c r="H125" s="259"/>
      <c r="I125" s="259"/>
      <c r="J125" s="259"/>
      <c r="K125" s="259"/>
      <c r="L125" s="259"/>
      <c r="M125" s="259"/>
      <c r="N125" s="259"/>
      <c r="O125" s="259"/>
      <c r="P125" s="259"/>
      <c r="Q125" s="259"/>
      <c r="R125" s="259"/>
      <c r="S125" s="259"/>
      <c r="T125" s="260"/>
      <c r="U125" s="241"/>
      <c r="V125" s="420">
        <f t="shared" si="5"/>
        <v>0</v>
      </c>
      <c r="W125" s="17"/>
    </row>
    <row r="126" spans="1:23" ht="12" hidden="1" customHeight="1" x14ac:dyDescent="0.2">
      <c r="A126" s="6"/>
      <c r="B126" s="6"/>
      <c r="C126" s="13"/>
      <c r="D126" s="19">
        <f t="shared" si="4"/>
        <v>115</v>
      </c>
      <c r="E126" s="71" t="str">
        <f>IF(OR('Services - WHC'!E124="",'Services - WHC'!E124="[Enter service]"),"",'Services - WHC'!E124)</f>
        <v/>
      </c>
      <c r="F126" s="72" t="str">
        <f>IF(OR('Services - WHC'!F124="",'Services - WHC'!F124="[Select]"),"",'Services - WHC'!F124)</f>
        <v/>
      </c>
      <c r="G126" s="15"/>
      <c r="H126" s="259"/>
      <c r="I126" s="259"/>
      <c r="J126" s="259"/>
      <c r="K126" s="259"/>
      <c r="L126" s="259"/>
      <c r="M126" s="259"/>
      <c r="N126" s="259"/>
      <c r="O126" s="259"/>
      <c r="P126" s="259"/>
      <c r="Q126" s="259"/>
      <c r="R126" s="259"/>
      <c r="S126" s="259"/>
      <c r="T126" s="260"/>
      <c r="U126" s="241"/>
      <c r="V126" s="420">
        <f t="shared" si="5"/>
        <v>0</v>
      </c>
      <c r="W126" s="17"/>
    </row>
    <row r="127" spans="1:23" ht="12" hidden="1" customHeight="1" x14ac:dyDescent="0.2">
      <c r="A127" s="6"/>
      <c r="B127" s="6"/>
      <c r="C127" s="13"/>
      <c r="D127" s="19">
        <f t="shared" si="4"/>
        <v>116</v>
      </c>
      <c r="E127" s="71" t="str">
        <f>IF(OR('Services - WHC'!E125="",'Services - WHC'!E125="[Enter service]"),"",'Services - WHC'!E125)</f>
        <v/>
      </c>
      <c r="F127" s="72" t="str">
        <f>IF(OR('Services - WHC'!F125="",'Services - WHC'!F125="[Select]"),"",'Services - WHC'!F125)</f>
        <v/>
      </c>
      <c r="G127" s="15"/>
      <c r="H127" s="259"/>
      <c r="I127" s="259"/>
      <c r="J127" s="259"/>
      <c r="K127" s="259"/>
      <c r="L127" s="259"/>
      <c r="M127" s="259"/>
      <c r="N127" s="259"/>
      <c r="O127" s="259"/>
      <c r="P127" s="259"/>
      <c r="Q127" s="259"/>
      <c r="R127" s="259"/>
      <c r="S127" s="259"/>
      <c r="T127" s="260"/>
      <c r="U127" s="241"/>
      <c r="V127" s="420">
        <f t="shared" si="5"/>
        <v>0</v>
      </c>
      <c r="W127" s="17"/>
    </row>
    <row r="128" spans="1:23" ht="12" hidden="1" customHeight="1" x14ac:dyDescent="0.2">
      <c r="A128" s="6"/>
      <c r="B128" s="6"/>
      <c r="C128" s="13"/>
      <c r="D128" s="19">
        <f t="shared" si="4"/>
        <v>117</v>
      </c>
      <c r="E128" s="71" t="str">
        <f>IF(OR('Services - WHC'!E126="",'Services - WHC'!E126="[Enter service]"),"",'Services - WHC'!E126)</f>
        <v/>
      </c>
      <c r="F128" s="72" t="str">
        <f>IF(OR('Services - WHC'!F126="",'Services - WHC'!F126="[Select]"),"",'Services - WHC'!F126)</f>
        <v/>
      </c>
      <c r="G128" s="15"/>
      <c r="H128" s="259"/>
      <c r="I128" s="259"/>
      <c r="J128" s="259"/>
      <c r="K128" s="259"/>
      <c r="L128" s="259"/>
      <c r="M128" s="259"/>
      <c r="N128" s="259"/>
      <c r="O128" s="259"/>
      <c r="P128" s="259"/>
      <c r="Q128" s="259"/>
      <c r="R128" s="259"/>
      <c r="S128" s="259"/>
      <c r="T128" s="260"/>
      <c r="U128" s="241"/>
      <c r="V128" s="420">
        <f t="shared" si="5"/>
        <v>0</v>
      </c>
      <c r="W128" s="17"/>
    </row>
    <row r="129" spans="1:23" ht="12" hidden="1" customHeight="1" x14ac:dyDescent="0.2">
      <c r="A129" s="6"/>
      <c r="B129" s="6"/>
      <c r="C129" s="13"/>
      <c r="D129" s="19">
        <f t="shared" si="4"/>
        <v>118</v>
      </c>
      <c r="E129" s="71" t="str">
        <f>IF(OR('Services - WHC'!E127="",'Services - WHC'!E127="[Enter service]"),"",'Services - WHC'!E127)</f>
        <v/>
      </c>
      <c r="F129" s="72" t="str">
        <f>IF(OR('Services - WHC'!F127="",'Services - WHC'!F127="[Select]"),"",'Services - WHC'!F127)</f>
        <v/>
      </c>
      <c r="G129" s="15"/>
      <c r="H129" s="259"/>
      <c r="I129" s="259"/>
      <c r="J129" s="259"/>
      <c r="K129" s="259"/>
      <c r="L129" s="259"/>
      <c r="M129" s="259"/>
      <c r="N129" s="259"/>
      <c r="O129" s="259"/>
      <c r="P129" s="259"/>
      <c r="Q129" s="259"/>
      <c r="R129" s="259"/>
      <c r="S129" s="259"/>
      <c r="T129" s="260"/>
      <c r="U129" s="241"/>
      <c r="V129" s="420">
        <f t="shared" si="5"/>
        <v>0</v>
      </c>
      <c r="W129" s="17"/>
    </row>
    <row r="130" spans="1:23" ht="12" hidden="1" customHeight="1" x14ac:dyDescent="0.2">
      <c r="A130" s="6"/>
      <c r="B130" s="6"/>
      <c r="C130" s="13"/>
      <c r="D130" s="19">
        <f t="shared" si="4"/>
        <v>119</v>
      </c>
      <c r="E130" s="71" t="str">
        <f>IF(OR('Services - WHC'!E128="",'Services - WHC'!E128="[Enter service]"),"",'Services - WHC'!E128)</f>
        <v/>
      </c>
      <c r="F130" s="72" t="str">
        <f>IF(OR('Services - WHC'!F128="",'Services - WHC'!F128="[Select]"),"",'Services - WHC'!F128)</f>
        <v/>
      </c>
      <c r="G130" s="15"/>
      <c r="H130" s="259"/>
      <c r="I130" s="259"/>
      <c r="J130" s="259"/>
      <c r="K130" s="259"/>
      <c r="L130" s="259"/>
      <c r="M130" s="259"/>
      <c r="N130" s="259"/>
      <c r="O130" s="259"/>
      <c r="P130" s="259"/>
      <c r="Q130" s="259"/>
      <c r="R130" s="259"/>
      <c r="S130" s="259"/>
      <c r="T130" s="260"/>
      <c r="U130" s="241"/>
      <c r="V130" s="420">
        <f t="shared" si="5"/>
        <v>0</v>
      </c>
      <c r="W130" s="17"/>
    </row>
    <row r="131" spans="1:23" ht="12" hidden="1" customHeight="1" x14ac:dyDescent="0.2">
      <c r="A131" s="6"/>
      <c r="B131" s="6"/>
      <c r="C131" s="13"/>
      <c r="D131" s="19">
        <f t="shared" si="4"/>
        <v>120</v>
      </c>
      <c r="E131" s="71" t="str">
        <f>IF(OR('Services - WHC'!E129="",'Services - WHC'!E129="[Enter service]"),"",'Services - WHC'!E129)</f>
        <v/>
      </c>
      <c r="F131" s="72" t="str">
        <f>IF(OR('Services - WHC'!F129="",'Services - WHC'!F129="[Select]"),"",'Services - WHC'!F129)</f>
        <v/>
      </c>
      <c r="G131" s="15"/>
      <c r="H131" s="259"/>
      <c r="I131" s="259"/>
      <c r="J131" s="259"/>
      <c r="K131" s="259"/>
      <c r="L131" s="259"/>
      <c r="M131" s="259"/>
      <c r="N131" s="259"/>
      <c r="O131" s="259"/>
      <c r="P131" s="259"/>
      <c r="Q131" s="259"/>
      <c r="R131" s="259"/>
      <c r="S131" s="259"/>
      <c r="T131" s="260"/>
      <c r="U131" s="241"/>
      <c r="V131" s="420">
        <f t="shared" si="5"/>
        <v>0</v>
      </c>
      <c r="W131" s="17"/>
    </row>
    <row r="132" spans="1:23" ht="12" hidden="1" customHeight="1" x14ac:dyDescent="0.2">
      <c r="A132" s="6"/>
      <c r="B132" s="6"/>
      <c r="C132" s="13"/>
      <c r="D132" s="19">
        <f t="shared" si="4"/>
        <v>121</v>
      </c>
      <c r="E132" s="71" t="str">
        <f>IF(OR('Services - WHC'!E130="",'Services - WHC'!E130="[Enter service]"),"",'Services - WHC'!E130)</f>
        <v/>
      </c>
      <c r="F132" s="72" t="str">
        <f>IF(OR('Services - WHC'!F130="",'Services - WHC'!F130="[Select]"),"",'Services - WHC'!F130)</f>
        <v/>
      </c>
      <c r="G132" s="15"/>
      <c r="H132" s="259"/>
      <c r="I132" s="259"/>
      <c r="J132" s="259"/>
      <c r="K132" s="259"/>
      <c r="L132" s="259"/>
      <c r="M132" s="259"/>
      <c r="N132" s="259"/>
      <c r="O132" s="259"/>
      <c r="P132" s="259"/>
      <c r="Q132" s="259"/>
      <c r="R132" s="259"/>
      <c r="S132" s="259"/>
      <c r="T132" s="260"/>
      <c r="U132" s="241"/>
      <c r="V132" s="420">
        <f t="shared" si="5"/>
        <v>0</v>
      </c>
      <c r="W132" s="17"/>
    </row>
    <row r="133" spans="1:23" ht="12" hidden="1" customHeight="1" x14ac:dyDescent="0.2">
      <c r="A133" s="6"/>
      <c r="B133" s="6"/>
      <c r="C133" s="13"/>
      <c r="D133" s="19">
        <f t="shared" si="4"/>
        <v>122</v>
      </c>
      <c r="E133" s="71" t="str">
        <f>IF(OR('Services - WHC'!E131="",'Services - WHC'!E131="[Enter service]"),"",'Services - WHC'!E131)</f>
        <v/>
      </c>
      <c r="F133" s="72" t="str">
        <f>IF(OR('Services - WHC'!F131="",'Services - WHC'!F131="[Select]"),"",'Services - WHC'!F131)</f>
        <v/>
      </c>
      <c r="G133" s="15"/>
      <c r="H133" s="259"/>
      <c r="I133" s="259"/>
      <c r="J133" s="259"/>
      <c r="K133" s="259"/>
      <c r="L133" s="259"/>
      <c r="M133" s="259"/>
      <c r="N133" s="259"/>
      <c r="O133" s="259"/>
      <c r="P133" s="259"/>
      <c r="Q133" s="259"/>
      <c r="R133" s="259"/>
      <c r="S133" s="259"/>
      <c r="T133" s="260"/>
      <c r="U133" s="241"/>
      <c r="V133" s="420">
        <f t="shared" si="5"/>
        <v>0</v>
      </c>
      <c r="W133" s="17"/>
    </row>
    <row r="134" spans="1:23" ht="12" hidden="1" customHeight="1" x14ac:dyDescent="0.2">
      <c r="A134" s="6"/>
      <c r="B134" s="6"/>
      <c r="C134" s="13"/>
      <c r="D134" s="19">
        <f t="shared" si="4"/>
        <v>123</v>
      </c>
      <c r="E134" s="71" t="str">
        <f>IF(OR('Services - WHC'!E132="",'Services - WHC'!E132="[Enter service]"),"",'Services - WHC'!E132)</f>
        <v/>
      </c>
      <c r="F134" s="72" t="str">
        <f>IF(OR('Services - WHC'!F132="",'Services - WHC'!F132="[Select]"),"",'Services - WHC'!F132)</f>
        <v/>
      </c>
      <c r="G134" s="15"/>
      <c r="H134" s="259"/>
      <c r="I134" s="259"/>
      <c r="J134" s="259"/>
      <c r="K134" s="259"/>
      <c r="L134" s="259"/>
      <c r="M134" s="259"/>
      <c r="N134" s="259"/>
      <c r="O134" s="259"/>
      <c r="P134" s="259"/>
      <c r="Q134" s="259"/>
      <c r="R134" s="259"/>
      <c r="S134" s="259"/>
      <c r="T134" s="260"/>
      <c r="U134" s="241"/>
      <c r="V134" s="420">
        <f t="shared" si="5"/>
        <v>0</v>
      </c>
      <c r="W134" s="17"/>
    </row>
    <row r="135" spans="1:23" ht="12" hidden="1" customHeight="1" x14ac:dyDescent="0.2">
      <c r="A135" s="6"/>
      <c r="B135" s="6"/>
      <c r="C135" s="13"/>
      <c r="D135" s="19">
        <f t="shared" si="4"/>
        <v>124</v>
      </c>
      <c r="E135" s="71" t="str">
        <f>IF(OR('Services - WHC'!E133="",'Services - WHC'!E133="[Enter service]"),"",'Services - WHC'!E133)</f>
        <v/>
      </c>
      <c r="F135" s="72" t="str">
        <f>IF(OR('Services - WHC'!F133="",'Services - WHC'!F133="[Select]"),"",'Services - WHC'!F133)</f>
        <v/>
      </c>
      <c r="G135" s="15"/>
      <c r="H135" s="259"/>
      <c r="I135" s="259"/>
      <c r="J135" s="259"/>
      <c r="K135" s="259"/>
      <c r="L135" s="259"/>
      <c r="M135" s="259"/>
      <c r="N135" s="259"/>
      <c r="O135" s="259"/>
      <c r="P135" s="259"/>
      <c r="Q135" s="259"/>
      <c r="R135" s="259"/>
      <c r="S135" s="259"/>
      <c r="T135" s="260"/>
      <c r="U135" s="241"/>
      <c r="V135" s="420">
        <f t="shared" si="5"/>
        <v>0</v>
      </c>
      <c r="W135" s="17"/>
    </row>
    <row r="136" spans="1:23" ht="12" hidden="1" customHeight="1" x14ac:dyDescent="0.2">
      <c r="A136" s="6"/>
      <c r="B136" s="6"/>
      <c r="C136" s="13"/>
      <c r="D136" s="19">
        <f t="shared" si="4"/>
        <v>125</v>
      </c>
      <c r="E136" s="71" t="str">
        <f>IF(OR('Services - WHC'!E134="",'Services - WHC'!E134="[Enter service]"),"",'Services - WHC'!E134)</f>
        <v/>
      </c>
      <c r="F136" s="72" t="str">
        <f>IF(OR('Services - WHC'!F134="",'Services - WHC'!F134="[Select]"),"",'Services - WHC'!F134)</f>
        <v/>
      </c>
      <c r="G136" s="15"/>
      <c r="H136" s="259"/>
      <c r="I136" s="259"/>
      <c r="J136" s="259"/>
      <c r="K136" s="259"/>
      <c r="L136" s="259"/>
      <c r="M136" s="259"/>
      <c r="N136" s="259"/>
      <c r="O136" s="259"/>
      <c r="P136" s="259"/>
      <c r="Q136" s="259"/>
      <c r="R136" s="259"/>
      <c r="S136" s="259"/>
      <c r="T136" s="260"/>
      <c r="U136" s="241"/>
      <c r="V136" s="420">
        <f t="shared" si="5"/>
        <v>0</v>
      </c>
      <c r="W136" s="17"/>
    </row>
    <row r="137" spans="1:23" ht="12" hidden="1" customHeight="1" x14ac:dyDescent="0.2">
      <c r="A137" s="6"/>
      <c r="B137" s="6"/>
      <c r="C137" s="13"/>
      <c r="D137" s="19">
        <f t="shared" si="4"/>
        <v>126</v>
      </c>
      <c r="E137" s="71" t="str">
        <f>IF(OR('Services - WHC'!E135="",'Services - WHC'!E135="[Enter service]"),"",'Services - WHC'!E135)</f>
        <v/>
      </c>
      <c r="F137" s="72" t="str">
        <f>IF(OR('Services - WHC'!F135="",'Services - WHC'!F135="[Select]"),"",'Services - WHC'!F135)</f>
        <v/>
      </c>
      <c r="G137" s="15"/>
      <c r="H137" s="259"/>
      <c r="I137" s="259"/>
      <c r="J137" s="259"/>
      <c r="K137" s="259"/>
      <c r="L137" s="259"/>
      <c r="M137" s="259"/>
      <c r="N137" s="259"/>
      <c r="O137" s="259"/>
      <c r="P137" s="259"/>
      <c r="Q137" s="259"/>
      <c r="R137" s="259"/>
      <c r="S137" s="259"/>
      <c r="T137" s="260"/>
      <c r="U137" s="241"/>
      <c r="V137" s="420">
        <f t="shared" si="5"/>
        <v>0</v>
      </c>
      <c r="W137" s="17"/>
    </row>
    <row r="138" spans="1:23" ht="12" hidden="1" customHeight="1" x14ac:dyDescent="0.2">
      <c r="A138" s="6"/>
      <c r="B138" s="6"/>
      <c r="C138" s="13"/>
      <c r="D138" s="19">
        <f t="shared" si="4"/>
        <v>127</v>
      </c>
      <c r="E138" s="71" t="str">
        <f>IF(OR('Services - WHC'!E136="",'Services - WHC'!E136="[Enter service]"),"",'Services - WHC'!E136)</f>
        <v/>
      </c>
      <c r="F138" s="72" t="str">
        <f>IF(OR('Services - WHC'!F136="",'Services - WHC'!F136="[Select]"),"",'Services - WHC'!F136)</f>
        <v/>
      </c>
      <c r="G138" s="15"/>
      <c r="H138" s="259"/>
      <c r="I138" s="259"/>
      <c r="J138" s="259"/>
      <c r="K138" s="259"/>
      <c r="L138" s="259"/>
      <c r="M138" s="259"/>
      <c r="N138" s="259"/>
      <c r="O138" s="259"/>
      <c r="P138" s="259"/>
      <c r="Q138" s="259"/>
      <c r="R138" s="259"/>
      <c r="S138" s="259"/>
      <c r="T138" s="260"/>
      <c r="U138" s="241"/>
      <c r="V138" s="420">
        <f t="shared" si="5"/>
        <v>0</v>
      </c>
      <c r="W138" s="17"/>
    </row>
    <row r="139" spans="1:23" ht="12" hidden="1" customHeight="1" x14ac:dyDescent="0.2">
      <c r="A139" s="6"/>
      <c r="B139" s="6"/>
      <c r="C139" s="13"/>
      <c r="D139" s="19">
        <f t="shared" si="4"/>
        <v>128</v>
      </c>
      <c r="E139" s="71" t="str">
        <f>IF(OR('Services - WHC'!E137="",'Services - WHC'!E137="[Enter service]"),"",'Services - WHC'!E137)</f>
        <v/>
      </c>
      <c r="F139" s="72" t="str">
        <f>IF(OR('Services - WHC'!F137="",'Services - WHC'!F137="[Select]"),"",'Services - WHC'!F137)</f>
        <v/>
      </c>
      <c r="G139" s="15"/>
      <c r="H139" s="259"/>
      <c r="I139" s="259"/>
      <c r="J139" s="259"/>
      <c r="K139" s="259"/>
      <c r="L139" s="259"/>
      <c r="M139" s="259"/>
      <c r="N139" s="259"/>
      <c r="O139" s="259"/>
      <c r="P139" s="259"/>
      <c r="Q139" s="259"/>
      <c r="R139" s="259"/>
      <c r="S139" s="259"/>
      <c r="T139" s="260"/>
      <c r="U139" s="241"/>
      <c r="V139" s="420">
        <f t="shared" si="5"/>
        <v>0</v>
      </c>
      <c r="W139" s="17"/>
    </row>
    <row r="140" spans="1:23" ht="12" hidden="1" customHeight="1" x14ac:dyDescent="0.2">
      <c r="A140" s="6"/>
      <c r="B140" s="6"/>
      <c r="C140" s="13"/>
      <c r="D140" s="19">
        <f t="shared" si="4"/>
        <v>129</v>
      </c>
      <c r="E140" s="71" t="str">
        <f>IF(OR('Services - WHC'!E138="",'Services - WHC'!E138="[Enter service]"),"",'Services - WHC'!E138)</f>
        <v/>
      </c>
      <c r="F140" s="72" t="str">
        <f>IF(OR('Services - WHC'!F138="",'Services - WHC'!F138="[Select]"),"",'Services - WHC'!F138)</f>
        <v/>
      </c>
      <c r="G140" s="15"/>
      <c r="H140" s="259"/>
      <c r="I140" s="259"/>
      <c r="J140" s="259"/>
      <c r="K140" s="259"/>
      <c r="L140" s="259"/>
      <c r="M140" s="259"/>
      <c r="N140" s="259"/>
      <c r="O140" s="259"/>
      <c r="P140" s="259"/>
      <c r="Q140" s="259"/>
      <c r="R140" s="259"/>
      <c r="S140" s="259"/>
      <c r="T140" s="260"/>
      <c r="U140" s="241"/>
      <c r="V140" s="420">
        <f t="shared" ref="V140:V153" si="6">SUM(H140:U140)</f>
        <v>0</v>
      </c>
      <c r="W140" s="17"/>
    </row>
    <row r="141" spans="1:23" ht="12" hidden="1" customHeight="1" x14ac:dyDescent="0.2">
      <c r="A141" s="6"/>
      <c r="B141" s="6"/>
      <c r="C141" s="13"/>
      <c r="D141" s="19">
        <f t="shared" si="4"/>
        <v>130</v>
      </c>
      <c r="E141" s="71" t="str">
        <f>IF(OR('Services - WHC'!E139="",'Services - WHC'!E139="[Enter service]"),"",'Services - WHC'!E139)</f>
        <v/>
      </c>
      <c r="F141" s="72" t="str">
        <f>IF(OR('Services - WHC'!F139="",'Services - WHC'!F139="[Select]"),"",'Services - WHC'!F139)</f>
        <v/>
      </c>
      <c r="G141" s="15"/>
      <c r="H141" s="259"/>
      <c r="I141" s="259"/>
      <c r="J141" s="259"/>
      <c r="K141" s="259"/>
      <c r="L141" s="259"/>
      <c r="M141" s="259"/>
      <c r="N141" s="259"/>
      <c r="O141" s="259"/>
      <c r="P141" s="259"/>
      <c r="Q141" s="259"/>
      <c r="R141" s="259"/>
      <c r="S141" s="259"/>
      <c r="T141" s="260"/>
      <c r="U141" s="241"/>
      <c r="V141" s="420">
        <f t="shared" si="6"/>
        <v>0</v>
      </c>
      <c r="W141" s="17"/>
    </row>
    <row r="142" spans="1:23" ht="12" hidden="1" customHeight="1" x14ac:dyDescent="0.2">
      <c r="A142" s="6"/>
      <c r="B142" s="6"/>
      <c r="C142" s="13"/>
      <c r="D142" s="19">
        <f t="shared" ref="D142:D151" si="7">D141+1</f>
        <v>131</v>
      </c>
      <c r="E142" s="71" t="str">
        <f>IF(OR('Services - WHC'!E140="",'Services - WHC'!E140="[Enter service]"),"",'Services - WHC'!E140)</f>
        <v/>
      </c>
      <c r="F142" s="72" t="str">
        <f>IF(OR('Services - WHC'!F140="",'Services - WHC'!F140="[Select]"),"",'Services - WHC'!F140)</f>
        <v/>
      </c>
      <c r="G142" s="15"/>
      <c r="H142" s="259"/>
      <c r="I142" s="259"/>
      <c r="J142" s="259"/>
      <c r="K142" s="259"/>
      <c r="L142" s="259"/>
      <c r="M142" s="259"/>
      <c r="N142" s="259"/>
      <c r="O142" s="259"/>
      <c r="P142" s="259"/>
      <c r="Q142" s="259"/>
      <c r="R142" s="259"/>
      <c r="S142" s="259"/>
      <c r="T142" s="260"/>
      <c r="U142" s="241"/>
      <c r="V142" s="420">
        <f t="shared" si="6"/>
        <v>0</v>
      </c>
      <c r="W142" s="17"/>
    </row>
    <row r="143" spans="1:23" ht="12" hidden="1" customHeight="1" x14ac:dyDescent="0.2">
      <c r="A143" s="6"/>
      <c r="B143" s="6"/>
      <c r="C143" s="13"/>
      <c r="D143" s="19">
        <f t="shared" si="7"/>
        <v>132</v>
      </c>
      <c r="E143" s="71" t="str">
        <f>IF(OR('Services - WHC'!E141="",'Services - WHC'!E141="[Enter service]"),"",'Services - WHC'!E141)</f>
        <v/>
      </c>
      <c r="F143" s="72" t="str">
        <f>IF(OR('Services - WHC'!F141="",'Services - WHC'!F141="[Select]"),"",'Services - WHC'!F141)</f>
        <v/>
      </c>
      <c r="G143" s="15"/>
      <c r="H143" s="259"/>
      <c r="I143" s="259"/>
      <c r="J143" s="259"/>
      <c r="K143" s="259"/>
      <c r="L143" s="259"/>
      <c r="M143" s="259"/>
      <c r="N143" s="259"/>
      <c r="O143" s="259"/>
      <c r="P143" s="259"/>
      <c r="Q143" s="259"/>
      <c r="R143" s="259"/>
      <c r="S143" s="259"/>
      <c r="T143" s="260"/>
      <c r="U143" s="241"/>
      <c r="V143" s="420">
        <f t="shared" si="6"/>
        <v>0</v>
      </c>
      <c r="W143" s="17"/>
    </row>
    <row r="144" spans="1:23" ht="12" hidden="1" customHeight="1" x14ac:dyDescent="0.2">
      <c r="A144" s="6"/>
      <c r="B144" s="6"/>
      <c r="C144" s="13"/>
      <c r="D144" s="19">
        <f t="shared" si="7"/>
        <v>133</v>
      </c>
      <c r="E144" s="71" t="str">
        <f>IF(OR('Services - WHC'!E142="",'Services - WHC'!E142="[Enter service]"),"",'Services - WHC'!E142)</f>
        <v/>
      </c>
      <c r="F144" s="72" t="str">
        <f>IF(OR('Services - WHC'!F142="",'Services - WHC'!F142="[Select]"),"",'Services - WHC'!F142)</f>
        <v/>
      </c>
      <c r="G144" s="15"/>
      <c r="H144" s="259"/>
      <c r="I144" s="259"/>
      <c r="J144" s="259"/>
      <c r="K144" s="259"/>
      <c r="L144" s="259"/>
      <c r="M144" s="259"/>
      <c r="N144" s="259"/>
      <c r="O144" s="259"/>
      <c r="P144" s="259"/>
      <c r="Q144" s="259"/>
      <c r="R144" s="259"/>
      <c r="S144" s="259"/>
      <c r="T144" s="260"/>
      <c r="U144" s="241"/>
      <c r="V144" s="420">
        <f t="shared" si="6"/>
        <v>0</v>
      </c>
      <c r="W144" s="17"/>
    </row>
    <row r="145" spans="1:23" ht="12" hidden="1" customHeight="1" x14ac:dyDescent="0.2">
      <c r="A145" s="6"/>
      <c r="B145" s="6"/>
      <c r="C145" s="13"/>
      <c r="D145" s="19">
        <f t="shared" si="7"/>
        <v>134</v>
      </c>
      <c r="E145" s="71" t="str">
        <f>IF(OR('Services - WHC'!E143="",'Services - WHC'!E143="[Enter service]"),"",'Services - WHC'!E143)</f>
        <v/>
      </c>
      <c r="F145" s="72" t="str">
        <f>IF(OR('Services - WHC'!F143="",'Services - WHC'!F143="[Select]"),"",'Services - WHC'!F143)</f>
        <v/>
      </c>
      <c r="G145" s="15"/>
      <c r="H145" s="259"/>
      <c r="I145" s="259"/>
      <c r="J145" s="259"/>
      <c r="K145" s="259"/>
      <c r="L145" s="259"/>
      <c r="M145" s="259"/>
      <c r="N145" s="259"/>
      <c r="O145" s="259"/>
      <c r="P145" s="259"/>
      <c r="Q145" s="259"/>
      <c r="R145" s="259"/>
      <c r="S145" s="259"/>
      <c r="T145" s="260"/>
      <c r="U145" s="241"/>
      <c r="V145" s="420">
        <f t="shared" si="6"/>
        <v>0</v>
      </c>
      <c r="W145" s="17"/>
    </row>
    <row r="146" spans="1:23" ht="12" hidden="1" customHeight="1" x14ac:dyDescent="0.2">
      <c r="A146" s="6"/>
      <c r="B146" s="6"/>
      <c r="C146" s="13"/>
      <c r="D146" s="19">
        <f t="shared" si="7"/>
        <v>135</v>
      </c>
      <c r="E146" s="71" t="str">
        <f>IF(OR('Services - WHC'!E144="",'Services - WHC'!E144="[Enter service]"),"",'Services - WHC'!E144)</f>
        <v/>
      </c>
      <c r="F146" s="72" t="str">
        <f>IF(OR('Services - WHC'!F144="",'Services - WHC'!F144="[Select]"),"",'Services - WHC'!F144)</f>
        <v/>
      </c>
      <c r="G146" s="15"/>
      <c r="H146" s="259"/>
      <c r="I146" s="259"/>
      <c r="J146" s="259"/>
      <c r="K146" s="259"/>
      <c r="L146" s="259"/>
      <c r="M146" s="259"/>
      <c r="N146" s="259"/>
      <c r="O146" s="259"/>
      <c r="P146" s="259"/>
      <c r="Q146" s="259"/>
      <c r="R146" s="259"/>
      <c r="S146" s="259"/>
      <c r="T146" s="260"/>
      <c r="U146" s="241"/>
      <c r="V146" s="420">
        <f t="shared" si="6"/>
        <v>0</v>
      </c>
      <c r="W146" s="17"/>
    </row>
    <row r="147" spans="1:23" ht="12" hidden="1" customHeight="1" x14ac:dyDescent="0.2">
      <c r="A147" s="6"/>
      <c r="B147" s="6"/>
      <c r="C147" s="13"/>
      <c r="D147" s="19">
        <f t="shared" si="7"/>
        <v>136</v>
      </c>
      <c r="E147" s="71" t="str">
        <f>IF(OR('Services - WHC'!E145="",'Services - WHC'!E145="[Enter service]"),"",'Services - WHC'!E145)</f>
        <v/>
      </c>
      <c r="F147" s="72" t="str">
        <f>IF(OR('Services - WHC'!F145="",'Services - WHC'!F145="[Select]"),"",'Services - WHC'!F145)</f>
        <v/>
      </c>
      <c r="G147" s="15"/>
      <c r="H147" s="259"/>
      <c r="I147" s="259"/>
      <c r="J147" s="259"/>
      <c r="K147" s="259"/>
      <c r="L147" s="259"/>
      <c r="M147" s="259"/>
      <c r="N147" s="259"/>
      <c r="O147" s="259"/>
      <c r="P147" s="259"/>
      <c r="Q147" s="259"/>
      <c r="R147" s="259"/>
      <c r="S147" s="259"/>
      <c r="T147" s="260"/>
      <c r="U147" s="241"/>
      <c r="V147" s="420">
        <f t="shared" si="6"/>
        <v>0</v>
      </c>
      <c r="W147" s="17"/>
    </row>
    <row r="148" spans="1:23" ht="12" hidden="1" customHeight="1" x14ac:dyDescent="0.2">
      <c r="A148" s="6"/>
      <c r="B148" s="6"/>
      <c r="C148" s="13"/>
      <c r="D148" s="19">
        <f t="shared" si="7"/>
        <v>137</v>
      </c>
      <c r="E148" s="71" t="str">
        <f>IF(OR('Services - WHC'!E146="",'Services - WHC'!E146="[Enter service]"),"",'Services - WHC'!E146)</f>
        <v/>
      </c>
      <c r="F148" s="72" t="str">
        <f>IF(OR('Services - WHC'!F146="",'Services - WHC'!F146="[Select]"),"",'Services - WHC'!F146)</f>
        <v/>
      </c>
      <c r="G148" s="15"/>
      <c r="H148" s="259"/>
      <c r="I148" s="259"/>
      <c r="J148" s="259"/>
      <c r="K148" s="259"/>
      <c r="L148" s="259"/>
      <c r="M148" s="259"/>
      <c r="N148" s="259"/>
      <c r="O148" s="259"/>
      <c r="P148" s="259"/>
      <c r="Q148" s="259"/>
      <c r="R148" s="259"/>
      <c r="S148" s="259"/>
      <c r="T148" s="260"/>
      <c r="U148" s="241"/>
      <c r="V148" s="420">
        <f t="shared" si="6"/>
        <v>0</v>
      </c>
      <c r="W148" s="17"/>
    </row>
    <row r="149" spans="1:23" ht="12" hidden="1" customHeight="1" x14ac:dyDescent="0.2">
      <c r="A149" s="6"/>
      <c r="B149" s="6"/>
      <c r="C149" s="13"/>
      <c r="D149" s="19">
        <f t="shared" si="7"/>
        <v>138</v>
      </c>
      <c r="E149" s="71" t="str">
        <f>IF(OR('Services - WHC'!E147="",'Services - WHC'!E147="[Enter service]"),"",'Services - WHC'!E147)</f>
        <v/>
      </c>
      <c r="F149" s="72" t="str">
        <f>IF(OR('Services - WHC'!F147="",'Services - WHC'!F147="[Select]"),"",'Services - WHC'!F147)</f>
        <v/>
      </c>
      <c r="G149" s="15"/>
      <c r="H149" s="259"/>
      <c r="I149" s="259"/>
      <c r="J149" s="259"/>
      <c r="K149" s="259"/>
      <c r="L149" s="259"/>
      <c r="M149" s="259"/>
      <c r="N149" s="259"/>
      <c r="O149" s="259"/>
      <c r="P149" s="259"/>
      <c r="Q149" s="259"/>
      <c r="R149" s="259"/>
      <c r="S149" s="259"/>
      <c r="T149" s="260"/>
      <c r="U149" s="241"/>
      <c r="V149" s="420">
        <f t="shared" si="6"/>
        <v>0</v>
      </c>
      <c r="W149" s="17"/>
    </row>
    <row r="150" spans="1:23" ht="12" hidden="1" customHeight="1" x14ac:dyDescent="0.2">
      <c r="A150" s="6"/>
      <c r="B150" s="6"/>
      <c r="C150" s="13"/>
      <c r="D150" s="19">
        <f t="shared" si="7"/>
        <v>139</v>
      </c>
      <c r="E150" s="71" t="str">
        <f>IF(OR('Services - WHC'!E148="",'Services - WHC'!E148="[Enter service]"),"",'Services - WHC'!E148)</f>
        <v/>
      </c>
      <c r="F150" s="72" t="str">
        <f>IF(OR('Services - WHC'!F148="",'Services - WHC'!F148="[Select]"),"",'Services - WHC'!F148)</f>
        <v/>
      </c>
      <c r="G150" s="15"/>
      <c r="H150" s="259"/>
      <c r="I150" s="259"/>
      <c r="J150" s="259"/>
      <c r="K150" s="259"/>
      <c r="L150" s="259"/>
      <c r="M150" s="259"/>
      <c r="N150" s="259"/>
      <c r="O150" s="259"/>
      <c r="P150" s="259"/>
      <c r="Q150" s="259"/>
      <c r="R150" s="259"/>
      <c r="S150" s="259"/>
      <c r="T150" s="260"/>
      <c r="U150" s="241"/>
      <c r="V150" s="420">
        <f t="shared" si="6"/>
        <v>0</v>
      </c>
      <c r="W150" s="17"/>
    </row>
    <row r="151" spans="1:23" ht="12" hidden="1" customHeight="1" x14ac:dyDescent="0.2">
      <c r="A151" s="6"/>
      <c r="B151" s="6"/>
      <c r="C151" s="13"/>
      <c r="D151" s="19">
        <f t="shared" si="7"/>
        <v>140</v>
      </c>
      <c r="E151" s="71" t="str">
        <f>IF(OR('Services - WHC'!E149="",'Services - WHC'!E149="[Enter service]"),"",'Services - WHC'!E149)</f>
        <v/>
      </c>
      <c r="F151" s="72" t="str">
        <f>IF(OR('Services - WHC'!F149="",'Services - WHC'!F149="[Select]"),"",'Services - WHC'!F149)</f>
        <v/>
      </c>
      <c r="G151" s="15"/>
      <c r="H151" s="259"/>
      <c r="I151" s="259"/>
      <c r="J151" s="259"/>
      <c r="K151" s="259"/>
      <c r="L151" s="259"/>
      <c r="M151" s="259"/>
      <c r="N151" s="259"/>
      <c r="O151" s="259"/>
      <c r="P151" s="259"/>
      <c r="Q151" s="259"/>
      <c r="R151" s="259"/>
      <c r="S151" s="259"/>
      <c r="T151" s="260"/>
      <c r="U151" s="241"/>
      <c r="V151" s="420">
        <f t="shared" si="6"/>
        <v>0</v>
      </c>
      <c r="W151" s="17"/>
    </row>
    <row r="152" spans="1:23" ht="12" customHeight="1" thickBot="1" x14ac:dyDescent="0.25">
      <c r="A152" s="6"/>
      <c r="B152" s="6"/>
      <c r="C152" s="13"/>
      <c r="D152" s="14"/>
      <c r="E152" s="75" t="s">
        <v>88</v>
      </c>
      <c r="F152" s="76"/>
      <c r="G152" s="15"/>
      <c r="H152" s="239"/>
      <c r="I152" s="239"/>
      <c r="J152" s="239"/>
      <c r="K152" s="239"/>
      <c r="L152" s="239"/>
      <c r="M152" s="239"/>
      <c r="N152" s="239"/>
      <c r="O152" s="239"/>
      <c r="P152" s="239"/>
      <c r="Q152" s="239"/>
      <c r="R152" s="239"/>
      <c r="S152" s="239"/>
      <c r="T152" s="240"/>
      <c r="U152" s="241"/>
      <c r="V152" s="424">
        <f t="shared" si="6"/>
        <v>0</v>
      </c>
      <c r="W152" s="17"/>
    </row>
    <row r="153" spans="1:23" s="28" customFormat="1" ht="12" customHeight="1" thickTop="1" x14ac:dyDescent="0.2">
      <c r="A153" s="23"/>
      <c r="B153" s="23"/>
      <c r="C153" s="24"/>
      <c r="D153" s="14"/>
      <c r="E153" s="50" t="s">
        <v>87</v>
      </c>
      <c r="F153" s="51"/>
      <c r="G153" s="15"/>
      <c r="H153" s="421">
        <f t="shared" ref="H153:U153" si="8">+SUM(H12:H152)</f>
        <v>138500</v>
      </c>
      <c r="I153" s="421">
        <f t="shared" si="8"/>
        <v>816595</v>
      </c>
      <c r="J153" s="421">
        <f t="shared" si="8"/>
        <v>2884341</v>
      </c>
      <c r="K153" s="421">
        <f t="shared" si="8"/>
        <v>88600</v>
      </c>
      <c r="L153" s="421">
        <f t="shared" si="8"/>
        <v>1518849</v>
      </c>
      <c r="M153" s="421">
        <f t="shared" si="8"/>
        <v>1600000</v>
      </c>
      <c r="N153" s="421">
        <f t="shared" si="8"/>
        <v>5775</v>
      </c>
      <c r="O153" s="421">
        <f t="shared" si="8"/>
        <v>0</v>
      </c>
      <c r="P153" s="421">
        <f t="shared" si="8"/>
        <v>0</v>
      </c>
      <c r="Q153" s="421">
        <f t="shared" si="8"/>
        <v>1915314</v>
      </c>
      <c r="R153" s="421">
        <f t="shared" si="8"/>
        <v>128500</v>
      </c>
      <c r="S153" s="421">
        <f t="shared" si="8"/>
        <v>0</v>
      </c>
      <c r="T153" s="421">
        <f t="shared" si="8"/>
        <v>0</v>
      </c>
      <c r="U153" s="421">
        <f t="shared" si="8"/>
        <v>8322574</v>
      </c>
      <c r="V153" s="422">
        <f t="shared" si="6"/>
        <v>17419048</v>
      </c>
      <c r="W153" s="27"/>
    </row>
    <row r="154" spans="1:23" ht="12.6" customHeight="1" thickBot="1" x14ac:dyDescent="0.25">
      <c r="A154" s="6"/>
      <c r="B154" s="6"/>
      <c r="C154" s="32"/>
      <c r="D154" s="33"/>
      <c r="E154" s="34"/>
      <c r="F154" s="35"/>
      <c r="G154" s="35"/>
      <c r="H154" s="35"/>
      <c r="I154" s="120"/>
      <c r="J154" s="120"/>
      <c r="K154" s="120"/>
      <c r="L154" s="120"/>
      <c r="M154" s="33"/>
      <c r="N154" s="36"/>
      <c r="O154" s="393"/>
      <c r="P154" s="393"/>
      <c r="Q154" s="393"/>
      <c r="R154" s="393"/>
      <c r="S154" s="393"/>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91"/>
      <c r="D158" s="292"/>
      <c r="E158" s="292"/>
      <c r="F158" s="293"/>
      <c r="G158" s="293"/>
      <c r="H158" s="294"/>
      <c r="I158" s="3"/>
      <c r="J158" s="3"/>
      <c r="K158" s="3"/>
      <c r="L158" s="3"/>
      <c r="M158" s="42"/>
      <c r="N158" s="16"/>
      <c r="O158" s="16"/>
    </row>
    <row r="159" spans="1:23" ht="15" x14ac:dyDescent="0.2">
      <c r="B159" s="42"/>
      <c r="C159" s="295"/>
      <c r="D159" s="16"/>
      <c r="E159" s="296" t="s">
        <v>212</v>
      </c>
      <c r="F159" s="15"/>
      <c r="G159" s="15"/>
      <c r="H159" s="31"/>
      <c r="I159" s="3"/>
      <c r="J159" s="3"/>
      <c r="K159" s="3"/>
      <c r="L159" s="3"/>
      <c r="M159" s="42"/>
      <c r="N159" s="16"/>
      <c r="O159" s="16"/>
    </row>
    <row r="160" spans="1:23" ht="15" x14ac:dyDescent="0.2">
      <c r="B160" s="42"/>
      <c r="C160" s="295"/>
      <c r="D160" s="16"/>
      <c r="E160" s="3" t="s">
        <v>216</v>
      </c>
      <c r="F160" s="15" t="s">
        <v>209</v>
      </c>
      <c r="G160" s="297"/>
      <c r="H160" s="17"/>
      <c r="I160" s="3"/>
      <c r="J160" s="3"/>
      <c r="K160" s="3"/>
      <c r="L160" s="3"/>
      <c r="M160" s="42"/>
      <c r="N160" s="16"/>
      <c r="O160" s="16"/>
    </row>
    <row r="161" spans="2:15" ht="15" x14ac:dyDescent="0.2">
      <c r="B161" s="42"/>
      <c r="C161" s="295"/>
      <c r="D161" s="16"/>
      <c r="E161" s="298" t="s">
        <v>211</v>
      </c>
      <c r="F161" s="299"/>
      <c r="G161" s="300"/>
      <c r="H161" s="17"/>
      <c r="I161" s="3"/>
      <c r="J161" s="3"/>
      <c r="K161" s="3"/>
      <c r="L161" s="3"/>
      <c r="M161" s="42"/>
      <c r="N161" s="16"/>
      <c r="O161" s="16"/>
    </row>
    <row r="162" spans="2:15" ht="15" x14ac:dyDescent="0.2">
      <c r="B162" s="42"/>
      <c r="C162" s="295"/>
      <c r="D162" s="16"/>
      <c r="E162" s="298" t="s">
        <v>211</v>
      </c>
      <c r="F162" s="299"/>
      <c r="G162" s="300"/>
      <c r="H162" s="17"/>
      <c r="I162" s="3"/>
      <c r="J162" s="3"/>
      <c r="K162" s="3"/>
      <c r="L162" s="3"/>
      <c r="M162" s="42"/>
      <c r="N162" s="16"/>
      <c r="O162" s="16"/>
    </row>
    <row r="163" spans="2:15" ht="15" x14ac:dyDescent="0.2">
      <c r="B163" s="42"/>
      <c r="C163" s="295"/>
      <c r="D163" s="16"/>
      <c r="E163" s="298" t="s">
        <v>211</v>
      </c>
      <c r="F163" s="299"/>
      <c r="G163" s="300"/>
      <c r="H163" s="17"/>
      <c r="I163" s="3"/>
      <c r="J163" s="3"/>
      <c r="K163" s="3"/>
      <c r="L163" s="3"/>
      <c r="M163" s="42"/>
      <c r="N163" s="16"/>
      <c r="O163" s="16"/>
    </row>
    <row r="164" spans="2:15" ht="15" x14ac:dyDescent="0.2">
      <c r="B164" s="42"/>
      <c r="C164" s="295"/>
      <c r="D164" s="16"/>
      <c r="E164" s="298" t="s">
        <v>211</v>
      </c>
      <c r="F164" s="299"/>
      <c r="G164" s="300"/>
      <c r="H164" s="17"/>
      <c r="I164" s="3"/>
      <c r="J164" s="3"/>
      <c r="K164" s="3"/>
      <c r="L164" s="3"/>
      <c r="M164" s="42"/>
      <c r="N164" s="16"/>
      <c r="O164" s="16"/>
    </row>
    <row r="165" spans="2:15" ht="15" x14ac:dyDescent="0.2">
      <c r="B165" s="42"/>
      <c r="C165" s="295"/>
      <c r="D165" s="16"/>
      <c r="E165" s="298" t="s">
        <v>211</v>
      </c>
      <c r="F165" s="299"/>
      <c r="G165" s="300"/>
      <c r="H165" s="17"/>
      <c r="I165" s="3"/>
      <c r="J165" s="3"/>
      <c r="K165" s="3"/>
      <c r="L165" s="3"/>
      <c r="M165" s="42"/>
      <c r="N165" s="16"/>
      <c r="O165" s="16"/>
    </row>
    <row r="166" spans="2:15" ht="15" x14ac:dyDescent="0.2">
      <c r="B166" s="42"/>
      <c r="C166" s="295"/>
      <c r="D166" s="16"/>
      <c r="E166" s="298" t="s">
        <v>211</v>
      </c>
      <c r="F166" s="299"/>
      <c r="G166" s="300"/>
      <c r="H166" s="17"/>
      <c r="I166" s="3"/>
      <c r="J166" s="3"/>
      <c r="K166" s="3"/>
      <c r="L166" s="3"/>
      <c r="M166" s="42"/>
      <c r="N166" s="16"/>
      <c r="O166" s="16"/>
    </row>
    <row r="167" spans="2:15" ht="15" x14ac:dyDescent="0.2">
      <c r="B167" s="42"/>
      <c r="C167" s="295"/>
      <c r="D167" s="16"/>
      <c r="E167" s="298" t="s">
        <v>211</v>
      </c>
      <c r="F167" s="299"/>
      <c r="G167" s="300"/>
      <c r="H167" s="17"/>
      <c r="I167" s="3"/>
      <c r="J167" s="3"/>
      <c r="K167" s="3"/>
      <c r="L167" s="3"/>
      <c r="M167" s="42"/>
    </row>
    <row r="168" spans="2:15" ht="15" x14ac:dyDescent="0.2">
      <c r="B168" s="42"/>
      <c r="C168" s="295"/>
      <c r="D168" s="16"/>
      <c r="E168" s="298" t="s">
        <v>211</v>
      </c>
      <c r="F168" s="299"/>
      <c r="G168" s="300"/>
      <c r="H168" s="17"/>
      <c r="I168" s="3"/>
      <c r="J168" s="3"/>
      <c r="K168" s="3"/>
      <c r="L168" s="3"/>
      <c r="M168" s="42"/>
    </row>
    <row r="169" spans="2:15" ht="15" x14ac:dyDescent="0.2">
      <c r="B169" s="42"/>
      <c r="C169" s="295"/>
      <c r="D169" s="16"/>
      <c r="E169" s="298" t="s">
        <v>211</v>
      </c>
      <c r="F169" s="299"/>
      <c r="G169" s="300"/>
      <c r="H169" s="17"/>
      <c r="I169" s="3"/>
      <c r="J169" s="3"/>
      <c r="K169" s="3"/>
      <c r="L169" s="3"/>
      <c r="M169" s="42"/>
    </row>
    <row r="170" spans="2:15" ht="15" x14ac:dyDescent="0.2">
      <c r="B170" s="42"/>
      <c r="C170" s="295"/>
      <c r="D170" s="16"/>
      <c r="E170" s="298" t="s">
        <v>211</v>
      </c>
      <c r="F170" s="299"/>
      <c r="G170" s="300"/>
      <c r="H170" s="17"/>
      <c r="I170" s="3"/>
      <c r="J170" s="3"/>
      <c r="K170" s="3"/>
      <c r="L170" s="3"/>
      <c r="M170" s="42"/>
    </row>
    <row r="171" spans="2:15" ht="15" x14ac:dyDescent="0.2">
      <c r="B171" s="42"/>
      <c r="C171" s="295"/>
      <c r="D171" s="16"/>
      <c r="E171" s="298" t="s">
        <v>211</v>
      </c>
      <c r="F171" s="299"/>
      <c r="G171" s="300"/>
      <c r="H171" s="17"/>
      <c r="I171" s="3"/>
      <c r="J171" s="3"/>
      <c r="K171" s="3"/>
      <c r="L171" s="3"/>
      <c r="M171" s="42"/>
    </row>
    <row r="172" spans="2:15" ht="15" x14ac:dyDescent="0.2">
      <c r="B172" s="42"/>
      <c r="C172" s="295"/>
      <c r="D172" s="16"/>
      <c r="E172" s="298" t="s">
        <v>211</v>
      </c>
      <c r="F172" s="299"/>
      <c r="G172" s="300"/>
      <c r="H172" s="17"/>
      <c r="I172" s="3"/>
      <c r="J172" s="3"/>
      <c r="K172" s="3"/>
      <c r="L172" s="3"/>
      <c r="M172" s="42"/>
    </row>
    <row r="173" spans="2:15" ht="15" x14ac:dyDescent="0.2">
      <c r="B173" s="42"/>
      <c r="C173" s="295"/>
      <c r="D173" s="16"/>
      <c r="E173" s="298" t="s">
        <v>211</v>
      </c>
      <c r="F173" s="299"/>
      <c r="G173" s="300"/>
      <c r="H173" s="17"/>
      <c r="I173" s="3"/>
      <c r="J173" s="3"/>
      <c r="K173" s="3"/>
      <c r="L173" s="3"/>
      <c r="M173" s="42"/>
    </row>
    <row r="174" spans="2:15" ht="15" x14ac:dyDescent="0.2">
      <c r="B174" s="42"/>
      <c r="C174" s="295"/>
      <c r="D174" s="16"/>
      <c r="E174" s="301" t="s">
        <v>87</v>
      </c>
      <c r="F174" s="302">
        <f>SUM(F161:F173)</f>
        <v>0</v>
      </c>
      <c r="G174" s="302"/>
      <c r="H174" s="17"/>
      <c r="I174" s="3"/>
      <c r="J174" s="3"/>
      <c r="K174" s="3"/>
      <c r="L174" s="3"/>
      <c r="M174" s="42"/>
    </row>
    <row r="175" spans="2:15" ht="15" x14ac:dyDescent="0.2">
      <c r="B175" s="42"/>
      <c r="C175" s="295"/>
      <c r="D175" s="16"/>
      <c r="E175" s="301"/>
      <c r="F175" s="303"/>
      <c r="G175" s="303"/>
      <c r="H175" s="17"/>
      <c r="I175" s="3"/>
      <c r="J175" s="3"/>
      <c r="K175" s="3"/>
      <c r="L175" s="3"/>
      <c r="M175" s="42"/>
    </row>
    <row r="176" spans="2:15" x14ac:dyDescent="0.2">
      <c r="C176" s="295"/>
      <c r="D176" s="16"/>
      <c r="E176" s="301" t="s">
        <v>213</v>
      </c>
      <c r="F176" s="304">
        <f>V152</f>
        <v>0</v>
      </c>
      <c r="G176" s="304"/>
      <c r="H176" s="17"/>
      <c r="I176" s="3"/>
      <c r="J176" s="3"/>
      <c r="K176" s="3"/>
      <c r="L176" s="3"/>
    </row>
    <row r="177" spans="3:12" x14ac:dyDescent="0.2">
      <c r="C177" s="295"/>
      <c r="D177" s="16"/>
      <c r="E177" s="30" t="s">
        <v>189</v>
      </c>
      <c r="F177" s="312">
        <f>F174-F176</f>
        <v>0</v>
      </c>
      <c r="G177" s="304"/>
      <c r="H177" s="17"/>
      <c r="I177" s="3"/>
      <c r="J177" s="3"/>
      <c r="K177" s="3"/>
      <c r="L177" s="3"/>
    </row>
    <row r="178" spans="3:12" ht="14.25" x14ac:dyDescent="0.2">
      <c r="C178" s="295"/>
      <c r="D178" s="16"/>
      <c r="E178" s="306" t="s">
        <v>210</v>
      </c>
      <c r="F178" s="317" t="str">
        <f>IF(F177="","",IF(F177=0,"OK","ISSUE"))</f>
        <v>OK</v>
      </c>
      <c r="G178" s="305"/>
      <c r="H178" s="17"/>
      <c r="I178" s="3"/>
      <c r="J178" s="3"/>
      <c r="K178" s="3"/>
      <c r="L178" s="3"/>
    </row>
    <row r="179" spans="3:12" x14ac:dyDescent="0.2">
      <c r="C179" s="295"/>
      <c r="D179" s="16"/>
      <c r="G179" s="307"/>
      <c r="H179" s="17"/>
      <c r="I179" s="3"/>
      <c r="J179" s="3"/>
      <c r="K179" s="3"/>
      <c r="L179" s="3"/>
    </row>
    <row r="180" spans="3:12" ht="13.5" thickBot="1" x14ac:dyDescent="0.25">
      <c r="C180" s="308"/>
      <c r="D180" s="309"/>
      <c r="E180" s="309"/>
      <c r="F180" s="310"/>
      <c r="G180" s="310"/>
      <c r="H180" s="311"/>
      <c r="I180" s="3"/>
      <c r="J180" s="3"/>
      <c r="K180" s="3"/>
      <c r="L180" s="3"/>
    </row>
    <row r="244" ht="13.5" customHeight="1" x14ac:dyDescent="0.2"/>
  </sheetData>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59" orientation="landscape" r:id="rId1"/>
  <headerFooter alignWithMargins="0">
    <oddFooter>&amp;L&amp;"Arial,Bold"&amp;7&amp;F&amp;APrinted: &amp;T on &amp;D&amp;C&amp;"Arial,Bold"&amp;8Sheet 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V201"/>
  <sheetViews>
    <sheetView zoomScale="80" zoomScaleNormal="80" zoomScalePageLayoutView="80" workbookViewId="0">
      <pane xSplit="5" ySplit="10" topLeftCell="K41" activePane="bottomRight" state="frozen"/>
      <selection activeCell="G161" sqref="G161"/>
      <selection pane="topRight" activeCell="G161" sqref="G161"/>
      <selection pane="bottomLeft" activeCell="G161" sqref="G161"/>
      <selection pane="bottomRight" activeCell="G161" sqref="G16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172</v>
      </c>
      <c r="C2" s="49"/>
      <c r="F2" s="14"/>
    </row>
    <row r="3" spans="1:19" ht="16.350000000000001" customHeight="1" x14ac:dyDescent="0.25">
      <c r="B3" s="43" t="str">
        <f>'Revenue - WHC'!B3</f>
        <v>Hindmarsh (S)</v>
      </c>
      <c r="C3" s="49"/>
      <c r="F3" s="6"/>
      <c r="G3" s="6"/>
      <c r="Q3" s="8"/>
    </row>
    <row r="4" spans="1:19" ht="13.5" thickBot="1" x14ac:dyDescent="0.25">
      <c r="B4" s="877"/>
      <c r="C4" s="877"/>
      <c r="D4" s="877"/>
      <c r="E4" s="877"/>
    </row>
    <row r="5" spans="1:19" ht="10.5" customHeight="1" x14ac:dyDescent="0.2">
      <c r="C5" s="9"/>
      <c r="D5" s="10"/>
      <c r="E5" s="10"/>
      <c r="F5" s="11"/>
      <c r="G5" s="119"/>
      <c r="H5" s="10"/>
      <c r="I5" s="10"/>
      <c r="J5" s="316"/>
      <c r="K5" s="316"/>
      <c r="L5" s="316"/>
      <c r="M5" s="316"/>
      <c r="N5" s="316"/>
      <c r="O5" s="316"/>
      <c r="P5" s="10"/>
      <c r="Q5" s="10"/>
      <c r="R5" s="10"/>
      <c r="S5" s="47"/>
    </row>
    <row r="6" spans="1:19" ht="13.5" customHeight="1" x14ac:dyDescent="0.2">
      <c r="C6" s="13"/>
      <c r="D6" s="45"/>
      <c r="E6" s="46"/>
      <c r="H6" s="881" t="str">
        <f>VLOOKUP(' Instructions'!C9,' Instructions'!Q9:U15,2,FALSE)</f>
        <v>2017-18</v>
      </c>
      <c r="I6" s="882"/>
      <c r="J6" s="883"/>
      <c r="K6" s="883"/>
      <c r="L6" s="883"/>
      <c r="M6" s="883"/>
      <c r="N6" s="883"/>
      <c r="O6" s="883"/>
      <c r="P6" s="882"/>
      <c r="Q6" s="882"/>
      <c r="R6" s="884"/>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106" t="s">
        <v>113</v>
      </c>
      <c r="G8" s="26"/>
      <c r="H8" s="388" t="s">
        <v>79</v>
      </c>
      <c r="I8" s="388" t="s">
        <v>80</v>
      </c>
      <c r="J8" s="394" t="s">
        <v>258</v>
      </c>
      <c r="K8" s="388" t="s">
        <v>141</v>
      </c>
      <c r="L8" s="394" t="s">
        <v>336</v>
      </c>
      <c r="M8" s="394" t="s">
        <v>337</v>
      </c>
      <c r="N8" s="63" t="s">
        <v>82</v>
      </c>
      <c r="O8" s="397" t="s">
        <v>338</v>
      </c>
      <c r="P8" s="397" t="s">
        <v>333</v>
      </c>
      <c r="Q8" s="397" t="s">
        <v>335</v>
      </c>
      <c r="R8" s="107" t="s">
        <v>83</v>
      </c>
      <c r="S8" s="31"/>
    </row>
    <row r="9" spans="1:19" x14ac:dyDescent="0.2">
      <c r="C9" s="13"/>
      <c r="D9" s="14"/>
      <c r="E9" s="54"/>
      <c r="F9" s="147"/>
      <c r="G9" s="26"/>
      <c r="H9" s="147" t="s">
        <v>165</v>
      </c>
      <c r="I9" s="147" t="s">
        <v>165</v>
      </c>
      <c r="J9" s="147" t="s">
        <v>165</v>
      </c>
      <c r="K9" s="147" t="s">
        <v>165</v>
      </c>
      <c r="L9" s="147" t="s">
        <v>165</v>
      </c>
      <c r="M9" s="147" t="s">
        <v>165</v>
      </c>
      <c r="N9" s="147" t="s">
        <v>165</v>
      </c>
      <c r="O9" s="147" t="s">
        <v>165</v>
      </c>
      <c r="P9" s="147" t="s">
        <v>165</v>
      </c>
      <c r="Q9" s="147" t="s">
        <v>165</v>
      </c>
      <c r="R9" s="147"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7" t="str">
        <f>IF(OR('Services - WHC'!E10="",'Services - WHC'!E10="[Enter service]"),"",'Services - WHC'!E10)</f>
        <v>Council Operations</v>
      </c>
      <c r="F11" s="68" t="str">
        <f>IF(OR('Services - WHC'!F10="",'Services - WHC'!F10="[Select]"),"",'Services - WHC'!F10)</f>
        <v>Mixed</v>
      </c>
      <c r="G11" s="26"/>
      <c r="H11" s="233">
        <v>377652</v>
      </c>
      <c r="I11" s="233">
        <v>86850</v>
      </c>
      <c r="J11" s="69"/>
      <c r="K11" s="69">
        <v>25286</v>
      </c>
      <c r="L11" s="69"/>
      <c r="M11" s="69"/>
      <c r="N11" s="69">
        <v>309780</v>
      </c>
      <c r="O11" s="69"/>
      <c r="P11" s="69"/>
      <c r="Q11" s="69"/>
      <c r="R11" s="419">
        <f>SUM(H11:Q11)</f>
        <v>799568</v>
      </c>
      <c r="S11" s="31"/>
    </row>
    <row r="12" spans="1:19" ht="12" customHeight="1" x14ac:dyDescent="0.2">
      <c r="C12" s="13"/>
      <c r="D12" s="19">
        <f>'Revenue - WHC'!D13</f>
        <v>2</v>
      </c>
      <c r="E12" s="71" t="str">
        <f>IF(OR('Services - WHC'!E11="",'Services - WHC'!E11="[Enter service]"),"",'Services - WHC'!E11)</f>
        <v>Public Order &amp; Safety</v>
      </c>
      <c r="F12" s="72" t="str">
        <f>IF(OR('Services - WHC'!F11="",'Services - WHC'!F11="[Select]"),"",'Services - WHC'!F11)</f>
        <v>Mixed</v>
      </c>
      <c r="G12" s="26"/>
      <c r="H12" s="73">
        <v>131188</v>
      </c>
      <c r="I12" s="73">
        <v>10700</v>
      </c>
      <c r="J12" s="73"/>
      <c r="K12" s="73">
        <v>5113</v>
      </c>
      <c r="L12" s="73"/>
      <c r="M12" s="73"/>
      <c r="N12" s="73">
        <v>2560</v>
      </c>
      <c r="O12" s="73"/>
      <c r="P12" s="73"/>
      <c r="Q12" s="73"/>
      <c r="R12" s="420">
        <f t="shared" ref="R12:R75" si="0">SUM(H12:Q12)</f>
        <v>149561</v>
      </c>
      <c r="S12" s="31"/>
    </row>
    <row r="13" spans="1:19" ht="12" customHeight="1" x14ac:dyDescent="0.2">
      <c r="C13" s="13"/>
      <c r="D13" s="19">
        <f>'Revenue - WHC'!D14</f>
        <v>3</v>
      </c>
      <c r="E13" s="71" t="str">
        <f>IF(OR('Services - WHC'!E12="",'Services - WHC'!E12="[Enter service]"),"",'Services - WHC'!E12)</f>
        <v>Financial &amp; Fiscal Affairs</v>
      </c>
      <c r="F13" s="72" t="str">
        <f>IF(OR('Services - WHC'!F12="",'Services - WHC'!F12="[Select]"),"",'Services - WHC'!F12)</f>
        <v>Mixed</v>
      </c>
      <c r="G13" s="26"/>
      <c r="H13" s="73">
        <v>798451</v>
      </c>
      <c r="I13" s="73">
        <v>283450</v>
      </c>
      <c r="J13" s="73"/>
      <c r="K13" s="73"/>
      <c r="L13" s="73"/>
      <c r="M13" s="73"/>
      <c r="N13" s="73">
        <v>438761</v>
      </c>
      <c r="O13" s="73"/>
      <c r="P13" s="73"/>
      <c r="Q13" s="73"/>
      <c r="R13" s="420">
        <f t="shared" si="0"/>
        <v>1520662</v>
      </c>
      <c r="S13" s="31"/>
    </row>
    <row r="14" spans="1:19" ht="12" customHeight="1" x14ac:dyDescent="0.2">
      <c r="C14" s="13"/>
      <c r="D14" s="19">
        <f>'Revenue - WHC'!D15</f>
        <v>4</v>
      </c>
      <c r="E14" s="71" t="str">
        <f>IF(OR('Services - WHC'!E13="",'Services - WHC'!E13="[Enter service]"),"",'Services - WHC'!E13)</f>
        <v>General Administration</v>
      </c>
      <c r="F14" s="72" t="str">
        <f>IF(OR('Services - WHC'!F13="",'Services - WHC'!F13="[Select]"),"",'Services - WHC'!F13)</f>
        <v>Mixed</v>
      </c>
      <c r="G14" s="26"/>
      <c r="H14" s="73">
        <v>482339</v>
      </c>
      <c r="I14" s="73">
        <v>176423</v>
      </c>
      <c r="J14" s="73"/>
      <c r="K14" s="73">
        <v>175352</v>
      </c>
      <c r="L14" s="73"/>
      <c r="M14" s="73"/>
      <c r="N14" s="73">
        <v>110802</v>
      </c>
      <c r="O14" s="73"/>
      <c r="P14" s="73"/>
      <c r="Q14" s="73"/>
      <c r="R14" s="420">
        <f t="shared" si="0"/>
        <v>944916</v>
      </c>
      <c r="S14" s="31"/>
    </row>
    <row r="15" spans="1:19" ht="12" customHeight="1" x14ac:dyDescent="0.2">
      <c r="C15" s="13"/>
      <c r="D15" s="19">
        <f>'Revenue - WHC'!D16</f>
        <v>5</v>
      </c>
      <c r="E15" s="71" t="str">
        <f>IF(OR('Services - WHC'!E14="",'Services - WHC'!E14="[Enter service]"),"",'Services - WHC'!E14)</f>
        <v>Families &amp; Children</v>
      </c>
      <c r="F15" s="72" t="str">
        <f>IF(OR('Services - WHC'!F14="",'Services - WHC'!F14="[Select]"),"",'Services - WHC'!F14)</f>
        <v>External</v>
      </c>
      <c r="G15" s="26"/>
      <c r="H15" s="73">
        <v>36488</v>
      </c>
      <c r="I15" s="73">
        <v>500</v>
      </c>
      <c r="J15" s="73"/>
      <c r="K15" s="73"/>
      <c r="L15" s="73"/>
      <c r="M15" s="73"/>
      <c r="N15" s="73"/>
      <c r="O15" s="73"/>
      <c r="P15" s="73"/>
      <c r="Q15" s="73"/>
      <c r="R15" s="420">
        <f t="shared" si="0"/>
        <v>36988</v>
      </c>
      <c r="S15" s="31"/>
    </row>
    <row r="16" spans="1:19" ht="12" customHeight="1" x14ac:dyDescent="0.2">
      <c r="C16" s="13"/>
      <c r="D16" s="19">
        <f>'Revenue - WHC'!D17</f>
        <v>6</v>
      </c>
      <c r="E16" s="71" t="str">
        <f>IF(OR('Services - WHC'!E15="",'Services - WHC'!E15="[Enter service]"),"",'Services - WHC'!E15)</f>
        <v>Community Health</v>
      </c>
      <c r="F16" s="72" t="str">
        <f>IF(OR('Services - WHC'!F15="",'Services - WHC'!F15="[Select]"),"",'Services - WHC'!F15)</f>
        <v>External</v>
      </c>
      <c r="G16" s="26"/>
      <c r="H16" s="73">
        <v>16243</v>
      </c>
      <c r="I16" s="73">
        <v>10280</v>
      </c>
      <c r="J16" s="73"/>
      <c r="K16" s="73">
        <v>3990</v>
      </c>
      <c r="L16" s="73"/>
      <c r="M16" s="73"/>
      <c r="N16" s="73">
        <v>71197</v>
      </c>
      <c r="O16" s="73"/>
      <c r="P16" s="73"/>
      <c r="Q16" s="73"/>
      <c r="R16" s="420">
        <f t="shared" si="0"/>
        <v>101710</v>
      </c>
      <c r="S16" s="31"/>
    </row>
    <row r="17" spans="3:19" ht="12" customHeight="1" x14ac:dyDescent="0.2">
      <c r="C17" s="13"/>
      <c r="D17" s="19">
        <f>'Revenue - WHC'!D18</f>
        <v>7</v>
      </c>
      <c r="E17" s="71" t="str">
        <f>IF(OR('Services - WHC'!E16="",'Services - WHC'!E16="[Enter service]"),"",'Services - WHC'!E16)</f>
        <v>Community Welfare Services</v>
      </c>
      <c r="F17" s="72" t="str">
        <f>IF(OR('Services - WHC'!F16="",'Services - WHC'!F16="[Select]"),"",'Services - WHC'!F16)</f>
        <v>External</v>
      </c>
      <c r="G17" s="26"/>
      <c r="H17" s="73">
        <v>56988</v>
      </c>
      <c r="I17" s="73">
        <v>48600</v>
      </c>
      <c r="J17" s="73"/>
      <c r="K17" s="73"/>
      <c r="L17" s="73"/>
      <c r="M17" s="73"/>
      <c r="N17" s="73">
        <v>1000</v>
      </c>
      <c r="O17" s="73"/>
      <c r="P17" s="73"/>
      <c r="Q17" s="73"/>
      <c r="R17" s="420">
        <f t="shared" si="0"/>
        <v>106588</v>
      </c>
      <c r="S17" s="31"/>
    </row>
    <row r="18" spans="3:19" ht="12" customHeight="1" x14ac:dyDescent="0.2">
      <c r="C18" s="13"/>
      <c r="D18" s="19">
        <f>'Revenue - WHC'!D19</f>
        <v>8</v>
      </c>
      <c r="E18" s="71" t="str">
        <f>IF(OR('Services - WHC'!E17="",'Services - WHC'!E17="[Enter service]"),"",'Services - WHC'!E17)</f>
        <v>Education</v>
      </c>
      <c r="F18" s="72" t="str">
        <f>IF(OR('Services - WHC'!F17="",'Services - WHC'!F17="[Select]"),"",'Services - WHC'!F17)</f>
        <v>External</v>
      </c>
      <c r="G18" s="26"/>
      <c r="H18" s="73">
        <v>17128</v>
      </c>
      <c r="I18" s="73">
        <v>36096</v>
      </c>
      <c r="J18" s="73"/>
      <c r="K18" s="73">
        <v>63000</v>
      </c>
      <c r="L18" s="73"/>
      <c r="M18" s="73"/>
      <c r="N18" s="73">
        <v>70117</v>
      </c>
      <c r="O18" s="73"/>
      <c r="P18" s="73"/>
      <c r="Q18" s="73"/>
      <c r="R18" s="420">
        <f t="shared" si="0"/>
        <v>186341</v>
      </c>
      <c r="S18" s="31"/>
    </row>
    <row r="19" spans="3:19" ht="12" customHeight="1" x14ac:dyDescent="0.2">
      <c r="C19" s="13"/>
      <c r="D19" s="19">
        <f>'Revenue - WHC'!D20</f>
        <v>9</v>
      </c>
      <c r="E19" s="71" t="str">
        <f>IF(OR('Services - WHC'!E18="",'Services - WHC'!E18="[Enter service]"),"",'Services - WHC'!E18)</f>
        <v>Family &amp; Community services Administration</v>
      </c>
      <c r="F19" s="72" t="str">
        <f>IF(OR('Services - WHC'!F18="",'Services - WHC'!F18="[Select]"),"",'Services - WHC'!F18)</f>
        <v>External</v>
      </c>
      <c r="G19" s="26"/>
      <c r="H19" s="73">
        <f>8455</f>
        <v>8455</v>
      </c>
      <c r="I19" s="73">
        <v>76210</v>
      </c>
      <c r="J19" s="73"/>
      <c r="K19" s="73"/>
      <c r="L19" s="73"/>
      <c r="M19" s="73"/>
      <c r="N19" s="73"/>
      <c r="O19" s="73"/>
      <c r="P19" s="73"/>
      <c r="Q19" s="73"/>
      <c r="R19" s="420">
        <f t="shared" si="0"/>
        <v>84665</v>
      </c>
      <c r="S19" s="31"/>
    </row>
    <row r="20" spans="3:19" ht="12" customHeight="1" x14ac:dyDescent="0.2">
      <c r="C20" s="13"/>
      <c r="D20" s="19">
        <f>'Revenue - WHC'!D21</f>
        <v>10</v>
      </c>
      <c r="E20" s="71" t="str">
        <f>IF(OR('Services - WHC'!E19="",'Services - WHC'!E19="[Enter service]"),"",'Services - WHC'!E19)</f>
        <v>Community Care Services</v>
      </c>
      <c r="F20" s="72" t="str">
        <f>IF(OR('Services - WHC'!F19="",'Services - WHC'!F19="[Select]"),"",'Services - WHC'!F19)</f>
        <v>External</v>
      </c>
      <c r="G20" s="26"/>
      <c r="H20" s="73">
        <v>732292</v>
      </c>
      <c r="I20" s="73"/>
      <c r="J20" s="73"/>
      <c r="K20" s="73">
        <v>10641</v>
      </c>
      <c r="L20" s="73"/>
      <c r="M20" s="73"/>
      <c r="N20" s="73">
        <v>20500</v>
      </c>
      <c r="O20" s="73"/>
      <c r="P20" s="73"/>
      <c r="Q20" s="73"/>
      <c r="R20" s="420">
        <f t="shared" si="0"/>
        <v>763433</v>
      </c>
      <c r="S20" s="31"/>
    </row>
    <row r="21" spans="3:19" ht="12" customHeight="1" x14ac:dyDescent="0.2">
      <c r="C21" s="13"/>
      <c r="D21" s="19">
        <f>'Revenue - WHC'!D22</f>
        <v>11</v>
      </c>
      <c r="E21" s="71" t="str">
        <f>IF(OR('Services - WHC'!E20="",'Services - WHC'!E20="[Enter service]"),"",'Services - WHC'!E20)</f>
        <v>Facilities</v>
      </c>
      <c r="F21" s="72" t="str">
        <f>IF(OR('Services - WHC'!F20="",'Services - WHC'!F20="[Select]"),"",'Services - WHC'!F20)</f>
        <v>External</v>
      </c>
      <c r="G21" s="26"/>
      <c r="H21" s="73">
        <v>11098</v>
      </c>
      <c r="I21" s="73">
        <v>11600</v>
      </c>
      <c r="J21" s="73"/>
      <c r="K21" s="73"/>
      <c r="L21" s="73"/>
      <c r="M21" s="73"/>
      <c r="N21" s="73">
        <v>690</v>
      </c>
      <c r="O21" s="73"/>
      <c r="P21" s="73"/>
      <c r="Q21" s="73"/>
      <c r="R21" s="420">
        <f t="shared" si="0"/>
        <v>23388</v>
      </c>
      <c r="S21" s="31"/>
    </row>
    <row r="22" spans="3:19" ht="12" customHeight="1" x14ac:dyDescent="0.2">
      <c r="C22" s="13"/>
      <c r="D22" s="19">
        <f>'Revenue - WHC'!D23</f>
        <v>12</v>
      </c>
      <c r="E22" s="71" t="str">
        <f>IF(OR('Services - WHC'!E21="",'Services - WHC'!E21="[Enter service]"),"",'Services - WHC'!E21)</f>
        <v>Sports Grounds &amp; Facilities</v>
      </c>
      <c r="F22" s="72" t="str">
        <f>IF(OR('Services - WHC'!F21="",'Services - WHC'!F21="[Select]"),"",'Services - WHC'!F21)</f>
        <v>External</v>
      </c>
      <c r="G22" s="26"/>
      <c r="H22" s="73">
        <v>156318</v>
      </c>
      <c r="I22" s="73">
        <v>343030</v>
      </c>
      <c r="J22" s="73"/>
      <c r="K22" s="73">
        <v>301736</v>
      </c>
      <c r="L22" s="73"/>
      <c r="M22" s="73"/>
      <c r="N22" s="73">
        <v>46449</v>
      </c>
      <c r="O22" s="73"/>
      <c r="P22" s="73"/>
      <c r="Q22" s="73"/>
      <c r="R22" s="420">
        <f t="shared" si="0"/>
        <v>847533</v>
      </c>
      <c r="S22" s="31"/>
    </row>
    <row r="23" spans="3:19" ht="12" customHeight="1" x14ac:dyDescent="0.2">
      <c r="C23" s="13"/>
      <c r="D23" s="19">
        <f>'Revenue - WHC'!D24</f>
        <v>13</v>
      </c>
      <c r="E23" s="71" t="str">
        <f>IF(OR('Services - WHC'!E22="",'Services - WHC'!E22="[Enter service]"),"",'Services - WHC'!E22)</f>
        <v>Parks &amp; Reserves</v>
      </c>
      <c r="F23" s="72" t="str">
        <f>IF(OR('Services - WHC'!F22="",'Services - WHC'!F22="[Select]"),"",'Services - WHC'!F22)</f>
        <v>External</v>
      </c>
      <c r="G23" s="26"/>
      <c r="H23" s="73">
        <v>156258</v>
      </c>
      <c r="I23" s="73">
        <v>43180</v>
      </c>
      <c r="J23" s="73"/>
      <c r="K23" s="73"/>
      <c r="L23" s="73"/>
      <c r="M23" s="73"/>
      <c r="N23" s="73">
        <v>49238</v>
      </c>
      <c r="O23" s="73"/>
      <c r="P23" s="73"/>
      <c r="Q23" s="73"/>
      <c r="R23" s="420">
        <f t="shared" si="0"/>
        <v>248676</v>
      </c>
      <c r="S23" s="31"/>
    </row>
    <row r="24" spans="3:19" ht="12" customHeight="1" x14ac:dyDescent="0.2">
      <c r="C24" s="13"/>
      <c r="D24" s="19">
        <f>'Revenue - WHC'!D25</f>
        <v>14</v>
      </c>
      <c r="E24" s="71" t="str">
        <f>IF(OR('Services - WHC'!E23="",'Services - WHC'!E23="[Enter service]"),"",'Services - WHC'!E23)</f>
        <v>Waterways, Lakes &amp; Beaches</v>
      </c>
      <c r="F24" s="72" t="str">
        <f>IF(OR('Services - WHC'!F23="",'Services - WHC'!F23="[Select]"),"",'Services - WHC'!F23)</f>
        <v>External</v>
      </c>
      <c r="G24" s="26"/>
      <c r="H24" s="73">
        <v>15262</v>
      </c>
      <c r="I24" s="73">
        <v>5960</v>
      </c>
      <c r="J24" s="73"/>
      <c r="K24" s="73">
        <v>32869</v>
      </c>
      <c r="L24" s="73"/>
      <c r="M24" s="73"/>
      <c r="N24" s="73">
        <v>7114</v>
      </c>
      <c r="O24" s="73"/>
      <c r="P24" s="73"/>
      <c r="Q24" s="73"/>
      <c r="R24" s="420">
        <f t="shared" si="0"/>
        <v>61205</v>
      </c>
      <c r="S24" s="31"/>
    </row>
    <row r="25" spans="3:19" ht="12" customHeight="1" x14ac:dyDescent="0.2">
      <c r="C25" s="13"/>
      <c r="D25" s="19">
        <f>'Revenue - WHC'!D26</f>
        <v>15</v>
      </c>
      <c r="E25" s="71" t="str">
        <f>IF(OR('Services - WHC'!E24="",'Services - WHC'!E24="[Enter service]"),"",'Services - WHC'!E24)</f>
        <v>Museums and Cultural Heritage</v>
      </c>
      <c r="F25" s="72" t="str">
        <f>IF(OR('Services - WHC'!F24="",'Services - WHC'!F24="[Select]"),"",'Services - WHC'!F24)</f>
        <v>External</v>
      </c>
      <c r="G25" s="26"/>
      <c r="H25" s="73"/>
      <c r="I25" s="73"/>
      <c r="J25" s="73"/>
      <c r="K25" s="73"/>
      <c r="L25" s="73"/>
      <c r="M25" s="73"/>
      <c r="N25" s="73"/>
      <c r="O25" s="73"/>
      <c r="P25" s="73"/>
      <c r="Q25" s="73"/>
      <c r="R25" s="420">
        <f t="shared" si="0"/>
        <v>0</v>
      </c>
      <c r="S25" s="31"/>
    </row>
    <row r="26" spans="3:19" ht="12" customHeight="1" x14ac:dyDescent="0.2">
      <c r="C26" s="13"/>
      <c r="D26" s="19">
        <f>'Revenue - WHC'!D27</f>
        <v>16</v>
      </c>
      <c r="E26" s="71" t="str">
        <f>IF(OR('Services - WHC'!E25="",'Services - WHC'!E25="[Enter service]"),"",'Services - WHC'!E25)</f>
        <v>Libraries</v>
      </c>
      <c r="F26" s="72" t="str">
        <f>IF(OR('Services - WHC'!F25="",'Services - WHC'!F25="[Select]"),"",'Services - WHC'!F25)</f>
        <v>External</v>
      </c>
      <c r="G26" s="26"/>
      <c r="H26" s="73">
        <v>12688</v>
      </c>
      <c r="I26" s="73">
        <v>2680</v>
      </c>
      <c r="J26" s="73"/>
      <c r="K26" s="73"/>
      <c r="L26" s="73"/>
      <c r="M26" s="73"/>
      <c r="N26" s="73">
        <v>263697</v>
      </c>
      <c r="O26" s="73"/>
      <c r="P26" s="73"/>
      <c r="Q26" s="73"/>
      <c r="R26" s="420">
        <f t="shared" si="0"/>
        <v>279065</v>
      </c>
      <c r="S26" s="31"/>
    </row>
    <row r="27" spans="3:19" ht="12" customHeight="1" x14ac:dyDescent="0.2">
      <c r="C27" s="13"/>
      <c r="D27" s="19">
        <f>'Revenue - WHC'!D28</f>
        <v>17</v>
      </c>
      <c r="E27" s="71" t="str">
        <f>IF(OR('Services - WHC'!E26="",'Services - WHC'!E26="[Enter service]"),"",'Services - WHC'!E26)</f>
        <v>Public Centres &amp; Halls</v>
      </c>
      <c r="F27" s="72" t="str">
        <f>IF(OR('Services - WHC'!F26="",'Services - WHC'!F26="[Select]"),"",'Services - WHC'!F26)</f>
        <v>External</v>
      </c>
      <c r="G27" s="26"/>
      <c r="H27" s="73">
        <v>115459</v>
      </c>
      <c r="I27" s="73">
        <v>72320</v>
      </c>
      <c r="J27" s="73"/>
      <c r="K27" s="73">
        <v>144526</v>
      </c>
      <c r="L27" s="73"/>
      <c r="M27" s="73"/>
      <c r="N27" s="73">
        <v>21330</v>
      </c>
      <c r="O27" s="73"/>
      <c r="P27" s="73"/>
      <c r="Q27" s="73"/>
      <c r="R27" s="420">
        <f t="shared" si="0"/>
        <v>353635</v>
      </c>
      <c r="S27" s="31"/>
    </row>
    <row r="28" spans="3:19" ht="12" customHeight="1" x14ac:dyDescent="0.2">
      <c r="C28" s="13"/>
      <c r="D28" s="19">
        <f>'Revenue - WHC'!D29</f>
        <v>18</v>
      </c>
      <c r="E28" s="71" t="str">
        <f>IF(OR('Services - WHC'!E27="",'Services - WHC'!E27="[Enter service]"),"",'Services - WHC'!E27)</f>
        <v>Programs</v>
      </c>
      <c r="F28" s="72" t="str">
        <f>IF(OR('Services - WHC'!F27="",'Services - WHC'!F27="[Select]"),"",'Services - WHC'!F27)</f>
        <v>External</v>
      </c>
      <c r="G28" s="26"/>
      <c r="H28" s="73"/>
      <c r="I28" s="73">
        <v>29000</v>
      </c>
      <c r="J28" s="73"/>
      <c r="K28" s="73"/>
      <c r="L28" s="73"/>
      <c r="M28" s="73"/>
      <c r="N28" s="73">
        <v>30000</v>
      </c>
      <c r="O28" s="73"/>
      <c r="P28" s="73"/>
      <c r="Q28" s="73"/>
      <c r="R28" s="420">
        <f t="shared" si="0"/>
        <v>59000</v>
      </c>
      <c r="S28" s="31"/>
    </row>
    <row r="29" spans="3:19" ht="12" customHeight="1" x14ac:dyDescent="0.2">
      <c r="C29" s="13"/>
      <c r="D29" s="19">
        <f>'Revenue - WHC'!D30</f>
        <v>19</v>
      </c>
      <c r="E29" s="71" t="str">
        <f>IF(OR('Services - WHC'!E28="",'Services - WHC'!E28="[Enter service]"),"",'Services - WHC'!E28)</f>
        <v>Recreation &amp; Culture Administration</v>
      </c>
      <c r="F29" s="72" t="str">
        <f>IF(OR('Services - WHC'!F28="",'Services - WHC'!F28="[Select]"),"",'Services - WHC'!F28)</f>
        <v>External</v>
      </c>
      <c r="G29" s="26"/>
      <c r="H29" s="73">
        <v>61057</v>
      </c>
      <c r="I29" s="73"/>
      <c r="J29" s="73"/>
      <c r="K29" s="73">
        <v>76485</v>
      </c>
      <c r="L29" s="73"/>
      <c r="M29" s="73"/>
      <c r="N29" s="73">
        <v>6450</v>
      </c>
      <c r="O29" s="73"/>
      <c r="P29" s="73"/>
      <c r="Q29" s="73"/>
      <c r="R29" s="420">
        <f t="shared" si="0"/>
        <v>143992</v>
      </c>
      <c r="S29" s="31"/>
    </row>
    <row r="30" spans="3:19" ht="12" customHeight="1" x14ac:dyDescent="0.2">
      <c r="C30" s="13"/>
      <c r="D30" s="19">
        <f>'Revenue - WHC'!D31</f>
        <v>20</v>
      </c>
      <c r="E30" s="71" t="str">
        <f>IF(OR('Services - WHC'!E29="",'Services - WHC'!E29="[Enter service]"),"",'Services - WHC'!E29)</f>
        <v>Residential - General Waste</v>
      </c>
      <c r="F30" s="72" t="str">
        <f>IF(OR('Services - WHC'!F29="",'Services - WHC'!F29="[Select]"),"",'Services - WHC'!F29)</f>
        <v>External</v>
      </c>
      <c r="G30" s="26"/>
      <c r="H30" s="73">
        <v>12200</v>
      </c>
      <c r="I30" s="73">
        <v>364000</v>
      </c>
      <c r="J30" s="73"/>
      <c r="K30" s="73">
        <v>32629</v>
      </c>
      <c r="L30" s="73"/>
      <c r="M30" s="73"/>
      <c r="N30" s="73">
        <v>183000</v>
      </c>
      <c r="O30" s="73"/>
      <c r="P30" s="73"/>
      <c r="Q30" s="73"/>
      <c r="R30" s="420">
        <f t="shared" si="0"/>
        <v>591829</v>
      </c>
      <c r="S30" s="31"/>
    </row>
    <row r="31" spans="3:19" ht="12" customHeight="1" x14ac:dyDescent="0.2">
      <c r="C31" s="13"/>
      <c r="D31" s="19">
        <f>'Revenue - WHC'!D32</f>
        <v>21</v>
      </c>
      <c r="E31" s="71" t="str">
        <f>IF(OR('Services - WHC'!E30="",'Services - WHC'!E30="[Enter service]"),"",'Services - WHC'!E30)</f>
        <v>Residential - Recycled Waste</v>
      </c>
      <c r="F31" s="72" t="str">
        <f>IF(OR('Services - WHC'!F30="",'Services - WHC'!F30="[Select]"),"",'Services - WHC'!F30)</f>
        <v>External</v>
      </c>
      <c r="G31" s="26"/>
      <c r="H31" s="73"/>
      <c r="I31" s="73">
        <v>166000</v>
      </c>
      <c r="J31" s="73"/>
      <c r="K31" s="73"/>
      <c r="L31" s="73"/>
      <c r="M31" s="73"/>
      <c r="N31" s="73">
        <v>30600</v>
      </c>
      <c r="O31" s="73"/>
      <c r="P31" s="73"/>
      <c r="Q31" s="73"/>
      <c r="R31" s="420">
        <f t="shared" si="0"/>
        <v>196600</v>
      </c>
      <c r="S31" s="31"/>
    </row>
    <row r="32" spans="3:19" ht="12" customHeight="1" x14ac:dyDescent="0.2">
      <c r="C32" s="13"/>
      <c r="D32" s="19">
        <f>'Revenue - WHC'!D33</f>
        <v>22</v>
      </c>
      <c r="E32" s="71" t="str">
        <f>IF(OR('Services - WHC'!E31="",'Services - WHC'!E31="[Enter service]"),"",'Services - WHC'!E31)</f>
        <v>Commercial Waste Disposal</v>
      </c>
      <c r="F32" s="72" t="str">
        <f>IF(OR('Services - WHC'!F31="",'Services - WHC'!F31="[Select]"),"",'Services - WHC'!F31)</f>
        <v>External</v>
      </c>
      <c r="G32" s="26"/>
      <c r="H32" s="73">
        <v>28720</v>
      </c>
      <c r="I32" s="73">
        <v>14522</v>
      </c>
      <c r="J32" s="73"/>
      <c r="K32" s="73"/>
      <c r="L32" s="73"/>
      <c r="M32" s="73"/>
      <c r="N32" s="73"/>
      <c r="O32" s="73"/>
      <c r="P32" s="73"/>
      <c r="Q32" s="73"/>
      <c r="R32" s="420">
        <f t="shared" si="0"/>
        <v>43242</v>
      </c>
      <c r="S32" s="31"/>
    </row>
    <row r="33" spans="3:19" ht="12" customHeight="1" x14ac:dyDescent="0.2">
      <c r="C33" s="13"/>
      <c r="D33" s="19">
        <f>'Revenue - WHC'!D34</f>
        <v>23</v>
      </c>
      <c r="E33" s="71" t="str">
        <f>IF(OR('Services - WHC'!E32="",'Services - WHC'!E32="[Enter service]"),"",'Services - WHC'!E32)</f>
        <v>Waste Administration</v>
      </c>
      <c r="F33" s="72" t="str">
        <f>IF(OR('Services - WHC'!F32="",'Services - WHC'!F32="[Select]"),"",'Services - WHC'!F32)</f>
        <v>External</v>
      </c>
      <c r="G33" s="26"/>
      <c r="H33" s="73">
        <v>109986</v>
      </c>
      <c r="I33" s="73">
        <v>20000</v>
      </c>
      <c r="J33" s="73"/>
      <c r="K33" s="73"/>
      <c r="L33" s="73"/>
      <c r="M33" s="73"/>
      <c r="N33" s="73">
        <v>200</v>
      </c>
      <c r="O33" s="73"/>
      <c r="P33" s="73"/>
      <c r="Q33" s="73"/>
      <c r="R33" s="420">
        <f t="shared" si="0"/>
        <v>130186</v>
      </c>
      <c r="S33" s="31"/>
    </row>
    <row r="34" spans="3:19" ht="12" customHeight="1" x14ac:dyDescent="0.2">
      <c r="C34" s="13"/>
      <c r="D34" s="19">
        <f>'Revenue - WHC'!D35</f>
        <v>24</v>
      </c>
      <c r="E34" s="71" t="str">
        <f>IF(OR('Services - WHC'!E33="",'Services - WHC'!E33="[Enter service]"),"",'Services - WHC'!E33)</f>
        <v>Footpaths</v>
      </c>
      <c r="F34" s="72" t="str">
        <f>IF(OR('Services - WHC'!F33="",'Services - WHC'!F33="[Select]"),"",'Services - WHC'!F33)</f>
        <v>External</v>
      </c>
      <c r="G34" s="26"/>
      <c r="H34" s="73">
        <v>75848</v>
      </c>
      <c r="I34" s="73">
        <v>8120</v>
      </c>
      <c r="J34" s="73"/>
      <c r="K34" s="73">
        <v>158599</v>
      </c>
      <c r="L34" s="73"/>
      <c r="M34" s="73"/>
      <c r="N34" s="73"/>
      <c r="O34" s="73"/>
      <c r="P34" s="73"/>
      <c r="Q34" s="73"/>
      <c r="R34" s="420">
        <f t="shared" si="0"/>
        <v>242567</v>
      </c>
      <c r="S34" s="31"/>
    </row>
    <row r="35" spans="3:19" ht="12" customHeight="1" x14ac:dyDescent="0.2">
      <c r="C35" s="13"/>
      <c r="D35" s="19">
        <f>'Revenue - WHC'!D36</f>
        <v>25</v>
      </c>
      <c r="E35" s="71" t="str">
        <f>IF(OR('Services - WHC'!E34="",'Services - WHC'!E34="[Enter service]"),"",'Services - WHC'!E34)</f>
        <v>Traffic Control</v>
      </c>
      <c r="F35" s="72" t="str">
        <f>IF(OR('Services - WHC'!F34="",'Services - WHC'!F34="[Select]"),"",'Services - WHC'!F34)</f>
        <v>External</v>
      </c>
      <c r="G35" s="26"/>
      <c r="H35" s="73">
        <v>53550</v>
      </c>
      <c r="I35" s="73">
        <v>29580</v>
      </c>
      <c r="J35" s="73"/>
      <c r="K35" s="73"/>
      <c r="L35" s="73"/>
      <c r="M35" s="73"/>
      <c r="N35" s="73"/>
      <c r="O35" s="73"/>
      <c r="P35" s="73"/>
      <c r="Q35" s="73"/>
      <c r="R35" s="420">
        <f t="shared" si="0"/>
        <v>83130</v>
      </c>
      <c r="S35" s="31"/>
    </row>
    <row r="36" spans="3:19" ht="12" customHeight="1" x14ac:dyDescent="0.2">
      <c r="C36" s="13"/>
      <c r="D36" s="19">
        <f>'Revenue - WHC'!D37</f>
        <v>26</v>
      </c>
      <c r="E36" s="71" t="str">
        <f>IF(OR('Services - WHC'!E35="",'Services - WHC'!E35="[Enter service]"),"",'Services - WHC'!E35)</f>
        <v>Street Enhancements</v>
      </c>
      <c r="F36" s="72" t="str">
        <f>IF(OR('Services - WHC'!F35="",'Services - WHC'!F35="[Select]"),"",'Services - WHC'!F35)</f>
        <v>External</v>
      </c>
      <c r="G36" s="26"/>
      <c r="H36" s="73">
        <v>4080</v>
      </c>
      <c r="I36" s="73">
        <v>4020</v>
      </c>
      <c r="J36" s="73"/>
      <c r="K36" s="73"/>
      <c r="L36" s="73"/>
      <c r="M36" s="73"/>
      <c r="N36" s="73"/>
      <c r="O36" s="73"/>
      <c r="P36" s="73"/>
      <c r="Q36" s="73"/>
      <c r="R36" s="420">
        <f t="shared" si="0"/>
        <v>8100</v>
      </c>
      <c r="S36" s="31"/>
    </row>
    <row r="37" spans="3:19" ht="12" customHeight="1" x14ac:dyDescent="0.2">
      <c r="C37" s="13"/>
      <c r="D37" s="19">
        <f>'Revenue - WHC'!D38</f>
        <v>27</v>
      </c>
      <c r="E37" s="71" t="str">
        <f>IF(OR('Services - WHC'!E36="",'Services - WHC'!E36="[Enter service]"),"",'Services - WHC'!E36)</f>
        <v>Street Lighting</v>
      </c>
      <c r="F37" s="72" t="str">
        <f>IF(OR('Services - WHC'!F36="",'Services - WHC'!F36="[Select]"),"",'Services - WHC'!F36)</f>
        <v>External</v>
      </c>
      <c r="G37" s="26"/>
      <c r="H37" s="73"/>
      <c r="I37" s="73"/>
      <c r="J37" s="73"/>
      <c r="K37" s="73"/>
      <c r="L37" s="73"/>
      <c r="M37" s="73"/>
      <c r="N37" s="73">
        <v>39056</v>
      </c>
      <c r="O37" s="73"/>
      <c r="P37" s="73"/>
      <c r="Q37" s="73"/>
      <c r="R37" s="420">
        <f t="shared" si="0"/>
        <v>39056</v>
      </c>
      <c r="S37" s="31"/>
    </row>
    <row r="38" spans="3:19" ht="12" customHeight="1" x14ac:dyDescent="0.2">
      <c r="C38" s="13"/>
      <c r="D38" s="19">
        <f>'Revenue - WHC'!D39</f>
        <v>28</v>
      </c>
      <c r="E38" s="71" t="str">
        <f>IF(OR('Services - WHC'!E37="",'Services - WHC'!E37="[Enter service]"),"",'Services - WHC'!E37)</f>
        <v>Street Cleaning</v>
      </c>
      <c r="F38" s="72" t="str">
        <f>IF(OR('Services - WHC'!F37="",'Services - WHC'!F37="[Select]"),"",'Services - WHC'!F37)</f>
        <v>External</v>
      </c>
      <c r="G38" s="26"/>
      <c r="H38" s="73">
        <v>82490</v>
      </c>
      <c r="I38" s="73">
        <v>8816</v>
      </c>
      <c r="J38" s="73"/>
      <c r="K38" s="73"/>
      <c r="L38" s="73"/>
      <c r="M38" s="73"/>
      <c r="N38" s="73"/>
      <c r="O38" s="73"/>
      <c r="P38" s="73"/>
      <c r="Q38" s="73"/>
      <c r="R38" s="420">
        <f t="shared" si="0"/>
        <v>91306</v>
      </c>
      <c r="S38" s="31"/>
    </row>
    <row r="39" spans="3:19" ht="12" customHeight="1" x14ac:dyDescent="0.2">
      <c r="C39" s="13"/>
      <c r="D39" s="19">
        <f>'Revenue - WHC'!D40</f>
        <v>29</v>
      </c>
      <c r="E39" s="71" t="str">
        <f>IF(OR('Services - WHC'!E38="",'Services - WHC'!E38="[Enter service]"),"",'Services - WHC'!E38)</f>
        <v>Traffic &amp; Street Management Administration</v>
      </c>
      <c r="F39" s="72" t="str">
        <f>IF(OR('Services - WHC'!F38="",'Services - WHC'!F38="[Select]"),"",'Services - WHC'!F38)</f>
        <v>External</v>
      </c>
      <c r="G39" s="26"/>
      <c r="H39" s="73">
        <v>52809</v>
      </c>
      <c r="I39" s="73"/>
      <c r="J39" s="73"/>
      <c r="K39" s="73"/>
      <c r="L39" s="73"/>
      <c r="M39" s="73"/>
      <c r="N39" s="73"/>
      <c r="O39" s="73"/>
      <c r="P39" s="73"/>
      <c r="Q39" s="73"/>
      <c r="R39" s="420">
        <f t="shared" si="0"/>
        <v>52809</v>
      </c>
      <c r="S39" s="31"/>
    </row>
    <row r="40" spans="3:19" ht="12" customHeight="1" x14ac:dyDescent="0.2">
      <c r="C40" s="13"/>
      <c r="D40" s="19">
        <f>'Revenue - WHC'!D41</f>
        <v>30</v>
      </c>
      <c r="E40" s="71" t="str">
        <f>IF(OR('Services - WHC'!E39="",'Services - WHC'!E39="[Enter service]"),"",'Services - WHC'!E39)</f>
        <v>Protection of Biodiversity &amp; Habitat</v>
      </c>
      <c r="F40" s="72" t="str">
        <f>IF(OR('Services - WHC'!F39="",'Services - WHC'!F39="[Select]"),"",'Services - WHC'!F39)</f>
        <v>External</v>
      </c>
      <c r="G40" s="26"/>
      <c r="H40" s="73">
        <v>74282</v>
      </c>
      <c r="I40" s="73">
        <v>2908</v>
      </c>
      <c r="J40" s="73"/>
      <c r="K40" s="73"/>
      <c r="L40" s="73"/>
      <c r="M40" s="73"/>
      <c r="N40" s="73">
        <v>15980</v>
      </c>
      <c r="O40" s="73"/>
      <c r="P40" s="73"/>
      <c r="Q40" s="73"/>
      <c r="R40" s="420">
        <f t="shared" si="0"/>
        <v>93170</v>
      </c>
      <c r="S40" s="31"/>
    </row>
    <row r="41" spans="3:19" ht="12" customHeight="1" x14ac:dyDescent="0.2">
      <c r="C41" s="13"/>
      <c r="D41" s="19">
        <f>'Revenue - WHC'!D42</f>
        <v>31</v>
      </c>
      <c r="E41" s="71" t="str">
        <f>IF(OR('Services - WHC'!E40="",'Services - WHC'!E40="[Enter service]"),"",'Services - WHC'!E40)</f>
        <v>Fire Protection</v>
      </c>
      <c r="F41" s="72" t="str">
        <f>IF(OR('Services - WHC'!F40="",'Services - WHC'!F40="[Select]"),"",'Services - WHC'!F40)</f>
        <v>External</v>
      </c>
      <c r="G41" s="26"/>
      <c r="H41" s="73">
        <v>46733</v>
      </c>
      <c r="I41" s="73">
        <v>16566</v>
      </c>
      <c r="J41" s="73"/>
      <c r="K41" s="73"/>
      <c r="L41" s="73"/>
      <c r="M41" s="73"/>
      <c r="N41" s="73"/>
      <c r="O41" s="73"/>
      <c r="P41" s="73"/>
      <c r="Q41" s="73"/>
      <c r="R41" s="420">
        <f t="shared" si="0"/>
        <v>63299</v>
      </c>
      <c r="S41" s="31"/>
    </row>
    <row r="42" spans="3:19" ht="12" customHeight="1" x14ac:dyDescent="0.2">
      <c r="C42" s="13"/>
      <c r="D42" s="19">
        <f>'Revenue - WHC'!D43</f>
        <v>32</v>
      </c>
      <c r="E42" s="71" t="str">
        <f>IF(OR('Services - WHC'!E41="",'Services - WHC'!E41="[Enter service]"),"",'Services - WHC'!E41)</f>
        <v>Drainage</v>
      </c>
      <c r="F42" s="72" t="str">
        <f>IF(OR('Services - WHC'!F41="",'Services - WHC'!F41="[Select]"),"",'Services - WHC'!F41)</f>
        <v>External</v>
      </c>
      <c r="G42" s="26"/>
      <c r="H42" s="73">
        <v>172314</v>
      </c>
      <c r="I42" s="73">
        <v>38644</v>
      </c>
      <c r="J42" s="73"/>
      <c r="K42" s="73">
        <v>321631</v>
      </c>
      <c r="L42" s="73"/>
      <c r="M42" s="73"/>
      <c r="N42" s="73"/>
      <c r="O42" s="73"/>
      <c r="P42" s="73"/>
      <c r="Q42" s="73"/>
      <c r="R42" s="420">
        <f t="shared" si="0"/>
        <v>532589</v>
      </c>
      <c r="S42" s="31"/>
    </row>
    <row r="43" spans="3:19" ht="12" customHeight="1" x14ac:dyDescent="0.2">
      <c r="C43" s="13"/>
      <c r="D43" s="19">
        <f>'Revenue - WHC'!D44</f>
        <v>33</v>
      </c>
      <c r="E43" s="71" t="str">
        <f>IF(OR('Services - WHC'!E42="",'Services - WHC'!E42="[Enter service]"),"",'Services - WHC'!E42)</f>
        <v>Agricultural Services</v>
      </c>
      <c r="F43" s="72" t="str">
        <f>IF(OR('Services - WHC'!F42="",'Services - WHC'!F42="[Select]"),"",'Services - WHC'!F42)</f>
        <v>External</v>
      </c>
      <c r="G43" s="26"/>
      <c r="H43" s="73">
        <v>52063</v>
      </c>
      <c r="I43" s="73">
        <v>38560</v>
      </c>
      <c r="J43" s="73"/>
      <c r="K43" s="73"/>
      <c r="L43" s="73"/>
      <c r="M43" s="73"/>
      <c r="N43" s="73">
        <v>15000</v>
      </c>
      <c r="O43" s="73"/>
      <c r="P43" s="73"/>
      <c r="Q43" s="73"/>
      <c r="R43" s="420">
        <f t="shared" si="0"/>
        <v>105623</v>
      </c>
      <c r="S43" s="31"/>
    </row>
    <row r="44" spans="3:19" ht="12" customHeight="1" x14ac:dyDescent="0.2">
      <c r="C44" s="13"/>
      <c r="D44" s="19">
        <f>'Revenue - WHC'!D45</f>
        <v>34</v>
      </c>
      <c r="E44" s="71" t="str">
        <f>IF(OR('Services - WHC'!E43="",'Services - WHC'!E43="[Enter service]"),"",'Services - WHC'!E43)</f>
        <v>Environment Administration</v>
      </c>
      <c r="F44" s="72" t="str">
        <f>IF(OR('Services - WHC'!F43="",'Services - WHC'!F43="[Select]"),"",'Services - WHC'!F43)</f>
        <v>External</v>
      </c>
      <c r="G44" s="26"/>
      <c r="H44" s="73">
        <v>146773</v>
      </c>
      <c r="I44" s="73">
        <v>39270</v>
      </c>
      <c r="J44" s="73"/>
      <c r="K44" s="73">
        <v>9701</v>
      </c>
      <c r="L44" s="73"/>
      <c r="M44" s="73"/>
      <c r="N44" s="73">
        <v>28683</v>
      </c>
      <c r="O44" s="73"/>
      <c r="P44" s="73"/>
      <c r="Q44" s="73"/>
      <c r="R44" s="420">
        <f t="shared" si="0"/>
        <v>224427</v>
      </c>
      <c r="S44" s="31"/>
    </row>
    <row r="45" spans="3:19" ht="12" customHeight="1" x14ac:dyDescent="0.2">
      <c r="C45" s="13"/>
      <c r="D45" s="19">
        <f>'Revenue - WHC'!D46</f>
        <v>35</v>
      </c>
      <c r="E45" s="71" t="str">
        <f>IF(OR('Services - WHC'!E44="",'Services - WHC'!E44="[Enter service]"),"",'Services - WHC'!E44)</f>
        <v>Community Development &amp; Planning</v>
      </c>
      <c r="F45" s="72" t="str">
        <f>IF(OR('Services - WHC'!F44="",'Services - WHC'!F44="[Select]"),"",'Services - WHC'!F44)</f>
        <v>External</v>
      </c>
      <c r="G45" s="26"/>
      <c r="H45" s="73">
        <v>60714</v>
      </c>
      <c r="I45" s="73">
        <v>100600</v>
      </c>
      <c r="J45" s="73"/>
      <c r="K45" s="73"/>
      <c r="L45" s="73"/>
      <c r="M45" s="73"/>
      <c r="N45" s="73">
        <v>500</v>
      </c>
      <c r="O45" s="73"/>
      <c r="P45" s="73"/>
      <c r="Q45" s="73"/>
      <c r="R45" s="420">
        <f t="shared" si="0"/>
        <v>161814</v>
      </c>
      <c r="S45" s="31"/>
    </row>
    <row r="46" spans="3:19" ht="12" customHeight="1" x14ac:dyDescent="0.2">
      <c r="C46" s="13"/>
      <c r="D46" s="19">
        <f>'Revenue - WHC'!D47</f>
        <v>36</v>
      </c>
      <c r="E46" s="71" t="str">
        <f>IF(OR('Services - WHC'!E45="",'Services - WHC'!E45="[Enter service]"),"",'Services - WHC'!E45)</f>
        <v>Building Control</v>
      </c>
      <c r="F46" s="72" t="str">
        <f>IF(OR('Services - WHC'!F45="",'Services - WHC'!F45="[Select]"),"",'Services - WHC'!F45)</f>
        <v>External</v>
      </c>
      <c r="G46" s="26"/>
      <c r="H46" s="73">
        <v>7801</v>
      </c>
      <c r="I46" s="73">
        <v>148650</v>
      </c>
      <c r="J46" s="73"/>
      <c r="K46" s="73"/>
      <c r="L46" s="73"/>
      <c r="M46" s="73"/>
      <c r="N46" s="73">
        <v>500</v>
      </c>
      <c r="O46" s="73"/>
      <c r="P46" s="73"/>
      <c r="Q46" s="73"/>
      <c r="R46" s="420">
        <f t="shared" si="0"/>
        <v>156951</v>
      </c>
      <c r="S46" s="31"/>
    </row>
    <row r="47" spans="3:19" ht="12" customHeight="1" x14ac:dyDescent="0.2">
      <c r="C47" s="13"/>
      <c r="D47" s="19">
        <f>'Revenue - WHC'!D48</f>
        <v>37</v>
      </c>
      <c r="E47" s="71" t="str">
        <f>IF(OR('Services - WHC'!E46="",'Services - WHC'!E46="[Enter service]"),"",'Services - WHC'!E46)</f>
        <v>Tourism &amp; Area Promotion</v>
      </c>
      <c r="F47" s="72" t="str">
        <f>IF(OR('Services - WHC'!F46="",'Services - WHC'!F46="[Select]"),"",'Services - WHC'!F46)</f>
        <v>External</v>
      </c>
      <c r="G47" s="26"/>
      <c r="H47" s="73">
        <v>359574</v>
      </c>
      <c r="I47" s="73">
        <v>94860</v>
      </c>
      <c r="J47" s="73"/>
      <c r="K47" s="73">
        <v>41504</v>
      </c>
      <c r="L47" s="73"/>
      <c r="M47" s="73"/>
      <c r="N47" s="73">
        <v>65452</v>
      </c>
      <c r="O47" s="73"/>
      <c r="P47" s="73"/>
      <c r="Q47" s="73"/>
      <c r="R47" s="420">
        <f t="shared" si="0"/>
        <v>561390</v>
      </c>
      <c r="S47" s="31"/>
    </row>
    <row r="48" spans="3:19" ht="12" customHeight="1" x14ac:dyDescent="0.2">
      <c r="C48" s="13"/>
      <c r="D48" s="19">
        <f>'Revenue - WHC'!D49</f>
        <v>38</v>
      </c>
      <c r="E48" s="71" t="str">
        <f>IF(OR('Services - WHC'!E47="",'Services - WHC'!E47="[Enter service]"),"",'Services - WHC'!E47)</f>
        <v>Community Amenities</v>
      </c>
      <c r="F48" s="72" t="str">
        <f>IF(OR('Services - WHC'!F47="",'Services - WHC'!F47="[Select]"),"",'Services - WHC'!F47)</f>
        <v>External</v>
      </c>
      <c r="G48" s="26"/>
      <c r="H48" s="73">
        <v>73040</v>
      </c>
      <c r="I48" s="73">
        <v>38651</v>
      </c>
      <c r="J48" s="73"/>
      <c r="K48" s="73"/>
      <c r="L48" s="73"/>
      <c r="M48" s="73"/>
      <c r="N48" s="73"/>
      <c r="O48" s="73"/>
      <c r="P48" s="73"/>
      <c r="Q48" s="73"/>
      <c r="R48" s="420">
        <f t="shared" si="0"/>
        <v>111691</v>
      </c>
      <c r="S48" s="31"/>
    </row>
    <row r="49" spans="3:19" ht="12" customHeight="1" x14ac:dyDescent="0.2">
      <c r="C49" s="13"/>
      <c r="D49" s="19">
        <f>'Revenue - WHC'!D50</f>
        <v>39</v>
      </c>
      <c r="E49" s="71" t="str">
        <f>IF(OR('Services - WHC'!E48="",'Services - WHC'!E48="[Enter service]"),"",'Services - WHC'!E48)</f>
        <v>Air Transport</v>
      </c>
      <c r="F49" s="72" t="str">
        <f>IF(OR('Services - WHC'!F48="",'Services - WHC'!F48="[Select]"),"",'Services - WHC'!F48)</f>
        <v>External</v>
      </c>
      <c r="G49" s="26"/>
      <c r="H49" s="73">
        <v>36993</v>
      </c>
      <c r="I49" s="73">
        <v>20655</v>
      </c>
      <c r="J49" s="73"/>
      <c r="K49" s="73">
        <v>19430</v>
      </c>
      <c r="L49" s="73"/>
      <c r="M49" s="73"/>
      <c r="N49" s="73">
        <v>3608</v>
      </c>
      <c r="O49" s="73"/>
      <c r="P49" s="73"/>
      <c r="Q49" s="73"/>
      <c r="R49" s="420">
        <f t="shared" si="0"/>
        <v>80686</v>
      </c>
      <c r="S49" s="31"/>
    </row>
    <row r="50" spans="3:19" ht="12" customHeight="1" x14ac:dyDescent="0.2">
      <c r="C50" s="13"/>
      <c r="D50" s="19">
        <f>'Revenue - WHC'!D51</f>
        <v>40</v>
      </c>
      <c r="E50" s="71" t="str">
        <f>IF(OR('Services - WHC'!E49="",'Services - WHC'!E49="[Enter service]"),"",'Services - WHC'!E49)</f>
        <v>Markets &amp; Saleyards</v>
      </c>
      <c r="F50" s="72" t="str">
        <f>IF(OR('Services - WHC'!F49="",'Services - WHC'!F49="[Select]"),"",'Services - WHC'!F49)</f>
        <v>External</v>
      </c>
      <c r="G50" s="26"/>
      <c r="H50" s="73">
        <v>1700</v>
      </c>
      <c r="I50" s="73">
        <v>3650</v>
      </c>
      <c r="J50" s="73"/>
      <c r="K50" s="73"/>
      <c r="L50" s="73"/>
      <c r="M50" s="73"/>
      <c r="N50" s="73">
        <v>3764</v>
      </c>
      <c r="O50" s="73"/>
      <c r="P50" s="73"/>
      <c r="Q50" s="73"/>
      <c r="R50" s="420">
        <f t="shared" si="0"/>
        <v>9114</v>
      </c>
      <c r="S50" s="31"/>
    </row>
    <row r="51" spans="3:19" ht="12" customHeight="1" x14ac:dyDescent="0.2">
      <c r="C51" s="13"/>
      <c r="D51" s="19">
        <f>'Revenue - WHC'!D52</f>
        <v>41</v>
      </c>
      <c r="E51" s="71" t="str">
        <f>IF(OR('Services - WHC'!E50="",'Services - WHC'!E50="[Enter service]"),"",'Services - WHC'!E50)</f>
        <v>Economic Affairs</v>
      </c>
      <c r="F51" s="72" t="str">
        <f>IF(OR('Services - WHC'!F50="",'Services - WHC'!F50="[Select]"),"",'Services - WHC'!F50)</f>
        <v>External</v>
      </c>
      <c r="G51" s="26"/>
      <c r="H51" s="73">
        <v>64145</v>
      </c>
      <c r="I51" s="73">
        <v>359640</v>
      </c>
      <c r="J51" s="73"/>
      <c r="K51" s="73">
        <v>11714</v>
      </c>
      <c r="L51" s="73"/>
      <c r="M51" s="73"/>
      <c r="N51" s="73"/>
      <c r="O51" s="73"/>
      <c r="P51" s="73"/>
      <c r="Q51" s="73"/>
      <c r="R51" s="420">
        <f t="shared" si="0"/>
        <v>435499</v>
      </c>
      <c r="S51" s="31"/>
    </row>
    <row r="52" spans="3:19" ht="12" customHeight="1" x14ac:dyDescent="0.2">
      <c r="C52" s="13"/>
      <c r="D52" s="19">
        <f>'Revenue - WHC'!D53</f>
        <v>42</v>
      </c>
      <c r="E52" s="71" t="str">
        <f>IF(OR('Services - WHC'!E51="",'Services - WHC'!E51="[Enter service]"),"",'Services - WHC'!E51)</f>
        <v>Business &amp; Economic Services Administration</v>
      </c>
      <c r="F52" s="72" t="str">
        <f>IF(OR('Services - WHC'!F51="",'Services - WHC'!F51="[Select]"),"",'Services - WHC'!F51)</f>
        <v>Mixed</v>
      </c>
      <c r="G52" s="26"/>
      <c r="H52" s="73">
        <v>301384</v>
      </c>
      <c r="I52" s="73">
        <v>153500</v>
      </c>
      <c r="J52" s="73"/>
      <c r="K52" s="73">
        <v>45976</v>
      </c>
      <c r="L52" s="73"/>
      <c r="M52" s="73"/>
      <c r="N52" s="73">
        <v>60656</v>
      </c>
      <c r="O52" s="73"/>
      <c r="P52" s="73"/>
      <c r="Q52" s="73"/>
      <c r="R52" s="420">
        <f t="shared" si="0"/>
        <v>561516</v>
      </c>
      <c r="S52" s="31"/>
    </row>
    <row r="53" spans="3:19" ht="12" customHeight="1" x14ac:dyDescent="0.2">
      <c r="C53" s="13"/>
      <c r="D53" s="19">
        <f>'Revenue - WHC'!D54</f>
        <v>43</v>
      </c>
      <c r="E53" s="71" t="str">
        <f>IF(OR('Services - WHC'!E52="",'Services - WHC'!E52="[Enter service]"),"",'Services - WHC'!E52)</f>
        <v>Local Roads &amp; Bridges works</v>
      </c>
      <c r="F53" s="72" t="str">
        <f>IF(OR('Services - WHC'!F52="",'Services - WHC'!F52="[Select]"),"",'Services - WHC'!F52)</f>
        <v>External</v>
      </c>
      <c r="G53" s="26"/>
      <c r="H53" s="73">
        <f>955983+573108</f>
        <v>1529091</v>
      </c>
      <c r="I53" s="73">
        <f>286564+944705</f>
        <v>1231269</v>
      </c>
      <c r="J53" s="73"/>
      <c r="K53" s="73">
        <f>2897101+727167</f>
        <v>3624268</v>
      </c>
      <c r="L53" s="73"/>
      <c r="M53" s="73"/>
      <c r="N53" s="73">
        <f>16270+1000</f>
        <v>17270</v>
      </c>
      <c r="O53" s="73"/>
      <c r="P53" s="73"/>
      <c r="Q53" s="73"/>
      <c r="R53" s="420">
        <f t="shared" si="0"/>
        <v>6401898</v>
      </c>
      <c r="S53" s="31"/>
    </row>
    <row r="54" spans="3:19" ht="12" customHeight="1" x14ac:dyDescent="0.2">
      <c r="C54" s="13"/>
      <c r="D54" s="19">
        <f>'Revenue - WHC'!D55</f>
        <v>44</v>
      </c>
      <c r="E54" s="71" t="str">
        <f>IF(OR('Services - WHC'!E53="",'Services - WHC'!E53="[Enter service]"),"",'Services - WHC'!E53)</f>
        <v>Asset Management</v>
      </c>
      <c r="F54" s="72" t="str">
        <f>IF(OR('Services - WHC'!F53="",'Services - WHC'!F53="[Select]"),"",'Services - WHC'!F53)</f>
        <v>Mixed</v>
      </c>
      <c r="G54" s="26"/>
      <c r="H54" s="73">
        <v>112495</v>
      </c>
      <c r="I54" s="73">
        <v>92000</v>
      </c>
      <c r="J54" s="73"/>
      <c r="K54" s="73"/>
      <c r="L54" s="73"/>
      <c r="M54" s="73"/>
      <c r="N54" s="73">
        <v>23500</v>
      </c>
      <c r="O54" s="73"/>
      <c r="P54" s="73"/>
      <c r="Q54" s="73"/>
      <c r="R54" s="420">
        <f t="shared" si="0"/>
        <v>227995</v>
      </c>
      <c r="S54" s="31"/>
    </row>
    <row r="55" spans="3:19" ht="12" hidden="1" customHeight="1" x14ac:dyDescent="0.2">
      <c r="C55" s="13"/>
      <c r="D55" s="19">
        <f>'Revenue - WHC'!D56</f>
        <v>45</v>
      </c>
      <c r="E55" s="71" t="str">
        <f>IF(OR('Services - WHC'!E54="",'Services - WHC'!E54="[Enter service]"),"",'Services - WHC'!E54)</f>
        <v/>
      </c>
      <c r="F55" s="72" t="str">
        <f>IF(OR('Services - WHC'!F54="",'Services - WHC'!F54="[Select]"),"",'Services - WHC'!F54)</f>
        <v/>
      </c>
      <c r="G55" s="26"/>
      <c r="H55" s="73"/>
      <c r="I55" s="73"/>
      <c r="J55" s="73"/>
      <c r="K55" s="73"/>
      <c r="L55" s="73"/>
      <c r="M55" s="73"/>
      <c r="N55" s="73"/>
      <c r="O55" s="73"/>
      <c r="P55" s="73"/>
      <c r="Q55" s="73"/>
      <c r="R55" s="420">
        <f t="shared" si="0"/>
        <v>0</v>
      </c>
      <c r="S55" s="31"/>
    </row>
    <row r="56" spans="3:19" ht="12" hidden="1" customHeight="1" x14ac:dyDescent="0.2">
      <c r="C56" s="13"/>
      <c r="D56" s="19">
        <f>'Revenue - WHC'!D57</f>
        <v>46</v>
      </c>
      <c r="E56" s="71" t="str">
        <f>IF(OR('Services - WHC'!E55="",'Services - WHC'!E55="[Enter service]"),"",'Services - WHC'!E55)</f>
        <v/>
      </c>
      <c r="F56" s="72" t="str">
        <f>IF(OR('Services - WHC'!F55="",'Services - WHC'!F55="[Select]"),"",'Services - WHC'!F55)</f>
        <v/>
      </c>
      <c r="G56" s="26"/>
      <c r="H56" s="73"/>
      <c r="I56" s="73"/>
      <c r="J56" s="73"/>
      <c r="K56" s="73"/>
      <c r="L56" s="73"/>
      <c r="M56" s="73"/>
      <c r="N56" s="73"/>
      <c r="O56" s="73"/>
      <c r="P56" s="73"/>
      <c r="Q56" s="73"/>
      <c r="R56" s="420">
        <f t="shared" si="0"/>
        <v>0</v>
      </c>
      <c r="S56" s="31"/>
    </row>
    <row r="57" spans="3:19" ht="12" hidden="1" customHeight="1" x14ac:dyDescent="0.2">
      <c r="C57" s="13"/>
      <c r="D57" s="19">
        <f>'Revenue - WHC'!D58</f>
        <v>47</v>
      </c>
      <c r="E57" s="71" t="str">
        <f>IF(OR('Services - WHC'!E56="",'Services - WHC'!E56="[Enter service]"),"",'Services - WHC'!E56)</f>
        <v/>
      </c>
      <c r="F57" s="72" t="str">
        <f>IF(OR('Services - WHC'!F56="",'Services - WHC'!F56="[Select]"),"",'Services - WHC'!F56)</f>
        <v/>
      </c>
      <c r="G57" s="26"/>
      <c r="H57" s="73"/>
      <c r="I57" s="73"/>
      <c r="J57" s="73"/>
      <c r="K57" s="73"/>
      <c r="L57" s="73"/>
      <c r="M57" s="73"/>
      <c r="N57" s="73"/>
      <c r="O57" s="73"/>
      <c r="P57" s="73"/>
      <c r="Q57" s="73"/>
      <c r="R57" s="420">
        <f t="shared" si="0"/>
        <v>0</v>
      </c>
      <c r="S57" s="31"/>
    </row>
    <row r="58" spans="3:19" ht="12" hidden="1" customHeight="1" x14ac:dyDescent="0.2">
      <c r="C58" s="13"/>
      <c r="D58" s="19">
        <f>'Revenue - WHC'!D59</f>
        <v>48</v>
      </c>
      <c r="E58" s="71" t="str">
        <f>IF(OR('Services - WHC'!E57="",'Services - WHC'!E57="[Enter service]"),"",'Services - WHC'!E57)</f>
        <v/>
      </c>
      <c r="F58" s="72" t="str">
        <f>IF(OR('Services - WHC'!F57="",'Services - WHC'!F57="[Select]"),"",'Services - WHC'!F57)</f>
        <v/>
      </c>
      <c r="G58" s="26"/>
      <c r="H58" s="73"/>
      <c r="I58" s="73"/>
      <c r="J58" s="73"/>
      <c r="K58" s="73"/>
      <c r="L58" s="73"/>
      <c r="M58" s="73"/>
      <c r="N58" s="73"/>
      <c r="O58" s="73"/>
      <c r="P58" s="73"/>
      <c r="Q58" s="73"/>
      <c r="R58" s="420">
        <f t="shared" si="0"/>
        <v>0</v>
      </c>
      <c r="S58" s="31"/>
    </row>
    <row r="59" spans="3:19" ht="12" hidden="1" customHeight="1" x14ac:dyDescent="0.2">
      <c r="C59" s="13"/>
      <c r="D59" s="19">
        <f>'Revenue - WHC'!D60</f>
        <v>49</v>
      </c>
      <c r="E59" s="71" t="str">
        <f>IF(OR('Services - WHC'!E58="",'Services - WHC'!E58="[Enter service]"),"",'Services - WHC'!E58)</f>
        <v/>
      </c>
      <c r="F59" s="72" t="str">
        <f>IF(OR('Services - WHC'!F58="",'Services - WHC'!F58="[Select]"),"",'Services - WHC'!F58)</f>
        <v/>
      </c>
      <c r="G59" s="26"/>
      <c r="H59" s="77"/>
      <c r="I59" s="77"/>
      <c r="J59" s="77"/>
      <c r="K59" s="77"/>
      <c r="L59" s="77"/>
      <c r="M59" s="77"/>
      <c r="N59" s="77"/>
      <c r="O59" s="77"/>
      <c r="P59" s="77"/>
      <c r="Q59" s="77"/>
      <c r="R59" s="420">
        <f t="shared" si="0"/>
        <v>0</v>
      </c>
      <c r="S59" s="31"/>
    </row>
    <row r="60" spans="3:19" ht="12" hidden="1" customHeight="1" x14ac:dyDescent="0.2">
      <c r="C60" s="13"/>
      <c r="D60" s="19">
        <f>'Revenue - WHC'!D61</f>
        <v>50</v>
      </c>
      <c r="E60" s="71" t="str">
        <f>IF(OR('Services - WHC'!E59="",'Services - WHC'!E59="[Enter service]"),"",'Services - WHC'!E59)</f>
        <v/>
      </c>
      <c r="F60" s="72" t="str">
        <f>IF(OR('Services - WHC'!F59="",'Services - WHC'!F59="[Select]"),"",'Services - WHC'!F59)</f>
        <v/>
      </c>
      <c r="G60" s="26"/>
      <c r="H60" s="73"/>
      <c r="I60" s="73"/>
      <c r="J60" s="73"/>
      <c r="K60" s="73"/>
      <c r="L60" s="73"/>
      <c r="M60" s="73"/>
      <c r="N60" s="73"/>
      <c r="O60" s="73"/>
      <c r="P60" s="73"/>
      <c r="Q60" s="73"/>
      <c r="R60" s="420">
        <f t="shared" si="0"/>
        <v>0</v>
      </c>
      <c r="S60" s="31"/>
    </row>
    <row r="61" spans="3:19" ht="12" hidden="1" customHeight="1" x14ac:dyDescent="0.2">
      <c r="C61" s="13"/>
      <c r="D61" s="19">
        <f>'Revenue - WHC'!D62</f>
        <v>51</v>
      </c>
      <c r="E61" s="71" t="str">
        <f>IF(OR('Services - WHC'!E60="",'Services - WHC'!E60="[Enter service]"),"",'Services - WHC'!E60)</f>
        <v/>
      </c>
      <c r="F61" s="72" t="str">
        <f>IF(OR('Services - WHC'!F60="",'Services - WHC'!F60="[Select]"),"",'Services - WHC'!F60)</f>
        <v/>
      </c>
      <c r="G61" s="26"/>
      <c r="H61" s="73"/>
      <c r="I61" s="73"/>
      <c r="J61" s="73"/>
      <c r="K61" s="73"/>
      <c r="L61" s="73"/>
      <c r="M61" s="73"/>
      <c r="N61" s="73"/>
      <c r="O61" s="73"/>
      <c r="P61" s="73"/>
      <c r="Q61" s="73"/>
      <c r="R61" s="420">
        <f t="shared" si="0"/>
        <v>0</v>
      </c>
      <c r="S61" s="31"/>
    </row>
    <row r="62" spans="3:19" ht="12" hidden="1" customHeight="1" x14ac:dyDescent="0.2">
      <c r="C62" s="13"/>
      <c r="D62" s="19">
        <f>'Revenue - WHC'!D63</f>
        <v>52</v>
      </c>
      <c r="E62" s="71" t="str">
        <f>IF(OR('Services - WHC'!E61="",'Services - WHC'!E61="[Enter service]"),"",'Services - WHC'!E61)</f>
        <v/>
      </c>
      <c r="F62" s="72" t="str">
        <f>IF(OR('Services - WHC'!F61="",'Services - WHC'!F61="[Select]"),"",'Services - WHC'!F61)</f>
        <v/>
      </c>
      <c r="G62" s="26"/>
      <c r="H62" s="73"/>
      <c r="I62" s="73"/>
      <c r="J62" s="73"/>
      <c r="K62" s="73"/>
      <c r="L62" s="73"/>
      <c r="M62" s="73"/>
      <c r="N62" s="73"/>
      <c r="O62" s="73"/>
      <c r="P62" s="73"/>
      <c r="Q62" s="73"/>
      <c r="R62" s="420">
        <f t="shared" si="0"/>
        <v>0</v>
      </c>
      <c r="S62" s="31"/>
    </row>
    <row r="63" spans="3:19" ht="12" hidden="1" customHeight="1" x14ac:dyDescent="0.2">
      <c r="C63" s="13"/>
      <c r="D63" s="19">
        <f>'Revenue - WHC'!D64</f>
        <v>53</v>
      </c>
      <c r="E63" s="71" t="str">
        <f>IF(OR('Services - WHC'!E62="",'Services - WHC'!E62="[Enter service]"),"",'Services - WHC'!E62)</f>
        <v/>
      </c>
      <c r="F63" s="72" t="str">
        <f>IF(OR('Services - WHC'!F62="",'Services - WHC'!F62="[Select]"),"",'Services - WHC'!F62)</f>
        <v/>
      </c>
      <c r="G63" s="26"/>
      <c r="H63" s="73"/>
      <c r="I63" s="73"/>
      <c r="J63" s="73"/>
      <c r="K63" s="73"/>
      <c r="L63" s="73"/>
      <c r="M63" s="73"/>
      <c r="N63" s="73"/>
      <c r="O63" s="73"/>
      <c r="P63" s="73"/>
      <c r="Q63" s="73"/>
      <c r="R63" s="420">
        <f t="shared" si="0"/>
        <v>0</v>
      </c>
      <c r="S63" s="31"/>
    </row>
    <row r="64" spans="3:19" ht="12" hidden="1" customHeight="1" x14ac:dyDescent="0.2">
      <c r="C64" s="13"/>
      <c r="D64" s="19">
        <f>'Revenue - WHC'!D65</f>
        <v>54</v>
      </c>
      <c r="E64" s="71" t="str">
        <f>IF(OR('Services - WHC'!E63="",'Services - WHC'!E63="[Enter service]"),"",'Services - WHC'!E63)</f>
        <v/>
      </c>
      <c r="F64" s="72" t="str">
        <f>IF(OR('Services - WHC'!F63="",'Services - WHC'!F63="[Select]"),"",'Services - WHC'!F63)</f>
        <v/>
      </c>
      <c r="G64" s="26"/>
      <c r="H64" s="73"/>
      <c r="I64" s="73"/>
      <c r="J64" s="73"/>
      <c r="K64" s="73"/>
      <c r="L64" s="73"/>
      <c r="M64" s="73"/>
      <c r="N64" s="73"/>
      <c r="O64" s="73"/>
      <c r="P64" s="73"/>
      <c r="Q64" s="73"/>
      <c r="R64" s="420">
        <f t="shared" si="0"/>
        <v>0</v>
      </c>
      <c r="S64" s="31"/>
    </row>
    <row r="65" spans="3:19" ht="12" hidden="1" customHeight="1" x14ac:dyDescent="0.2">
      <c r="C65" s="13"/>
      <c r="D65" s="19">
        <f>'Revenue - WHC'!D66</f>
        <v>55</v>
      </c>
      <c r="E65" s="71" t="str">
        <f>IF(OR('Services - WHC'!E64="",'Services - WHC'!E64="[Enter service]"),"",'Services - WHC'!E64)</f>
        <v/>
      </c>
      <c r="F65" s="72" t="str">
        <f>IF(OR('Services - WHC'!F64="",'Services - WHC'!F64="[Select]"),"",'Services - WHC'!F64)</f>
        <v/>
      </c>
      <c r="G65" s="26"/>
      <c r="H65" s="73"/>
      <c r="I65" s="73"/>
      <c r="J65" s="73"/>
      <c r="K65" s="73"/>
      <c r="L65" s="73"/>
      <c r="M65" s="73"/>
      <c r="N65" s="73"/>
      <c r="O65" s="73"/>
      <c r="P65" s="73"/>
      <c r="Q65" s="73"/>
      <c r="R65" s="420">
        <f t="shared" si="0"/>
        <v>0</v>
      </c>
      <c r="S65" s="31"/>
    </row>
    <row r="66" spans="3:19" ht="12" hidden="1" customHeight="1" x14ac:dyDescent="0.2">
      <c r="C66" s="13"/>
      <c r="D66" s="19">
        <f>'Revenue - WHC'!D67</f>
        <v>56</v>
      </c>
      <c r="E66" s="71" t="str">
        <f>IF(OR('Services - WHC'!E65="",'Services - WHC'!E65="[Enter service]"),"",'Services - WHC'!E65)</f>
        <v/>
      </c>
      <c r="F66" s="72" t="str">
        <f>IF(OR('Services - WHC'!F65="",'Services - WHC'!F65="[Select]"),"",'Services - WHC'!F65)</f>
        <v/>
      </c>
      <c r="G66" s="26"/>
      <c r="H66" s="73"/>
      <c r="I66" s="73"/>
      <c r="J66" s="73"/>
      <c r="K66" s="73"/>
      <c r="L66" s="73"/>
      <c r="M66" s="73"/>
      <c r="N66" s="73"/>
      <c r="O66" s="73"/>
      <c r="P66" s="73"/>
      <c r="Q66" s="73"/>
      <c r="R66" s="420">
        <f t="shared" si="0"/>
        <v>0</v>
      </c>
      <c r="S66" s="31"/>
    </row>
    <row r="67" spans="3:19" ht="12" hidden="1" customHeight="1" x14ac:dyDescent="0.2">
      <c r="C67" s="13"/>
      <c r="D67" s="19">
        <f>'Revenue - WHC'!D68</f>
        <v>57</v>
      </c>
      <c r="E67" s="71" t="str">
        <f>IF(OR('Services - WHC'!E66="",'Services - WHC'!E66="[Enter service]"),"",'Services - WHC'!E66)</f>
        <v/>
      </c>
      <c r="F67" s="72" t="str">
        <f>IF(OR('Services - WHC'!F66="",'Services - WHC'!F66="[Select]"),"",'Services - WHC'!F66)</f>
        <v/>
      </c>
      <c r="G67" s="26"/>
      <c r="H67" s="73"/>
      <c r="I67" s="73"/>
      <c r="J67" s="73"/>
      <c r="K67" s="73"/>
      <c r="L67" s="73"/>
      <c r="M67" s="73"/>
      <c r="N67" s="73"/>
      <c r="O67" s="73"/>
      <c r="P67" s="73"/>
      <c r="Q67" s="73"/>
      <c r="R67" s="420">
        <f t="shared" si="0"/>
        <v>0</v>
      </c>
      <c r="S67" s="31"/>
    </row>
    <row r="68" spans="3:19" ht="12" hidden="1" customHeight="1" x14ac:dyDescent="0.2">
      <c r="C68" s="13"/>
      <c r="D68" s="19">
        <f>'Revenue - WHC'!D69</f>
        <v>58</v>
      </c>
      <c r="E68" s="71" t="str">
        <f>IF(OR('Services - WHC'!E67="",'Services - WHC'!E67="[Enter service]"),"",'Services - WHC'!E67)</f>
        <v/>
      </c>
      <c r="F68" s="72" t="str">
        <f>IF(OR('Services - WHC'!F67="",'Services - WHC'!F67="[Select]"),"",'Services - WHC'!F67)</f>
        <v/>
      </c>
      <c r="G68" s="26"/>
      <c r="H68" s="73"/>
      <c r="I68" s="73"/>
      <c r="J68" s="73"/>
      <c r="K68" s="73"/>
      <c r="L68" s="73"/>
      <c r="M68" s="73"/>
      <c r="N68" s="73"/>
      <c r="O68" s="73"/>
      <c r="P68" s="73"/>
      <c r="Q68" s="73"/>
      <c r="R68" s="420">
        <f t="shared" si="0"/>
        <v>0</v>
      </c>
      <c r="S68" s="31"/>
    </row>
    <row r="69" spans="3:19" ht="12" hidden="1" customHeight="1" x14ac:dyDescent="0.2">
      <c r="C69" s="13"/>
      <c r="D69" s="19">
        <f>'Revenue - WHC'!D70</f>
        <v>59</v>
      </c>
      <c r="E69" s="71" t="str">
        <f>IF(OR('Services - WHC'!E68="",'Services - WHC'!E68="[Enter service]"),"",'Services - WHC'!E68)</f>
        <v/>
      </c>
      <c r="F69" s="72" t="str">
        <f>IF(OR('Services - WHC'!F68="",'Services - WHC'!F68="[Select]"),"",'Services - WHC'!F68)</f>
        <v/>
      </c>
      <c r="G69" s="26"/>
      <c r="H69" s="73"/>
      <c r="I69" s="73"/>
      <c r="J69" s="73"/>
      <c r="K69" s="73"/>
      <c r="L69" s="73"/>
      <c r="M69" s="73"/>
      <c r="N69" s="73"/>
      <c r="O69" s="73"/>
      <c r="P69" s="73"/>
      <c r="Q69" s="73"/>
      <c r="R69" s="420">
        <f t="shared" si="0"/>
        <v>0</v>
      </c>
      <c r="S69" s="31"/>
    </row>
    <row r="70" spans="3:19" ht="12" hidden="1" customHeight="1" x14ac:dyDescent="0.2">
      <c r="C70" s="13"/>
      <c r="D70" s="19">
        <f>'Revenue - WHC'!D71</f>
        <v>60</v>
      </c>
      <c r="E70" s="71" t="str">
        <f>IF(OR('Services - WHC'!E69="",'Services - WHC'!E69="[Enter service]"),"",'Services - WHC'!E69)</f>
        <v/>
      </c>
      <c r="F70" s="72" t="str">
        <f>IF(OR('Services - WHC'!F69="",'Services - WHC'!F69="[Select]"),"",'Services - WHC'!F69)</f>
        <v/>
      </c>
      <c r="G70" s="26"/>
      <c r="H70" s="73"/>
      <c r="I70" s="73"/>
      <c r="J70" s="73"/>
      <c r="K70" s="73"/>
      <c r="L70" s="73"/>
      <c r="M70" s="73"/>
      <c r="N70" s="73"/>
      <c r="O70" s="73"/>
      <c r="P70" s="73"/>
      <c r="Q70" s="73"/>
      <c r="R70" s="420">
        <f t="shared" si="0"/>
        <v>0</v>
      </c>
      <c r="S70" s="31"/>
    </row>
    <row r="71" spans="3:19" ht="12" hidden="1" customHeight="1" x14ac:dyDescent="0.2">
      <c r="C71" s="13"/>
      <c r="D71" s="19">
        <f>'Revenue - WHC'!D72</f>
        <v>61</v>
      </c>
      <c r="E71" s="71" t="str">
        <f>IF(OR('Services - WHC'!E70="",'Services - WHC'!E70="[Enter service]"),"",'Services - WHC'!E70)</f>
        <v/>
      </c>
      <c r="F71" s="72" t="str">
        <f>IF(OR('Services - WHC'!F70="",'Services - WHC'!F70="[Select]"),"",'Services - WHC'!F70)</f>
        <v/>
      </c>
      <c r="G71" s="26"/>
      <c r="H71" s="73"/>
      <c r="I71" s="73"/>
      <c r="J71" s="73"/>
      <c r="K71" s="73"/>
      <c r="L71" s="73"/>
      <c r="M71" s="73"/>
      <c r="N71" s="73"/>
      <c r="O71" s="73"/>
      <c r="P71" s="73"/>
      <c r="Q71" s="73"/>
      <c r="R71" s="420">
        <f t="shared" si="0"/>
        <v>0</v>
      </c>
      <c r="S71" s="31"/>
    </row>
    <row r="72" spans="3:19" ht="12" hidden="1" customHeight="1" x14ac:dyDescent="0.2">
      <c r="C72" s="13"/>
      <c r="D72" s="19">
        <f>'Revenue - WHC'!D73</f>
        <v>62</v>
      </c>
      <c r="E72" s="71" t="str">
        <f>IF(OR('Services - WHC'!E71="",'Services - WHC'!E71="[Enter service]"),"",'Services - WHC'!E71)</f>
        <v/>
      </c>
      <c r="F72" s="72" t="str">
        <f>IF(OR('Services - WHC'!F71="",'Services - WHC'!F71="[Select]"),"",'Services - WHC'!F71)</f>
        <v/>
      </c>
      <c r="G72" s="26"/>
      <c r="H72" s="73"/>
      <c r="I72" s="73"/>
      <c r="J72" s="73"/>
      <c r="K72" s="73"/>
      <c r="L72" s="73"/>
      <c r="M72" s="73"/>
      <c r="N72" s="73"/>
      <c r="O72" s="73"/>
      <c r="P72" s="73"/>
      <c r="Q72" s="73"/>
      <c r="R72" s="420">
        <f t="shared" si="0"/>
        <v>0</v>
      </c>
      <c r="S72" s="31"/>
    </row>
    <row r="73" spans="3:19" ht="12" hidden="1" customHeight="1" x14ac:dyDescent="0.2">
      <c r="C73" s="13"/>
      <c r="D73" s="19">
        <f>'Revenue - WHC'!D74</f>
        <v>63</v>
      </c>
      <c r="E73" s="71" t="str">
        <f>IF(OR('Services - WHC'!E72="",'Services - WHC'!E72="[Enter service]"),"",'Services - WHC'!E72)</f>
        <v/>
      </c>
      <c r="F73" s="72" t="str">
        <f>IF(OR('Services - WHC'!F72="",'Services - WHC'!F72="[Select]"),"",'Services - WHC'!F72)</f>
        <v/>
      </c>
      <c r="G73" s="26"/>
      <c r="H73" s="73"/>
      <c r="I73" s="73"/>
      <c r="J73" s="73"/>
      <c r="K73" s="73"/>
      <c r="L73" s="73"/>
      <c r="M73" s="73"/>
      <c r="N73" s="73"/>
      <c r="O73" s="73"/>
      <c r="P73" s="73"/>
      <c r="Q73" s="73"/>
      <c r="R73" s="420">
        <f t="shared" si="0"/>
        <v>0</v>
      </c>
      <c r="S73" s="31"/>
    </row>
    <row r="74" spans="3:19" ht="12" hidden="1" customHeight="1" x14ac:dyDescent="0.2">
      <c r="C74" s="13"/>
      <c r="D74" s="19">
        <f>'Revenue - WHC'!D75</f>
        <v>64</v>
      </c>
      <c r="E74" s="71" t="str">
        <f>IF(OR('Services - WHC'!E73="",'Services - WHC'!E73="[Enter service]"),"",'Services - WHC'!E73)</f>
        <v/>
      </c>
      <c r="F74" s="72" t="str">
        <f>IF(OR('Services - WHC'!F73="",'Services - WHC'!F73="[Select]"),"",'Services - WHC'!F73)</f>
        <v/>
      </c>
      <c r="G74" s="26"/>
      <c r="H74" s="73"/>
      <c r="I74" s="73"/>
      <c r="J74" s="73"/>
      <c r="K74" s="73"/>
      <c r="L74" s="73"/>
      <c r="M74" s="73"/>
      <c r="N74" s="73"/>
      <c r="O74" s="73"/>
      <c r="P74" s="73"/>
      <c r="Q74" s="73"/>
      <c r="R74" s="420">
        <f t="shared" si="0"/>
        <v>0</v>
      </c>
      <c r="S74" s="31"/>
    </row>
    <row r="75" spans="3:19" ht="12" hidden="1" customHeight="1" x14ac:dyDescent="0.2">
      <c r="C75" s="13"/>
      <c r="D75" s="19">
        <f>'Revenue - WHC'!D76</f>
        <v>65</v>
      </c>
      <c r="E75" s="71" t="str">
        <f>IF(OR('Services - WHC'!E74="",'Services - WHC'!E74="[Enter service]"),"",'Services - WHC'!E74)</f>
        <v/>
      </c>
      <c r="F75" s="72" t="str">
        <f>IF(OR('Services - WHC'!F74="",'Services - WHC'!F74="[Select]"),"",'Services - WHC'!F74)</f>
        <v/>
      </c>
      <c r="G75" s="26"/>
      <c r="H75" s="73"/>
      <c r="I75" s="73"/>
      <c r="J75" s="73"/>
      <c r="K75" s="73"/>
      <c r="L75" s="73"/>
      <c r="M75" s="73"/>
      <c r="N75" s="73"/>
      <c r="O75" s="73"/>
      <c r="P75" s="73"/>
      <c r="Q75" s="73"/>
      <c r="R75" s="420">
        <f t="shared" si="0"/>
        <v>0</v>
      </c>
      <c r="S75" s="31"/>
    </row>
    <row r="76" spans="3:19" ht="12" hidden="1" customHeight="1" x14ac:dyDescent="0.2">
      <c r="C76" s="13"/>
      <c r="D76" s="19">
        <f>'Revenue - WHC'!D77</f>
        <v>66</v>
      </c>
      <c r="E76" s="71" t="str">
        <f>IF(OR('Services - WHC'!E75="",'Services - WHC'!E75="[Enter service]"),"",'Services - WHC'!E75)</f>
        <v/>
      </c>
      <c r="F76" s="72" t="str">
        <f>IF(OR('Services - WHC'!F75="",'Services - WHC'!F75="[Select]"),"",'Services - WHC'!F75)</f>
        <v/>
      </c>
      <c r="G76" s="26"/>
      <c r="H76" s="73"/>
      <c r="I76" s="73"/>
      <c r="J76" s="73"/>
      <c r="K76" s="73"/>
      <c r="L76" s="73"/>
      <c r="M76" s="73"/>
      <c r="N76" s="73"/>
      <c r="O76" s="73"/>
      <c r="P76" s="73"/>
      <c r="Q76" s="73"/>
      <c r="R76" s="420">
        <f t="shared" ref="R76:R151" si="1">SUM(H76:Q76)</f>
        <v>0</v>
      </c>
      <c r="S76" s="31"/>
    </row>
    <row r="77" spans="3:19" ht="12" hidden="1" customHeight="1" x14ac:dyDescent="0.2">
      <c r="C77" s="13"/>
      <c r="D77" s="19">
        <f>'Revenue - WHC'!D78</f>
        <v>67</v>
      </c>
      <c r="E77" s="71" t="str">
        <f>IF(OR('Services - WHC'!E76="",'Services - WHC'!E76="[Enter service]"),"",'Services - WHC'!E76)</f>
        <v/>
      </c>
      <c r="F77" s="72" t="str">
        <f>IF(OR('Services - WHC'!F76="",'Services - WHC'!F76="[Select]"),"",'Services - WHC'!F76)</f>
        <v/>
      </c>
      <c r="G77" s="26"/>
      <c r="H77" s="73"/>
      <c r="I77" s="73"/>
      <c r="J77" s="73"/>
      <c r="K77" s="73"/>
      <c r="L77" s="73"/>
      <c r="M77" s="73"/>
      <c r="N77" s="73"/>
      <c r="O77" s="73"/>
      <c r="P77" s="73"/>
      <c r="Q77" s="73"/>
      <c r="R77" s="420">
        <f t="shared" si="1"/>
        <v>0</v>
      </c>
      <c r="S77" s="31"/>
    </row>
    <row r="78" spans="3:19" ht="12" hidden="1" customHeight="1" x14ac:dyDescent="0.2">
      <c r="C78" s="13"/>
      <c r="D78" s="19">
        <f>'Revenue - WHC'!D79</f>
        <v>68</v>
      </c>
      <c r="E78" s="71" t="str">
        <f>IF(OR('Services - WHC'!E77="",'Services - WHC'!E77="[Enter service]"),"",'Services - WHC'!E77)</f>
        <v/>
      </c>
      <c r="F78" s="72" t="str">
        <f>IF(OR('Services - WHC'!F77="",'Services - WHC'!F77="[Select]"),"",'Services - WHC'!F77)</f>
        <v/>
      </c>
      <c r="G78" s="26"/>
      <c r="H78" s="73"/>
      <c r="I78" s="73"/>
      <c r="J78" s="73"/>
      <c r="K78" s="73"/>
      <c r="L78" s="73"/>
      <c r="M78" s="73"/>
      <c r="N78" s="73"/>
      <c r="O78" s="73"/>
      <c r="P78" s="73"/>
      <c r="Q78" s="73"/>
      <c r="R78" s="420">
        <f t="shared" si="1"/>
        <v>0</v>
      </c>
      <c r="S78" s="31"/>
    </row>
    <row r="79" spans="3:19" ht="12" hidden="1" customHeight="1" x14ac:dyDescent="0.2">
      <c r="C79" s="13"/>
      <c r="D79" s="19">
        <f>'Revenue - WHC'!D80</f>
        <v>69</v>
      </c>
      <c r="E79" s="71" t="str">
        <f>IF(OR('Services - WHC'!E78="",'Services - WHC'!E78="[Enter service]"),"",'Services - WHC'!E78)</f>
        <v/>
      </c>
      <c r="F79" s="72" t="str">
        <f>IF(OR('Services - WHC'!F78="",'Services - WHC'!F78="[Select]"),"",'Services - WHC'!F78)</f>
        <v/>
      </c>
      <c r="G79" s="26"/>
      <c r="H79" s="73"/>
      <c r="I79" s="73"/>
      <c r="J79" s="73"/>
      <c r="K79" s="73"/>
      <c r="L79" s="73"/>
      <c r="M79" s="73"/>
      <c r="N79" s="73"/>
      <c r="O79" s="73"/>
      <c r="P79" s="73"/>
      <c r="Q79" s="73"/>
      <c r="R79" s="420">
        <f t="shared" si="1"/>
        <v>0</v>
      </c>
      <c r="S79" s="31"/>
    </row>
    <row r="80" spans="3:19" ht="12" hidden="1" customHeight="1" x14ac:dyDescent="0.2">
      <c r="C80" s="13"/>
      <c r="D80" s="19">
        <f>'Revenue - WHC'!D81</f>
        <v>70</v>
      </c>
      <c r="E80" s="71" t="str">
        <f>IF(OR('Services - WHC'!E79="",'Services - WHC'!E79="[Enter service]"),"",'Services - WHC'!E79)</f>
        <v/>
      </c>
      <c r="F80" s="72" t="str">
        <f>IF(OR('Services - WHC'!F79="",'Services - WHC'!F79="[Select]"),"",'Services - WHC'!F79)</f>
        <v/>
      </c>
      <c r="G80" s="26"/>
      <c r="H80" s="73"/>
      <c r="I80" s="73"/>
      <c r="J80" s="73"/>
      <c r="K80" s="73"/>
      <c r="L80" s="73"/>
      <c r="M80" s="73"/>
      <c r="N80" s="73"/>
      <c r="O80" s="73"/>
      <c r="P80" s="73"/>
      <c r="Q80" s="73"/>
      <c r="R80" s="420">
        <f t="shared" si="1"/>
        <v>0</v>
      </c>
      <c r="S80" s="31"/>
    </row>
    <row r="81" spans="3:19" ht="12" hidden="1" customHeight="1" x14ac:dyDescent="0.2">
      <c r="C81" s="13"/>
      <c r="D81" s="19">
        <f>'Revenue - WHC'!D82</f>
        <v>71</v>
      </c>
      <c r="E81" s="71" t="str">
        <f>IF(OR('Services - WHC'!E80="",'Services - WHC'!E80="[Enter service]"),"",'Services - WHC'!E80)</f>
        <v/>
      </c>
      <c r="F81" s="72" t="str">
        <f>IF(OR('Services - WHC'!F80="",'Services - WHC'!F80="[Select]"),"",'Services - WHC'!F80)</f>
        <v/>
      </c>
      <c r="G81" s="26"/>
      <c r="H81" s="73"/>
      <c r="I81" s="73"/>
      <c r="J81" s="73"/>
      <c r="K81" s="73"/>
      <c r="L81" s="73"/>
      <c r="M81" s="73"/>
      <c r="N81" s="73"/>
      <c r="O81" s="73"/>
      <c r="P81" s="73"/>
      <c r="Q81" s="73"/>
      <c r="R81" s="420">
        <f t="shared" si="1"/>
        <v>0</v>
      </c>
      <c r="S81" s="31"/>
    </row>
    <row r="82" spans="3:19" ht="12" hidden="1" customHeight="1" x14ac:dyDescent="0.2">
      <c r="C82" s="13"/>
      <c r="D82" s="19">
        <f>'Revenue - WHC'!D83</f>
        <v>72</v>
      </c>
      <c r="E82" s="71" t="str">
        <f>IF(OR('Services - WHC'!E81="",'Services - WHC'!E81="[Enter service]"),"",'Services - WHC'!E81)</f>
        <v/>
      </c>
      <c r="F82" s="72" t="str">
        <f>IF(OR('Services - WHC'!F81="",'Services - WHC'!F81="[Select]"),"",'Services - WHC'!F81)</f>
        <v/>
      </c>
      <c r="G82" s="26"/>
      <c r="H82" s="73"/>
      <c r="I82" s="73"/>
      <c r="J82" s="73"/>
      <c r="K82" s="73"/>
      <c r="L82" s="73"/>
      <c r="M82" s="73"/>
      <c r="N82" s="73"/>
      <c r="O82" s="73"/>
      <c r="P82" s="73"/>
      <c r="Q82" s="73"/>
      <c r="R82" s="420">
        <f t="shared" si="1"/>
        <v>0</v>
      </c>
      <c r="S82" s="31"/>
    </row>
    <row r="83" spans="3:19" ht="12" hidden="1" customHeight="1" x14ac:dyDescent="0.2">
      <c r="C83" s="13"/>
      <c r="D83" s="19">
        <f>'Revenue - WHC'!D84</f>
        <v>73</v>
      </c>
      <c r="E83" s="71" t="str">
        <f>IF(OR('Services - WHC'!E82="",'Services - WHC'!E82="[Enter service]"),"",'Services - WHC'!E82)</f>
        <v/>
      </c>
      <c r="F83" s="72" t="str">
        <f>IF(OR('Services - WHC'!F82="",'Services - WHC'!F82="[Select]"),"",'Services - WHC'!F82)</f>
        <v/>
      </c>
      <c r="G83" s="26"/>
      <c r="H83" s="73"/>
      <c r="I83" s="73"/>
      <c r="J83" s="73"/>
      <c r="K83" s="73"/>
      <c r="L83" s="73"/>
      <c r="M83" s="73"/>
      <c r="N83" s="73"/>
      <c r="O83" s="73"/>
      <c r="P83" s="73"/>
      <c r="Q83" s="73"/>
      <c r="R83" s="420">
        <f t="shared" si="1"/>
        <v>0</v>
      </c>
      <c r="S83" s="31"/>
    </row>
    <row r="84" spans="3:19" ht="12" hidden="1" customHeight="1" x14ac:dyDescent="0.2">
      <c r="C84" s="13"/>
      <c r="D84" s="19">
        <f>'Revenue - WHC'!D85</f>
        <v>74</v>
      </c>
      <c r="E84" s="71" t="str">
        <f>IF(OR('Services - WHC'!E83="",'Services - WHC'!E83="[Enter service]"),"",'Services - WHC'!E83)</f>
        <v/>
      </c>
      <c r="F84" s="72" t="str">
        <f>IF(OR('Services - WHC'!F83="",'Services - WHC'!F83="[Select]"),"",'Services - WHC'!F83)</f>
        <v/>
      </c>
      <c r="G84" s="26"/>
      <c r="H84" s="73"/>
      <c r="I84" s="73"/>
      <c r="J84" s="73"/>
      <c r="K84" s="73"/>
      <c r="L84" s="73"/>
      <c r="M84" s="73"/>
      <c r="N84" s="73"/>
      <c r="O84" s="73"/>
      <c r="P84" s="73"/>
      <c r="Q84" s="73"/>
      <c r="R84" s="420">
        <f t="shared" si="1"/>
        <v>0</v>
      </c>
      <c r="S84" s="31"/>
    </row>
    <row r="85" spans="3:19" ht="12" hidden="1" customHeight="1" x14ac:dyDescent="0.2">
      <c r="C85" s="13"/>
      <c r="D85" s="19">
        <f>'Revenue - WHC'!D86</f>
        <v>75</v>
      </c>
      <c r="E85" s="71" t="str">
        <f>IF(OR('Services - WHC'!E84="",'Services - WHC'!E84="[Enter service]"),"",'Services - WHC'!E84)</f>
        <v/>
      </c>
      <c r="F85" s="72" t="str">
        <f>IF(OR('Services - WHC'!F84="",'Services - WHC'!F84="[Select]"),"",'Services - WHC'!F84)</f>
        <v/>
      </c>
      <c r="G85" s="26"/>
      <c r="H85" s="73"/>
      <c r="I85" s="73"/>
      <c r="J85" s="73"/>
      <c r="K85" s="73"/>
      <c r="L85" s="73"/>
      <c r="M85" s="73"/>
      <c r="N85" s="73"/>
      <c r="O85" s="73"/>
      <c r="P85" s="73"/>
      <c r="Q85" s="73"/>
      <c r="R85" s="420">
        <f t="shared" si="1"/>
        <v>0</v>
      </c>
      <c r="S85" s="31"/>
    </row>
    <row r="86" spans="3:19" ht="12" hidden="1" customHeight="1" x14ac:dyDescent="0.2">
      <c r="C86" s="13"/>
      <c r="D86" s="19">
        <f>'Revenue - WHC'!D87</f>
        <v>76</v>
      </c>
      <c r="E86" s="71" t="str">
        <f>IF(OR('Services - WHC'!E85="",'Services - WHC'!E85="[Enter service]"),"",'Services - WHC'!E85)</f>
        <v/>
      </c>
      <c r="F86" s="72" t="str">
        <f>IF(OR('Services - WHC'!F85="",'Services - WHC'!F85="[Select]"),"",'Services - WHC'!F85)</f>
        <v/>
      </c>
      <c r="G86" s="26"/>
      <c r="H86" s="73"/>
      <c r="I86" s="73"/>
      <c r="J86" s="73"/>
      <c r="K86" s="73"/>
      <c r="L86" s="73"/>
      <c r="M86" s="73"/>
      <c r="N86" s="73"/>
      <c r="O86" s="73"/>
      <c r="P86" s="73"/>
      <c r="Q86" s="73"/>
      <c r="R86" s="420">
        <f t="shared" si="1"/>
        <v>0</v>
      </c>
      <c r="S86" s="31"/>
    </row>
    <row r="87" spans="3:19" ht="12" hidden="1" customHeight="1" x14ac:dyDescent="0.2">
      <c r="C87" s="13"/>
      <c r="D87" s="19">
        <f>'Revenue - WHC'!D88</f>
        <v>77</v>
      </c>
      <c r="E87" s="71" t="str">
        <f>IF(OR('Services - WHC'!E86="",'Services - WHC'!E86="[Enter service]"),"",'Services - WHC'!E86)</f>
        <v/>
      </c>
      <c r="F87" s="72" t="str">
        <f>IF(OR('Services - WHC'!F86="",'Services - WHC'!F86="[Select]"),"",'Services - WHC'!F86)</f>
        <v/>
      </c>
      <c r="G87" s="26"/>
      <c r="H87" s="73"/>
      <c r="I87" s="73"/>
      <c r="J87" s="73"/>
      <c r="K87" s="73"/>
      <c r="L87" s="73"/>
      <c r="M87" s="73"/>
      <c r="N87" s="73"/>
      <c r="O87" s="73"/>
      <c r="P87" s="73"/>
      <c r="Q87" s="73"/>
      <c r="R87" s="420">
        <f t="shared" si="1"/>
        <v>0</v>
      </c>
      <c r="S87" s="31"/>
    </row>
    <row r="88" spans="3:19" ht="12" hidden="1" customHeight="1" x14ac:dyDescent="0.2">
      <c r="C88" s="13"/>
      <c r="D88" s="19">
        <f>'Revenue - WHC'!D89</f>
        <v>78</v>
      </c>
      <c r="E88" s="71" t="str">
        <f>IF(OR('Services - WHC'!E87="",'Services - WHC'!E87="[Enter service]"),"",'Services - WHC'!E87)</f>
        <v/>
      </c>
      <c r="F88" s="72" t="str">
        <f>IF(OR('Services - WHC'!F87="",'Services - WHC'!F87="[Select]"),"",'Services - WHC'!F87)</f>
        <v/>
      </c>
      <c r="G88" s="26"/>
      <c r="H88" s="73"/>
      <c r="I88" s="73"/>
      <c r="J88" s="73"/>
      <c r="K88" s="73"/>
      <c r="L88" s="73"/>
      <c r="M88" s="73"/>
      <c r="N88" s="73"/>
      <c r="O88" s="73"/>
      <c r="P88" s="73"/>
      <c r="Q88" s="73"/>
      <c r="R88" s="420">
        <f t="shared" si="1"/>
        <v>0</v>
      </c>
      <c r="S88" s="31"/>
    </row>
    <row r="89" spans="3:19" ht="12" hidden="1" customHeight="1" x14ac:dyDescent="0.2">
      <c r="C89" s="13"/>
      <c r="D89" s="19">
        <f>'Revenue - WHC'!D90</f>
        <v>79</v>
      </c>
      <c r="E89" s="71" t="str">
        <f>IF(OR('Services - WHC'!E88="",'Services - WHC'!E88="[Enter service]"),"",'Services - WHC'!E88)</f>
        <v/>
      </c>
      <c r="F89" s="72" t="str">
        <f>IF(OR('Services - WHC'!F88="",'Services - WHC'!F88="[Select]"),"",'Services - WHC'!F88)</f>
        <v/>
      </c>
      <c r="G89" s="26"/>
      <c r="H89" s="73"/>
      <c r="I89" s="73"/>
      <c r="J89" s="73"/>
      <c r="K89" s="73"/>
      <c r="L89" s="73"/>
      <c r="M89" s="73"/>
      <c r="N89" s="73"/>
      <c r="O89" s="73"/>
      <c r="P89" s="73"/>
      <c r="Q89" s="73"/>
      <c r="R89" s="420">
        <f t="shared" si="1"/>
        <v>0</v>
      </c>
      <c r="S89" s="31"/>
    </row>
    <row r="90" spans="3:19" ht="12" hidden="1" customHeight="1" x14ac:dyDescent="0.2">
      <c r="C90" s="13"/>
      <c r="D90" s="19">
        <f>'Revenue - WHC'!D91</f>
        <v>80</v>
      </c>
      <c r="E90" s="71" t="str">
        <f>IF(OR('Services - WHC'!E89="",'Services - WHC'!E89="[Enter service]"),"",'Services - WHC'!E89)</f>
        <v/>
      </c>
      <c r="F90" s="72" t="str">
        <f>IF(OR('Services - WHC'!F89="",'Services - WHC'!F89="[Select]"),"",'Services - WHC'!F89)</f>
        <v/>
      </c>
      <c r="G90" s="26"/>
      <c r="H90" s="73"/>
      <c r="I90" s="73"/>
      <c r="J90" s="73"/>
      <c r="K90" s="73"/>
      <c r="L90" s="73"/>
      <c r="M90" s="73"/>
      <c r="N90" s="73"/>
      <c r="O90" s="73"/>
      <c r="P90" s="73"/>
      <c r="Q90" s="73"/>
      <c r="R90" s="420">
        <f t="shared" si="1"/>
        <v>0</v>
      </c>
      <c r="S90" s="31"/>
    </row>
    <row r="91" spans="3:19" ht="12" hidden="1" customHeight="1" x14ac:dyDescent="0.2">
      <c r="C91" s="13"/>
      <c r="D91" s="19">
        <f>'Revenue - WHC'!D92</f>
        <v>81</v>
      </c>
      <c r="E91" s="71" t="str">
        <f>IF(OR('Services - WHC'!E90="",'Services - WHC'!E90="[Enter service]"),"",'Services - WHC'!E90)</f>
        <v/>
      </c>
      <c r="F91" s="72" t="str">
        <f>IF(OR('Services - WHC'!F90="",'Services - WHC'!F90="[Select]"),"",'Services - WHC'!F90)</f>
        <v/>
      </c>
      <c r="G91" s="26"/>
      <c r="H91" s="73"/>
      <c r="I91" s="73"/>
      <c r="J91" s="73"/>
      <c r="K91" s="73"/>
      <c r="L91" s="73"/>
      <c r="M91" s="73"/>
      <c r="N91" s="73"/>
      <c r="O91" s="73"/>
      <c r="P91" s="73"/>
      <c r="Q91" s="73"/>
      <c r="R91" s="420">
        <f t="shared" si="1"/>
        <v>0</v>
      </c>
      <c r="S91" s="31"/>
    </row>
    <row r="92" spans="3:19" ht="12" hidden="1" customHeight="1" x14ac:dyDescent="0.2">
      <c r="C92" s="13"/>
      <c r="D92" s="19">
        <f>'Revenue - WHC'!D93</f>
        <v>82</v>
      </c>
      <c r="E92" s="71" t="str">
        <f>IF(OR('Services - WHC'!E91="",'Services - WHC'!E91="[Enter service]"),"",'Services - WHC'!E91)</f>
        <v/>
      </c>
      <c r="F92" s="72" t="str">
        <f>IF(OR('Services - WHC'!F91="",'Services - WHC'!F91="[Select]"),"",'Services - WHC'!F91)</f>
        <v/>
      </c>
      <c r="G92" s="26"/>
      <c r="H92" s="73"/>
      <c r="I92" s="73"/>
      <c r="J92" s="73"/>
      <c r="K92" s="73"/>
      <c r="L92" s="73"/>
      <c r="M92" s="73"/>
      <c r="N92" s="73"/>
      <c r="O92" s="73"/>
      <c r="P92" s="73"/>
      <c r="Q92" s="73"/>
      <c r="R92" s="420">
        <f t="shared" si="1"/>
        <v>0</v>
      </c>
      <c r="S92" s="31"/>
    </row>
    <row r="93" spans="3:19" ht="12" hidden="1" customHeight="1" x14ac:dyDescent="0.2">
      <c r="C93" s="13"/>
      <c r="D93" s="19">
        <f>'Revenue - WHC'!D94</f>
        <v>83</v>
      </c>
      <c r="E93" s="71" t="str">
        <f>IF(OR('Services - WHC'!E92="",'Services - WHC'!E92="[Enter service]"),"",'Services - WHC'!E92)</f>
        <v/>
      </c>
      <c r="F93" s="72" t="str">
        <f>IF(OR('Services - WHC'!F92="",'Services - WHC'!F92="[Select]"),"",'Services - WHC'!F92)</f>
        <v/>
      </c>
      <c r="G93" s="26"/>
      <c r="H93" s="73"/>
      <c r="I93" s="73"/>
      <c r="J93" s="73"/>
      <c r="K93" s="73"/>
      <c r="L93" s="73"/>
      <c r="M93" s="73"/>
      <c r="N93" s="73"/>
      <c r="O93" s="73"/>
      <c r="P93" s="73"/>
      <c r="Q93" s="73"/>
      <c r="R93" s="420">
        <f t="shared" si="1"/>
        <v>0</v>
      </c>
      <c r="S93" s="31"/>
    </row>
    <row r="94" spans="3:19" ht="12" hidden="1" customHeight="1" x14ac:dyDescent="0.2">
      <c r="C94" s="13"/>
      <c r="D94" s="19">
        <f>'Revenue - WHC'!D95</f>
        <v>84</v>
      </c>
      <c r="E94" s="71" t="str">
        <f>IF(OR('Services - WHC'!E93="",'Services - WHC'!E93="[Enter service]"),"",'Services - WHC'!E93)</f>
        <v/>
      </c>
      <c r="F94" s="72" t="str">
        <f>IF(OR('Services - WHC'!F93="",'Services - WHC'!F93="[Select]"),"",'Services - WHC'!F93)</f>
        <v/>
      </c>
      <c r="G94" s="26"/>
      <c r="H94" s="73"/>
      <c r="I94" s="73"/>
      <c r="J94" s="73"/>
      <c r="K94" s="73"/>
      <c r="L94" s="73"/>
      <c r="M94" s="73"/>
      <c r="N94" s="73"/>
      <c r="O94" s="73"/>
      <c r="P94" s="73"/>
      <c r="Q94" s="73"/>
      <c r="R94" s="420">
        <f t="shared" si="1"/>
        <v>0</v>
      </c>
      <c r="S94" s="31"/>
    </row>
    <row r="95" spans="3:19" ht="12" hidden="1" customHeight="1" x14ac:dyDescent="0.2">
      <c r="C95" s="13"/>
      <c r="D95" s="19">
        <f>'Revenue - WHC'!D96</f>
        <v>85</v>
      </c>
      <c r="E95" s="71" t="str">
        <f>IF(OR('Services - WHC'!E94="",'Services - WHC'!E94="[Enter service]"),"",'Services - WHC'!E94)</f>
        <v/>
      </c>
      <c r="F95" s="72" t="str">
        <f>IF(OR('Services - WHC'!F94="",'Services - WHC'!F94="[Select]"),"",'Services - WHC'!F94)</f>
        <v/>
      </c>
      <c r="G95" s="26"/>
      <c r="H95" s="73"/>
      <c r="I95" s="73"/>
      <c r="J95" s="73"/>
      <c r="K95" s="73"/>
      <c r="L95" s="73"/>
      <c r="M95" s="73"/>
      <c r="N95" s="73"/>
      <c r="O95" s="73"/>
      <c r="P95" s="73"/>
      <c r="Q95" s="73"/>
      <c r="R95" s="420">
        <f t="shared" si="1"/>
        <v>0</v>
      </c>
      <c r="S95" s="31"/>
    </row>
    <row r="96" spans="3:19" ht="12" hidden="1" customHeight="1" x14ac:dyDescent="0.2">
      <c r="C96" s="13"/>
      <c r="D96" s="19">
        <f>'Revenue - WHC'!D97</f>
        <v>86</v>
      </c>
      <c r="E96" s="71" t="str">
        <f>IF(OR('Services - WHC'!E95="",'Services - WHC'!E95="[Enter service]"),"",'Services - WHC'!E95)</f>
        <v/>
      </c>
      <c r="F96" s="72" t="str">
        <f>IF(OR('Services - WHC'!F95="",'Services - WHC'!F95="[Select]"),"",'Services - WHC'!F95)</f>
        <v/>
      </c>
      <c r="G96" s="26"/>
      <c r="H96" s="73"/>
      <c r="I96" s="73"/>
      <c r="J96" s="73"/>
      <c r="K96" s="73"/>
      <c r="L96" s="73"/>
      <c r="M96" s="73"/>
      <c r="N96" s="73"/>
      <c r="O96" s="73"/>
      <c r="P96" s="73"/>
      <c r="Q96" s="73"/>
      <c r="R96" s="420">
        <f t="shared" si="1"/>
        <v>0</v>
      </c>
      <c r="S96" s="31"/>
    </row>
    <row r="97" spans="3:19" ht="12" hidden="1" customHeight="1" x14ac:dyDescent="0.2">
      <c r="C97" s="13"/>
      <c r="D97" s="19">
        <f>'Revenue - WHC'!D98</f>
        <v>87</v>
      </c>
      <c r="E97" s="71" t="str">
        <f>IF(OR('Services - WHC'!E96="",'Services - WHC'!E96="[Enter service]"),"",'Services - WHC'!E96)</f>
        <v/>
      </c>
      <c r="F97" s="72" t="str">
        <f>IF(OR('Services - WHC'!F96="",'Services - WHC'!F96="[Select]"),"",'Services - WHC'!F96)</f>
        <v/>
      </c>
      <c r="G97" s="26"/>
      <c r="H97" s="73"/>
      <c r="I97" s="73"/>
      <c r="J97" s="73"/>
      <c r="K97" s="73"/>
      <c r="L97" s="73"/>
      <c r="M97" s="73"/>
      <c r="N97" s="73"/>
      <c r="O97" s="73"/>
      <c r="P97" s="73"/>
      <c r="Q97" s="73"/>
      <c r="R97" s="420">
        <f t="shared" si="1"/>
        <v>0</v>
      </c>
      <c r="S97" s="31"/>
    </row>
    <row r="98" spans="3:19" ht="12" hidden="1" customHeight="1" x14ac:dyDescent="0.2">
      <c r="C98" s="13"/>
      <c r="D98" s="19">
        <f>'Revenue - WHC'!D99</f>
        <v>88</v>
      </c>
      <c r="E98" s="71" t="str">
        <f>IF(OR('Services - WHC'!E97="",'Services - WHC'!E97="[Enter service]"),"",'Services - WHC'!E97)</f>
        <v/>
      </c>
      <c r="F98" s="72" t="str">
        <f>IF(OR('Services - WHC'!F97="",'Services - WHC'!F97="[Select]"),"",'Services - WHC'!F97)</f>
        <v/>
      </c>
      <c r="G98" s="26"/>
      <c r="H98" s="73"/>
      <c r="I98" s="73"/>
      <c r="J98" s="73"/>
      <c r="K98" s="73"/>
      <c r="L98" s="73"/>
      <c r="M98" s="73"/>
      <c r="N98" s="73"/>
      <c r="O98" s="73"/>
      <c r="P98" s="73"/>
      <c r="Q98" s="73"/>
      <c r="R98" s="420">
        <f t="shared" si="1"/>
        <v>0</v>
      </c>
      <c r="S98" s="31"/>
    </row>
    <row r="99" spans="3:19" ht="12" hidden="1" customHeight="1" x14ac:dyDescent="0.2">
      <c r="C99" s="13"/>
      <c r="D99" s="19">
        <f>'Revenue - WHC'!D100</f>
        <v>89</v>
      </c>
      <c r="E99" s="71" t="str">
        <f>IF(OR('Services - WHC'!E98="",'Services - WHC'!E98="[Enter service]"),"",'Services - WHC'!E98)</f>
        <v/>
      </c>
      <c r="F99" s="72" t="str">
        <f>IF(OR('Services - WHC'!F98="",'Services - WHC'!F98="[Select]"),"",'Services - WHC'!F98)</f>
        <v/>
      </c>
      <c r="G99" s="26"/>
      <c r="H99" s="73"/>
      <c r="I99" s="73"/>
      <c r="J99" s="73"/>
      <c r="K99" s="73"/>
      <c r="L99" s="73"/>
      <c r="M99" s="73"/>
      <c r="N99" s="73"/>
      <c r="O99" s="73"/>
      <c r="P99" s="73"/>
      <c r="Q99" s="73"/>
      <c r="R99" s="420">
        <f t="shared" si="1"/>
        <v>0</v>
      </c>
      <c r="S99" s="31"/>
    </row>
    <row r="100" spans="3:19" ht="12" hidden="1" customHeight="1" x14ac:dyDescent="0.2">
      <c r="C100" s="13"/>
      <c r="D100" s="19">
        <f>'Revenue - WHC'!D101</f>
        <v>90</v>
      </c>
      <c r="E100" s="71" t="str">
        <f>IF(OR('Services - WHC'!E99="",'Services - WHC'!E99="[Enter service]"),"",'Services - WHC'!E99)</f>
        <v/>
      </c>
      <c r="F100" s="72" t="str">
        <f>IF(OR('Services - WHC'!F99="",'Services - WHC'!F99="[Select]"),"",'Services - WHC'!F99)</f>
        <v/>
      </c>
      <c r="G100" s="26"/>
      <c r="H100" s="73"/>
      <c r="I100" s="73"/>
      <c r="J100" s="73"/>
      <c r="K100" s="73"/>
      <c r="L100" s="73"/>
      <c r="M100" s="73"/>
      <c r="N100" s="73"/>
      <c r="O100" s="73"/>
      <c r="P100" s="73"/>
      <c r="Q100" s="73"/>
      <c r="R100" s="420">
        <f t="shared" si="1"/>
        <v>0</v>
      </c>
      <c r="S100" s="31"/>
    </row>
    <row r="101" spans="3:19" ht="12" hidden="1" customHeight="1" x14ac:dyDescent="0.2">
      <c r="C101" s="13"/>
      <c r="D101" s="19">
        <f>'Revenue - WHC'!D102</f>
        <v>91</v>
      </c>
      <c r="E101" s="71" t="str">
        <f>IF(OR('Services - WHC'!E100="",'Services - WHC'!E100="[Enter service]"),"",'Services - WHC'!E100)</f>
        <v/>
      </c>
      <c r="F101" s="72" t="str">
        <f>IF(OR('Services - WHC'!F100="",'Services - WHC'!F100="[Select]"),"",'Services - WHC'!F100)</f>
        <v/>
      </c>
      <c r="G101" s="26"/>
      <c r="H101" s="73"/>
      <c r="I101" s="73"/>
      <c r="J101" s="73"/>
      <c r="K101" s="73"/>
      <c r="L101" s="73"/>
      <c r="M101" s="73"/>
      <c r="N101" s="73"/>
      <c r="O101" s="73"/>
      <c r="P101" s="73"/>
      <c r="Q101" s="73"/>
      <c r="R101" s="420">
        <f t="shared" si="1"/>
        <v>0</v>
      </c>
      <c r="S101" s="31"/>
    </row>
    <row r="102" spans="3:19" ht="12" hidden="1" customHeight="1" x14ac:dyDescent="0.2">
      <c r="C102" s="13"/>
      <c r="D102" s="19">
        <f>'Revenue - WHC'!D103</f>
        <v>92</v>
      </c>
      <c r="E102" s="71" t="str">
        <f>IF(OR('Services - WHC'!E101="",'Services - WHC'!E101="[Enter service]"),"",'Services - WHC'!E101)</f>
        <v/>
      </c>
      <c r="F102" s="72" t="str">
        <f>IF(OR('Services - WHC'!F101="",'Services - WHC'!F101="[Select]"),"",'Services - WHC'!F101)</f>
        <v/>
      </c>
      <c r="G102" s="26"/>
      <c r="H102" s="73"/>
      <c r="I102" s="73"/>
      <c r="J102" s="73"/>
      <c r="K102" s="73"/>
      <c r="L102" s="73"/>
      <c r="M102" s="73"/>
      <c r="N102" s="73"/>
      <c r="O102" s="73"/>
      <c r="P102" s="73"/>
      <c r="Q102" s="73"/>
      <c r="R102" s="420">
        <f t="shared" si="1"/>
        <v>0</v>
      </c>
      <c r="S102" s="31"/>
    </row>
    <row r="103" spans="3:19" ht="12" hidden="1" customHeight="1" x14ac:dyDescent="0.2">
      <c r="C103" s="13"/>
      <c r="D103" s="19">
        <f>'Revenue - WHC'!D104</f>
        <v>93</v>
      </c>
      <c r="E103" s="71" t="str">
        <f>IF(OR('Services - WHC'!E102="",'Services - WHC'!E102="[Enter service]"),"",'Services - WHC'!E102)</f>
        <v/>
      </c>
      <c r="F103" s="72" t="str">
        <f>IF(OR('Services - WHC'!F102="",'Services - WHC'!F102="[Select]"),"",'Services - WHC'!F102)</f>
        <v/>
      </c>
      <c r="G103" s="26"/>
      <c r="H103" s="73"/>
      <c r="I103" s="73"/>
      <c r="J103" s="73"/>
      <c r="K103" s="73"/>
      <c r="L103" s="73"/>
      <c r="M103" s="73"/>
      <c r="N103" s="73"/>
      <c r="O103" s="73"/>
      <c r="P103" s="73"/>
      <c r="Q103" s="73"/>
      <c r="R103" s="420">
        <f t="shared" si="1"/>
        <v>0</v>
      </c>
      <c r="S103" s="31"/>
    </row>
    <row r="104" spans="3:19" ht="12" hidden="1" customHeight="1" x14ac:dyDescent="0.2">
      <c r="C104" s="13"/>
      <c r="D104" s="19">
        <f>'Revenue - WHC'!D105</f>
        <v>94</v>
      </c>
      <c r="E104" s="71" t="str">
        <f>IF(OR('Services - WHC'!E103="",'Services - WHC'!E103="[Enter service]"),"",'Services - WHC'!E103)</f>
        <v/>
      </c>
      <c r="F104" s="72" t="str">
        <f>IF(OR('Services - WHC'!F103="",'Services - WHC'!F103="[Select]"),"",'Services - WHC'!F103)</f>
        <v/>
      </c>
      <c r="G104" s="26"/>
      <c r="H104" s="73"/>
      <c r="I104" s="73"/>
      <c r="J104" s="73"/>
      <c r="K104" s="73"/>
      <c r="L104" s="73"/>
      <c r="M104" s="73"/>
      <c r="N104" s="73"/>
      <c r="O104" s="73"/>
      <c r="P104" s="73"/>
      <c r="Q104" s="73"/>
      <c r="R104" s="420">
        <f t="shared" si="1"/>
        <v>0</v>
      </c>
      <c r="S104" s="31"/>
    </row>
    <row r="105" spans="3:19" ht="12" hidden="1" customHeight="1" x14ac:dyDescent="0.2">
      <c r="C105" s="13"/>
      <c r="D105" s="19">
        <f>'Revenue - WHC'!D106</f>
        <v>95</v>
      </c>
      <c r="E105" s="71" t="str">
        <f>IF(OR('Services - WHC'!E104="",'Services - WHC'!E104="[Enter service]"),"",'Services - WHC'!E104)</f>
        <v/>
      </c>
      <c r="F105" s="72" t="str">
        <f>IF(OR('Services - WHC'!F104="",'Services - WHC'!F104="[Select]"),"",'Services - WHC'!F104)</f>
        <v/>
      </c>
      <c r="G105" s="26"/>
      <c r="H105" s="73"/>
      <c r="I105" s="73"/>
      <c r="J105" s="73"/>
      <c r="K105" s="73"/>
      <c r="L105" s="73"/>
      <c r="M105" s="73"/>
      <c r="N105" s="73"/>
      <c r="O105" s="73"/>
      <c r="P105" s="73"/>
      <c r="Q105" s="73"/>
      <c r="R105" s="420">
        <f t="shared" si="1"/>
        <v>0</v>
      </c>
      <c r="S105" s="31"/>
    </row>
    <row r="106" spans="3:19" ht="12" hidden="1" customHeight="1" x14ac:dyDescent="0.2">
      <c r="C106" s="13"/>
      <c r="D106" s="19">
        <f>'Revenue - WHC'!D107</f>
        <v>96</v>
      </c>
      <c r="E106" s="71" t="str">
        <f>IF(OR('Services - WHC'!E105="",'Services - WHC'!E105="[Enter service]"),"",'Services - WHC'!E105)</f>
        <v/>
      </c>
      <c r="F106" s="72" t="str">
        <f>IF(OR('Services - WHC'!F105="",'Services - WHC'!F105="[Select]"),"",'Services - WHC'!F105)</f>
        <v/>
      </c>
      <c r="G106" s="26"/>
      <c r="H106" s="73"/>
      <c r="I106" s="73"/>
      <c r="J106" s="73"/>
      <c r="K106" s="73"/>
      <c r="L106" s="73"/>
      <c r="M106" s="73"/>
      <c r="N106" s="73"/>
      <c r="O106" s="73"/>
      <c r="P106" s="73"/>
      <c r="Q106" s="73"/>
      <c r="R106" s="420">
        <f t="shared" si="1"/>
        <v>0</v>
      </c>
      <c r="S106" s="31"/>
    </row>
    <row r="107" spans="3:19" ht="12" hidden="1" customHeight="1" x14ac:dyDescent="0.2">
      <c r="C107" s="13"/>
      <c r="D107" s="19">
        <f>'Revenue - WHC'!D108</f>
        <v>97</v>
      </c>
      <c r="E107" s="71" t="str">
        <f>IF(OR('Services - WHC'!E106="",'Services - WHC'!E106="[Enter service]"),"",'Services - WHC'!E106)</f>
        <v/>
      </c>
      <c r="F107" s="72" t="str">
        <f>IF(OR('Services - WHC'!F106="",'Services - WHC'!F106="[Select]"),"",'Services - WHC'!F106)</f>
        <v/>
      </c>
      <c r="G107" s="26"/>
      <c r="H107" s="73"/>
      <c r="I107" s="73"/>
      <c r="J107" s="73"/>
      <c r="K107" s="73"/>
      <c r="L107" s="73"/>
      <c r="M107" s="73"/>
      <c r="N107" s="73"/>
      <c r="O107" s="73"/>
      <c r="P107" s="73"/>
      <c r="Q107" s="73"/>
      <c r="R107" s="420">
        <f t="shared" si="1"/>
        <v>0</v>
      </c>
      <c r="S107" s="31"/>
    </row>
    <row r="108" spans="3:19" ht="12" hidden="1" customHeight="1" x14ac:dyDescent="0.2">
      <c r="C108" s="13"/>
      <c r="D108" s="19">
        <f>'Revenue - WHC'!D109</f>
        <v>98</v>
      </c>
      <c r="E108" s="71" t="str">
        <f>IF(OR('Services - WHC'!E107="",'Services - WHC'!E107="[Enter service]"),"",'Services - WHC'!E107)</f>
        <v/>
      </c>
      <c r="F108" s="72" t="str">
        <f>IF(OR('Services - WHC'!F107="",'Services - WHC'!F107="[Select]"),"",'Services - WHC'!F107)</f>
        <v/>
      </c>
      <c r="G108" s="26"/>
      <c r="H108" s="73"/>
      <c r="I108" s="73"/>
      <c r="J108" s="73"/>
      <c r="K108" s="73"/>
      <c r="L108" s="73"/>
      <c r="M108" s="73"/>
      <c r="N108" s="73"/>
      <c r="O108" s="73"/>
      <c r="P108" s="73"/>
      <c r="Q108" s="73"/>
      <c r="R108" s="420">
        <f t="shared" si="1"/>
        <v>0</v>
      </c>
      <c r="S108" s="31"/>
    </row>
    <row r="109" spans="3:19" ht="12" hidden="1" customHeight="1" x14ac:dyDescent="0.2">
      <c r="C109" s="13"/>
      <c r="D109" s="19">
        <f>'Revenue - WHC'!D110</f>
        <v>99</v>
      </c>
      <c r="E109" s="71" t="str">
        <f>IF(OR('Services - WHC'!E108="",'Services - WHC'!E108="[Enter service]"),"",'Services - WHC'!E108)</f>
        <v/>
      </c>
      <c r="F109" s="72" t="str">
        <f>IF(OR('Services - WHC'!F108="",'Services - WHC'!F108="[Select]"),"",'Services - WHC'!F108)</f>
        <v/>
      </c>
      <c r="G109" s="26"/>
      <c r="H109" s="73"/>
      <c r="I109" s="73"/>
      <c r="J109" s="73"/>
      <c r="K109" s="73"/>
      <c r="L109" s="73"/>
      <c r="M109" s="73"/>
      <c r="N109" s="73"/>
      <c r="O109" s="73"/>
      <c r="P109" s="73"/>
      <c r="Q109" s="73"/>
      <c r="R109" s="420">
        <f t="shared" si="1"/>
        <v>0</v>
      </c>
      <c r="S109" s="31"/>
    </row>
    <row r="110" spans="3:19" ht="12" hidden="1" customHeight="1" x14ac:dyDescent="0.2">
      <c r="C110" s="13"/>
      <c r="D110" s="19">
        <f>'Revenue - WHC'!D111</f>
        <v>100</v>
      </c>
      <c r="E110" s="71" t="str">
        <f>IF(OR('Services - WHC'!E109="",'Services - WHC'!E109="[Enter service]"),"",'Services - WHC'!E109)</f>
        <v/>
      </c>
      <c r="F110" s="72" t="str">
        <f>IF(OR('Services - WHC'!F109="",'Services - WHC'!F109="[Select]"),"",'Services - WHC'!F109)</f>
        <v/>
      </c>
      <c r="G110" s="26"/>
      <c r="H110" s="73"/>
      <c r="I110" s="73"/>
      <c r="J110" s="73"/>
      <c r="K110" s="73"/>
      <c r="L110" s="73"/>
      <c r="M110" s="73"/>
      <c r="N110" s="73"/>
      <c r="O110" s="73"/>
      <c r="P110" s="73"/>
      <c r="Q110" s="73"/>
      <c r="R110" s="420">
        <f t="shared" si="1"/>
        <v>0</v>
      </c>
      <c r="S110" s="31"/>
    </row>
    <row r="111" spans="3:19" ht="12" hidden="1" customHeight="1" x14ac:dyDescent="0.2">
      <c r="C111" s="13"/>
      <c r="D111" s="19">
        <f>'Revenue - WHC'!D112</f>
        <v>101</v>
      </c>
      <c r="E111" s="71" t="str">
        <f>IF(OR('Services - WHC'!E110="",'Services - WHC'!E110="[Enter service]"),"",'Services - WHC'!E110)</f>
        <v/>
      </c>
      <c r="F111" s="72" t="str">
        <f>IF(OR('Services - WHC'!F110="",'Services - WHC'!F110="[Select]"),"",'Services - WHC'!F110)</f>
        <v/>
      </c>
      <c r="G111" s="26"/>
      <c r="H111" s="261"/>
      <c r="I111" s="261"/>
      <c r="J111" s="261"/>
      <c r="K111" s="261"/>
      <c r="L111" s="261"/>
      <c r="M111" s="261"/>
      <c r="N111" s="261"/>
      <c r="O111" s="261"/>
      <c r="P111" s="261"/>
      <c r="Q111" s="261"/>
      <c r="R111" s="420">
        <f t="shared" si="1"/>
        <v>0</v>
      </c>
      <c r="S111" s="31"/>
    </row>
    <row r="112" spans="3:19" ht="12" hidden="1" customHeight="1" x14ac:dyDescent="0.2">
      <c r="C112" s="13"/>
      <c r="D112" s="19">
        <f>'Revenue - WHC'!D113</f>
        <v>102</v>
      </c>
      <c r="E112" s="71" t="str">
        <f>IF(OR('Services - WHC'!E111="",'Services - WHC'!E111="[Enter service]"),"",'Services - WHC'!E111)</f>
        <v/>
      </c>
      <c r="F112" s="72" t="str">
        <f>IF(OR('Services - WHC'!F111="",'Services - WHC'!F111="[Select]"),"",'Services - WHC'!F111)</f>
        <v/>
      </c>
      <c r="G112" s="26"/>
      <c r="H112" s="261"/>
      <c r="I112" s="261"/>
      <c r="J112" s="261"/>
      <c r="K112" s="261"/>
      <c r="L112" s="261"/>
      <c r="M112" s="261"/>
      <c r="N112" s="261"/>
      <c r="O112" s="261"/>
      <c r="P112" s="261"/>
      <c r="Q112" s="261"/>
      <c r="R112" s="420">
        <f t="shared" si="1"/>
        <v>0</v>
      </c>
      <c r="S112" s="31"/>
    </row>
    <row r="113" spans="3:19" ht="12" hidden="1" customHeight="1" x14ac:dyDescent="0.2">
      <c r="C113" s="13"/>
      <c r="D113" s="19">
        <f>'Revenue - WHC'!D114</f>
        <v>103</v>
      </c>
      <c r="E113" s="71" t="str">
        <f>IF(OR('Services - WHC'!E112="",'Services - WHC'!E112="[Enter service]"),"",'Services - WHC'!E112)</f>
        <v/>
      </c>
      <c r="F113" s="72" t="str">
        <f>IF(OR('Services - WHC'!F112="",'Services - WHC'!F112="[Select]"),"",'Services - WHC'!F112)</f>
        <v/>
      </c>
      <c r="G113" s="26"/>
      <c r="H113" s="261"/>
      <c r="I113" s="261"/>
      <c r="J113" s="261"/>
      <c r="K113" s="261"/>
      <c r="L113" s="261"/>
      <c r="M113" s="261"/>
      <c r="N113" s="261"/>
      <c r="O113" s="261"/>
      <c r="P113" s="261"/>
      <c r="Q113" s="261"/>
      <c r="R113" s="420">
        <f t="shared" si="1"/>
        <v>0</v>
      </c>
      <c r="S113" s="31"/>
    </row>
    <row r="114" spans="3:19" ht="12" hidden="1" customHeight="1" x14ac:dyDescent="0.2">
      <c r="C114" s="13"/>
      <c r="D114" s="19">
        <f>'Revenue - WHC'!D115</f>
        <v>104</v>
      </c>
      <c r="E114" s="71" t="str">
        <f>IF(OR('Services - WHC'!E113="",'Services - WHC'!E113="[Enter service]"),"",'Services - WHC'!E113)</f>
        <v/>
      </c>
      <c r="F114" s="72" t="str">
        <f>IF(OR('Services - WHC'!F113="",'Services - WHC'!F113="[Select]"),"",'Services - WHC'!F113)</f>
        <v/>
      </c>
      <c r="G114" s="26"/>
      <c r="H114" s="261"/>
      <c r="I114" s="261"/>
      <c r="J114" s="261"/>
      <c r="K114" s="261"/>
      <c r="L114" s="261"/>
      <c r="M114" s="261"/>
      <c r="N114" s="261"/>
      <c r="O114" s="261"/>
      <c r="P114" s="261"/>
      <c r="Q114" s="261"/>
      <c r="R114" s="420">
        <f t="shared" si="1"/>
        <v>0</v>
      </c>
      <c r="S114" s="31"/>
    </row>
    <row r="115" spans="3:19" ht="12" hidden="1" customHeight="1" x14ac:dyDescent="0.2">
      <c r="C115" s="13"/>
      <c r="D115" s="19">
        <f>'Revenue - WHC'!D116</f>
        <v>105</v>
      </c>
      <c r="E115" s="71" t="str">
        <f>IF(OR('Services - WHC'!E114="",'Services - WHC'!E114="[Enter service]"),"",'Services - WHC'!E114)</f>
        <v/>
      </c>
      <c r="F115" s="72" t="str">
        <f>IF(OR('Services - WHC'!F114="",'Services - WHC'!F114="[Select]"),"",'Services - WHC'!F114)</f>
        <v/>
      </c>
      <c r="G115" s="26"/>
      <c r="H115" s="261"/>
      <c r="I115" s="261"/>
      <c r="J115" s="261"/>
      <c r="K115" s="261"/>
      <c r="L115" s="261"/>
      <c r="M115" s="261"/>
      <c r="N115" s="261"/>
      <c r="O115" s="261"/>
      <c r="P115" s="261"/>
      <c r="Q115" s="261"/>
      <c r="R115" s="420">
        <f t="shared" si="1"/>
        <v>0</v>
      </c>
      <c r="S115" s="31"/>
    </row>
    <row r="116" spans="3:19" ht="12" hidden="1" customHeight="1" x14ac:dyDescent="0.2">
      <c r="C116" s="13"/>
      <c r="D116" s="19">
        <f>'Revenue - WHC'!D117</f>
        <v>106</v>
      </c>
      <c r="E116" s="71" t="str">
        <f>IF(OR('Services - WHC'!E115="",'Services - WHC'!E115="[Enter service]"),"",'Services - WHC'!E115)</f>
        <v/>
      </c>
      <c r="F116" s="72" t="str">
        <f>IF(OR('Services - WHC'!F115="",'Services - WHC'!F115="[Select]"),"",'Services - WHC'!F115)</f>
        <v/>
      </c>
      <c r="G116" s="26"/>
      <c r="H116" s="261"/>
      <c r="I116" s="261"/>
      <c r="J116" s="261"/>
      <c r="K116" s="261"/>
      <c r="L116" s="261"/>
      <c r="M116" s="261"/>
      <c r="N116" s="261"/>
      <c r="O116" s="261"/>
      <c r="P116" s="261"/>
      <c r="Q116" s="261"/>
      <c r="R116" s="420">
        <f t="shared" si="1"/>
        <v>0</v>
      </c>
      <c r="S116" s="31"/>
    </row>
    <row r="117" spans="3:19" ht="12" hidden="1" customHeight="1" x14ac:dyDescent="0.2">
      <c r="C117" s="13"/>
      <c r="D117" s="19">
        <f>'Revenue - WHC'!D118</f>
        <v>107</v>
      </c>
      <c r="E117" s="71" t="str">
        <f>IF(OR('Services - WHC'!E116="",'Services - WHC'!E116="[Enter service]"),"",'Services - WHC'!E116)</f>
        <v/>
      </c>
      <c r="F117" s="72" t="str">
        <f>IF(OR('Services - WHC'!F116="",'Services - WHC'!F116="[Select]"),"",'Services - WHC'!F116)</f>
        <v/>
      </c>
      <c r="G117" s="26"/>
      <c r="H117" s="261"/>
      <c r="I117" s="261"/>
      <c r="J117" s="261"/>
      <c r="K117" s="261"/>
      <c r="L117" s="261"/>
      <c r="M117" s="261"/>
      <c r="N117" s="261"/>
      <c r="O117" s="261"/>
      <c r="P117" s="261"/>
      <c r="Q117" s="261"/>
      <c r="R117" s="420">
        <f t="shared" si="1"/>
        <v>0</v>
      </c>
      <c r="S117" s="31"/>
    </row>
    <row r="118" spans="3:19" ht="12" hidden="1" customHeight="1" x14ac:dyDescent="0.2">
      <c r="C118" s="13"/>
      <c r="D118" s="19">
        <f>'Revenue - WHC'!D119</f>
        <v>108</v>
      </c>
      <c r="E118" s="71" t="str">
        <f>IF(OR('Services - WHC'!E117="",'Services - WHC'!E117="[Enter service]"),"",'Services - WHC'!E117)</f>
        <v/>
      </c>
      <c r="F118" s="72" t="str">
        <f>IF(OR('Services - WHC'!F117="",'Services - WHC'!F117="[Select]"),"",'Services - WHC'!F117)</f>
        <v/>
      </c>
      <c r="G118" s="26"/>
      <c r="H118" s="261"/>
      <c r="I118" s="261"/>
      <c r="J118" s="261"/>
      <c r="K118" s="261"/>
      <c r="L118" s="261"/>
      <c r="M118" s="261"/>
      <c r="N118" s="261"/>
      <c r="O118" s="261"/>
      <c r="P118" s="261"/>
      <c r="Q118" s="261"/>
      <c r="R118" s="420">
        <f t="shared" si="1"/>
        <v>0</v>
      </c>
      <c r="S118" s="31"/>
    </row>
    <row r="119" spans="3:19" ht="12" hidden="1" customHeight="1" x14ac:dyDescent="0.2">
      <c r="C119" s="13"/>
      <c r="D119" s="19">
        <f>'Revenue - WHC'!D120</f>
        <v>109</v>
      </c>
      <c r="E119" s="71" t="str">
        <f>IF(OR('Services - WHC'!E118="",'Services - WHC'!E118="[Enter service]"),"",'Services - WHC'!E118)</f>
        <v/>
      </c>
      <c r="F119" s="72" t="str">
        <f>IF(OR('Services - WHC'!F118="",'Services - WHC'!F118="[Select]"),"",'Services - WHC'!F118)</f>
        <v/>
      </c>
      <c r="G119" s="26"/>
      <c r="H119" s="261"/>
      <c r="I119" s="261"/>
      <c r="J119" s="261"/>
      <c r="K119" s="261"/>
      <c r="L119" s="261"/>
      <c r="M119" s="261"/>
      <c r="N119" s="261"/>
      <c r="O119" s="261"/>
      <c r="P119" s="261"/>
      <c r="Q119" s="261"/>
      <c r="R119" s="420">
        <f t="shared" si="1"/>
        <v>0</v>
      </c>
      <c r="S119" s="31"/>
    </row>
    <row r="120" spans="3:19" ht="12" hidden="1" customHeight="1" x14ac:dyDescent="0.2">
      <c r="C120" s="13"/>
      <c r="D120" s="19">
        <f>'Revenue - WHC'!D121</f>
        <v>110</v>
      </c>
      <c r="E120" s="71" t="str">
        <f>IF(OR('Services - WHC'!E119="",'Services - WHC'!E119="[Enter service]"),"",'Services - WHC'!E119)</f>
        <v/>
      </c>
      <c r="F120" s="72" t="str">
        <f>IF(OR('Services - WHC'!F119="",'Services - WHC'!F119="[Select]"),"",'Services - WHC'!F119)</f>
        <v/>
      </c>
      <c r="G120" s="26"/>
      <c r="H120" s="261"/>
      <c r="I120" s="261"/>
      <c r="J120" s="261"/>
      <c r="K120" s="261"/>
      <c r="L120" s="261"/>
      <c r="M120" s="261"/>
      <c r="N120" s="261"/>
      <c r="O120" s="261"/>
      <c r="P120" s="261"/>
      <c r="Q120" s="261"/>
      <c r="R120" s="420">
        <f t="shared" si="1"/>
        <v>0</v>
      </c>
      <c r="S120" s="31"/>
    </row>
    <row r="121" spans="3:19" ht="12" hidden="1" customHeight="1" x14ac:dyDescent="0.2">
      <c r="C121" s="13"/>
      <c r="D121" s="19">
        <f>'Revenue - WHC'!D122</f>
        <v>111</v>
      </c>
      <c r="E121" s="71" t="str">
        <f>IF(OR('Services - WHC'!E120="",'Services - WHC'!E120="[Enter service]"),"",'Services - WHC'!E120)</f>
        <v/>
      </c>
      <c r="F121" s="72" t="str">
        <f>IF(OR('Services - WHC'!F120="",'Services - WHC'!F120="[Select]"),"",'Services - WHC'!F120)</f>
        <v/>
      </c>
      <c r="G121" s="26"/>
      <c r="H121" s="261"/>
      <c r="I121" s="261"/>
      <c r="J121" s="261"/>
      <c r="K121" s="261"/>
      <c r="L121" s="261"/>
      <c r="M121" s="261"/>
      <c r="N121" s="261"/>
      <c r="O121" s="261"/>
      <c r="P121" s="261"/>
      <c r="Q121" s="261"/>
      <c r="R121" s="420">
        <f t="shared" si="1"/>
        <v>0</v>
      </c>
      <c r="S121" s="31"/>
    </row>
    <row r="122" spans="3:19" ht="12" hidden="1" customHeight="1" x14ac:dyDescent="0.2">
      <c r="C122" s="13"/>
      <c r="D122" s="19">
        <f>'Revenue - WHC'!D123</f>
        <v>112</v>
      </c>
      <c r="E122" s="71" t="str">
        <f>IF(OR('Services - WHC'!E121="",'Services - WHC'!E121="[Enter service]"),"",'Services - WHC'!E121)</f>
        <v/>
      </c>
      <c r="F122" s="72" t="str">
        <f>IF(OR('Services - WHC'!F121="",'Services - WHC'!F121="[Select]"),"",'Services - WHC'!F121)</f>
        <v/>
      </c>
      <c r="G122" s="26"/>
      <c r="H122" s="261"/>
      <c r="I122" s="261"/>
      <c r="J122" s="261"/>
      <c r="K122" s="261"/>
      <c r="L122" s="261"/>
      <c r="M122" s="261"/>
      <c r="N122" s="261"/>
      <c r="O122" s="261"/>
      <c r="P122" s="261"/>
      <c r="Q122" s="261"/>
      <c r="R122" s="420">
        <f t="shared" si="1"/>
        <v>0</v>
      </c>
      <c r="S122" s="31"/>
    </row>
    <row r="123" spans="3:19" ht="12" hidden="1" customHeight="1" x14ac:dyDescent="0.2">
      <c r="C123" s="13"/>
      <c r="D123" s="19">
        <f>'Revenue - WHC'!D124</f>
        <v>113</v>
      </c>
      <c r="E123" s="71" t="str">
        <f>IF(OR('Services - WHC'!E122="",'Services - WHC'!E122="[Enter service]"),"",'Services - WHC'!E122)</f>
        <v/>
      </c>
      <c r="F123" s="72" t="str">
        <f>IF(OR('Services - WHC'!F122="",'Services - WHC'!F122="[Select]"),"",'Services - WHC'!F122)</f>
        <v/>
      </c>
      <c r="G123" s="26"/>
      <c r="H123" s="261"/>
      <c r="I123" s="261"/>
      <c r="J123" s="261"/>
      <c r="K123" s="261"/>
      <c r="L123" s="261"/>
      <c r="M123" s="261"/>
      <c r="N123" s="261"/>
      <c r="O123" s="261"/>
      <c r="P123" s="261"/>
      <c r="Q123" s="261"/>
      <c r="R123" s="420">
        <f t="shared" si="1"/>
        <v>0</v>
      </c>
      <c r="S123" s="31"/>
    </row>
    <row r="124" spans="3:19" ht="12" hidden="1" customHeight="1" x14ac:dyDescent="0.2">
      <c r="C124" s="13"/>
      <c r="D124" s="19">
        <f>'Revenue - WHC'!D125</f>
        <v>114</v>
      </c>
      <c r="E124" s="71" t="str">
        <f>IF(OR('Services - WHC'!E123="",'Services - WHC'!E123="[Enter service]"),"",'Services - WHC'!E123)</f>
        <v/>
      </c>
      <c r="F124" s="72" t="str">
        <f>IF(OR('Services - WHC'!F123="",'Services - WHC'!F123="[Select]"),"",'Services - WHC'!F123)</f>
        <v/>
      </c>
      <c r="G124" s="26"/>
      <c r="H124" s="261"/>
      <c r="I124" s="261"/>
      <c r="J124" s="261"/>
      <c r="K124" s="261"/>
      <c r="L124" s="261"/>
      <c r="M124" s="261"/>
      <c r="N124" s="261"/>
      <c r="O124" s="261"/>
      <c r="P124" s="261"/>
      <c r="Q124" s="261"/>
      <c r="R124" s="420">
        <f t="shared" si="1"/>
        <v>0</v>
      </c>
      <c r="S124" s="31"/>
    </row>
    <row r="125" spans="3:19" ht="12" hidden="1" customHeight="1" x14ac:dyDescent="0.2">
      <c r="C125" s="13"/>
      <c r="D125" s="19">
        <f>'Revenue - WHC'!D126</f>
        <v>115</v>
      </c>
      <c r="E125" s="71" t="str">
        <f>IF(OR('Services - WHC'!E124="",'Services - WHC'!E124="[Enter service]"),"",'Services - WHC'!E124)</f>
        <v/>
      </c>
      <c r="F125" s="72" t="str">
        <f>IF(OR('Services - WHC'!F124="",'Services - WHC'!F124="[Select]"),"",'Services - WHC'!F124)</f>
        <v/>
      </c>
      <c r="G125" s="26"/>
      <c r="H125" s="261"/>
      <c r="I125" s="261"/>
      <c r="J125" s="261"/>
      <c r="K125" s="261"/>
      <c r="L125" s="261"/>
      <c r="M125" s="261"/>
      <c r="N125" s="261"/>
      <c r="O125" s="261"/>
      <c r="P125" s="261"/>
      <c r="Q125" s="261"/>
      <c r="R125" s="420">
        <f t="shared" si="1"/>
        <v>0</v>
      </c>
      <c r="S125" s="31"/>
    </row>
    <row r="126" spans="3:19" ht="12" hidden="1" customHeight="1" x14ac:dyDescent="0.2">
      <c r="C126" s="13"/>
      <c r="D126" s="19">
        <f>'Revenue - WHC'!D127</f>
        <v>116</v>
      </c>
      <c r="E126" s="71" t="str">
        <f>IF(OR('Services - WHC'!E125="",'Services - WHC'!E125="[Enter service]"),"",'Services - WHC'!E125)</f>
        <v/>
      </c>
      <c r="F126" s="72" t="str">
        <f>IF(OR('Services - WHC'!F125="",'Services - WHC'!F125="[Select]"),"",'Services - WHC'!F125)</f>
        <v/>
      </c>
      <c r="G126" s="26"/>
      <c r="H126" s="261"/>
      <c r="I126" s="261"/>
      <c r="J126" s="261"/>
      <c r="K126" s="261"/>
      <c r="L126" s="261"/>
      <c r="M126" s="261"/>
      <c r="N126" s="261"/>
      <c r="O126" s="261"/>
      <c r="P126" s="261"/>
      <c r="Q126" s="261"/>
      <c r="R126" s="420">
        <f t="shared" si="1"/>
        <v>0</v>
      </c>
      <c r="S126" s="31"/>
    </row>
    <row r="127" spans="3:19" ht="12" hidden="1" customHeight="1" x14ac:dyDescent="0.2">
      <c r="C127" s="13"/>
      <c r="D127" s="19">
        <f>'Revenue - WHC'!D128</f>
        <v>117</v>
      </c>
      <c r="E127" s="71" t="str">
        <f>IF(OR('Services - WHC'!E126="",'Services - WHC'!E126="[Enter service]"),"",'Services - WHC'!E126)</f>
        <v/>
      </c>
      <c r="F127" s="72" t="str">
        <f>IF(OR('Services - WHC'!F126="",'Services - WHC'!F126="[Select]"),"",'Services - WHC'!F126)</f>
        <v/>
      </c>
      <c r="G127" s="26"/>
      <c r="H127" s="261"/>
      <c r="I127" s="261"/>
      <c r="J127" s="261"/>
      <c r="K127" s="261"/>
      <c r="L127" s="261"/>
      <c r="M127" s="261"/>
      <c r="N127" s="261"/>
      <c r="O127" s="261"/>
      <c r="P127" s="261"/>
      <c r="Q127" s="261"/>
      <c r="R127" s="420">
        <f t="shared" si="1"/>
        <v>0</v>
      </c>
      <c r="S127" s="31"/>
    </row>
    <row r="128" spans="3:19" ht="12" hidden="1" customHeight="1" x14ac:dyDescent="0.2">
      <c r="C128" s="13"/>
      <c r="D128" s="19">
        <f>'Revenue - WHC'!D129</f>
        <v>118</v>
      </c>
      <c r="E128" s="71" t="str">
        <f>IF(OR('Services - WHC'!E127="",'Services - WHC'!E127="[Enter service]"),"",'Services - WHC'!E127)</f>
        <v/>
      </c>
      <c r="F128" s="72" t="str">
        <f>IF(OR('Services - WHC'!F127="",'Services - WHC'!F127="[Select]"),"",'Services - WHC'!F127)</f>
        <v/>
      </c>
      <c r="G128" s="26"/>
      <c r="H128" s="261"/>
      <c r="I128" s="261"/>
      <c r="J128" s="261"/>
      <c r="K128" s="261"/>
      <c r="L128" s="261"/>
      <c r="M128" s="261"/>
      <c r="N128" s="261"/>
      <c r="O128" s="261"/>
      <c r="P128" s="261"/>
      <c r="Q128" s="261"/>
      <c r="R128" s="420">
        <f t="shared" si="1"/>
        <v>0</v>
      </c>
      <c r="S128" s="31"/>
    </row>
    <row r="129" spans="3:19" ht="12" hidden="1" customHeight="1" x14ac:dyDescent="0.2">
      <c r="C129" s="13"/>
      <c r="D129" s="19">
        <f>'Revenue - WHC'!D130</f>
        <v>119</v>
      </c>
      <c r="E129" s="71" t="str">
        <f>IF(OR('Services - WHC'!E128="",'Services - WHC'!E128="[Enter service]"),"",'Services - WHC'!E128)</f>
        <v/>
      </c>
      <c r="F129" s="72" t="str">
        <f>IF(OR('Services - WHC'!F128="",'Services - WHC'!F128="[Select]"),"",'Services - WHC'!F128)</f>
        <v/>
      </c>
      <c r="G129" s="26"/>
      <c r="H129" s="261"/>
      <c r="I129" s="261"/>
      <c r="J129" s="261"/>
      <c r="K129" s="261"/>
      <c r="L129" s="261"/>
      <c r="M129" s="261"/>
      <c r="N129" s="261"/>
      <c r="O129" s="261"/>
      <c r="P129" s="261"/>
      <c r="Q129" s="261"/>
      <c r="R129" s="420">
        <f t="shared" si="1"/>
        <v>0</v>
      </c>
      <c r="S129" s="31"/>
    </row>
    <row r="130" spans="3:19" ht="12" hidden="1" customHeight="1" x14ac:dyDescent="0.2">
      <c r="C130" s="13"/>
      <c r="D130" s="19">
        <f>'Revenue - WHC'!D131</f>
        <v>120</v>
      </c>
      <c r="E130" s="71" t="str">
        <f>IF(OR('Services - WHC'!E129="",'Services - WHC'!E129="[Enter service]"),"",'Services - WHC'!E129)</f>
        <v/>
      </c>
      <c r="F130" s="72" t="str">
        <f>IF(OR('Services - WHC'!F129="",'Services - WHC'!F129="[Select]"),"",'Services - WHC'!F129)</f>
        <v/>
      </c>
      <c r="G130" s="26"/>
      <c r="H130" s="261"/>
      <c r="I130" s="261"/>
      <c r="J130" s="261"/>
      <c r="K130" s="261"/>
      <c r="L130" s="261"/>
      <c r="M130" s="261"/>
      <c r="N130" s="261"/>
      <c r="O130" s="261"/>
      <c r="P130" s="261"/>
      <c r="Q130" s="261"/>
      <c r="R130" s="420">
        <f t="shared" si="1"/>
        <v>0</v>
      </c>
      <c r="S130" s="31"/>
    </row>
    <row r="131" spans="3:19" ht="12" hidden="1" customHeight="1" x14ac:dyDescent="0.2">
      <c r="C131" s="13"/>
      <c r="D131" s="19">
        <f>'Revenue - WHC'!D132</f>
        <v>121</v>
      </c>
      <c r="E131" s="71" t="str">
        <f>IF(OR('Services - WHC'!E130="",'Services - WHC'!E130="[Enter service]"),"",'Services - WHC'!E130)</f>
        <v/>
      </c>
      <c r="F131" s="72" t="str">
        <f>IF(OR('Services - WHC'!F130="",'Services - WHC'!F130="[Select]"),"",'Services - WHC'!F130)</f>
        <v/>
      </c>
      <c r="G131" s="26"/>
      <c r="H131" s="261"/>
      <c r="I131" s="261"/>
      <c r="J131" s="261"/>
      <c r="K131" s="261"/>
      <c r="L131" s="261"/>
      <c r="M131" s="261"/>
      <c r="N131" s="261"/>
      <c r="O131" s="261"/>
      <c r="P131" s="261"/>
      <c r="Q131" s="261"/>
      <c r="R131" s="420">
        <f t="shared" si="1"/>
        <v>0</v>
      </c>
      <c r="S131" s="31"/>
    </row>
    <row r="132" spans="3:19" ht="12" hidden="1" customHeight="1" x14ac:dyDescent="0.2">
      <c r="C132" s="13"/>
      <c r="D132" s="19">
        <f>'Revenue - WHC'!D133</f>
        <v>122</v>
      </c>
      <c r="E132" s="71" t="str">
        <f>IF(OR('Services - WHC'!E131="",'Services - WHC'!E131="[Enter service]"),"",'Services - WHC'!E131)</f>
        <v/>
      </c>
      <c r="F132" s="72" t="str">
        <f>IF(OR('Services - WHC'!F131="",'Services - WHC'!F131="[Select]"),"",'Services - WHC'!F131)</f>
        <v/>
      </c>
      <c r="G132" s="26"/>
      <c r="H132" s="261"/>
      <c r="I132" s="261"/>
      <c r="J132" s="261"/>
      <c r="K132" s="261"/>
      <c r="L132" s="261"/>
      <c r="M132" s="261"/>
      <c r="N132" s="261"/>
      <c r="O132" s="261"/>
      <c r="P132" s="261"/>
      <c r="Q132" s="261"/>
      <c r="R132" s="420">
        <f t="shared" si="1"/>
        <v>0</v>
      </c>
      <c r="S132" s="31"/>
    </row>
    <row r="133" spans="3:19" ht="12" hidden="1" customHeight="1" x14ac:dyDescent="0.2">
      <c r="C133" s="13"/>
      <c r="D133" s="19">
        <f>'Revenue - WHC'!D134</f>
        <v>123</v>
      </c>
      <c r="E133" s="71" t="str">
        <f>IF(OR('Services - WHC'!E132="",'Services - WHC'!E132="[Enter service]"),"",'Services - WHC'!E132)</f>
        <v/>
      </c>
      <c r="F133" s="72" t="str">
        <f>IF(OR('Services - WHC'!F132="",'Services - WHC'!F132="[Select]"),"",'Services - WHC'!F132)</f>
        <v/>
      </c>
      <c r="G133" s="26"/>
      <c r="H133" s="261"/>
      <c r="I133" s="261"/>
      <c r="J133" s="261"/>
      <c r="K133" s="261"/>
      <c r="L133" s="261"/>
      <c r="M133" s="261"/>
      <c r="N133" s="261"/>
      <c r="O133" s="261"/>
      <c r="P133" s="261"/>
      <c r="Q133" s="261"/>
      <c r="R133" s="420">
        <f t="shared" si="1"/>
        <v>0</v>
      </c>
      <c r="S133" s="31"/>
    </row>
    <row r="134" spans="3:19" ht="12" hidden="1" customHeight="1" x14ac:dyDescent="0.2">
      <c r="C134" s="13"/>
      <c r="D134" s="19">
        <f>'Revenue - WHC'!D135</f>
        <v>124</v>
      </c>
      <c r="E134" s="71" t="str">
        <f>IF(OR('Services - WHC'!E133="",'Services - WHC'!E133="[Enter service]"),"",'Services - WHC'!E133)</f>
        <v/>
      </c>
      <c r="F134" s="72" t="str">
        <f>IF(OR('Services - WHC'!F133="",'Services - WHC'!F133="[Select]"),"",'Services - WHC'!F133)</f>
        <v/>
      </c>
      <c r="G134" s="26"/>
      <c r="H134" s="261"/>
      <c r="I134" s="261"/>
      <c r="J134" s="261"/>
      <c r="K134" s="261"/>
      <c r="L134" s="261"/>
      <c r="M134" s="261"/>
      <c r="N134" s="261"/>
      <c r="O134" s="261"/>
      <c r="P134" s="261"/>
      <c r="Q134" s="261"/>
      <c r="R134" s="420">
        <f t="shared" si="1"/>
        <v>0</v>
      </c>
      <c r="S134" s="31"/>
    </row>
    <row r="135" spans="3:19" ht="12" hidden="1" customHeight="1" x14ac:dyDescent="0.2">
      <c r="C135" s="13"/>
      <c r="D135" s="19">
        <f>'Revenue - WHC'!D136</f>
        <v>125</v>
      </c>
      <c r="E135" s="71" t="str">
        <f>IF(OR('Services - WHC'!E134="",'Services - WHC'!E134="[Enter service]"),"",'Services - WHC'!E134)</f>
        <v/>
      </c>
      <c r="F135" s="72" t="str">
        <f>IF(OR('Services - WHC'!F134="",'Services - WHC'!F134="[Select]"),"",'Services - WHC'!F134)</f>
        <v/>
      </c>
      <c r="G135" s="26"/>
      <c r="H135" s="261"/>
      <c r="I135" s="261"/>
      <c r="J135" s="261"/>
      <c r="K135" s="261"/>
      <c r="L135" s="261"/>
      <c r="M135" s="261"/>
      <c r="N135" s="261"/>
      <c r="O135" s="261"/>
      <c r="P135" s="261"/>
      <c r="Q135" s="261"/>
      <c r="R135" s="420">
        <f t="shared" si="1"/>
        <v>0</v>
      </c>
      <c r="S135" s="31"/>
    </row>
    <row r="136" spans="3:19" ht="12" hidden="1" customHeight="1" x14ac:dyDescent="0.2">
      <c r="C136" s="13"/>
      <c r="D136" s="19">
        <f>'Revenue - WHC'!D137</f>
        <v>126</v>
      </c>
      <c r="E136" s="71" t="str">
        <f>IF(OR('Services - WHC'!E135="",'Services - WHC'!E135="[Enter service]"),"",'Services - WHC'!E135)</f>
        <v/>
      </c>
      <c r="F136" s="72" t="str">
        <f>IF(OR('Services - WHC'!F135="",'Services - WHC'!F135="[Select]"),"",'Services - WHC'!F135)</f>
        <v/>
      </c>
      <c r="G136" s="26"/>
      <c r="H136" s="261"/>
      <c r="I136" s="261"/>
      <c r="J136" s="261"/>
      <c r="K136" s="261"/>
      <c r="L136" s="261"/>
      <c r="M136" s="261"/>
      <c r="N136" s="261"/>
      <c r="O136" s="261"/>
      <c r="P136" s="261"/>
      <c r="Q136" s="261"/>
      <c r="R136" s="420">
        <f t="shared" si="1"/>
        <v>0</v>
      </c>
      <c r="S136" s="31"/>
    </row>
    <row r="137" spans="3:19" ht="12" hidden="1" customHeight="1" x14ac:dyDescent="0.2">
      <c r="C137" s="13"/>
      <c r="D137" s="19">
        <f>'Revenue - WHC'!D138</f>
        <v>127</v>
      </c>
      <c r="E137" s="71" t="str">
        <f>IF(OR('Services - WHC'!E136="",'Services - WHC'!E136="[Enter service]"),"",'Services - WHC'!E136)</f>
        <v/>
      </c>
      <c r="F137" s="72" t="str">
        <f>IF(OR('Services - WHC'!F136="",'Services - WHC'!F136="[Select]"),"",'Services - WHC'!F136)</f>
        <v/>
      </c>
      <c r="G137" s="26"/>
      <c r="H137" s="261"/>
      <c r="I137" s="261"/>
      <c r="J137" s="261"/>
      <c r="K137" s="261"/>
      <c r="L137" s="261"/>
      <c r="M137" s="261"/>
      <c r="N137" s="261"/>
      <c r="O137" s="261"/>
      <c r="P137" s="261"/>
      <c r="Q137" s="261"/>
      <c r="R137" s="420">
        <f t="shared" si="1"/>
        <v>0</v>
      </c>
      <c r="S137" s="31"/>
    </row>
    <row r="138" spans="3:19" ht="12" hidden="1" customHeight="1" x14ac:dyDescent="0.2">
      <c r="C138" s="13"/>
      <c r="D138" s="19">
        <f>'Revenue - WHC'!D139</f>
        <v>128</v>
      </c>
      <c r="E138" s="71" t="str">
        <f>IF(OR('Services - WHC'!E137="",'Services - WHC'!E137="[Enter service]"),"",'Services - WHC'!E137)</f>
        <v/>
      </c>
      <c r="F138" s="72" t="str">
        <f>IF(OR('Services - WHC'!F137="",'Services - WHC'!F137="[Select]"),"",'Services - WHC'!F137)</f>
        <v/>
      </c>
      <c r="G138" s="26"/>
      <c r="H138" s="261"/>
      <c r="I138" s="261"/>
      <c r="J138" s="261"/>
      <c r="K138" s="261"/>
      <c r="L138" s="261"/>
      <c r="M138" s="261"/>
      <c r="N138" s="261"/>
      <c r="O138" s="261"/>
      <c r="P138" s="261"/>
      <c r="Q138" s="261"/>
      <c r="R138" s="420">
        <f t="shared" si="1"/>
        <v>0</v>
      </c>
      <c r="S138" s="31"/>
    </row>
    <row r="139" spans="3:19" ht="12" hidden="1" customHeight="1" x14ac:dyDescent="0.2">
      <c r="C139" s="13"/>
      <c r="D139" s="19">
        <f>'Revenue - WHC'!D140</f>
        <v>129</v>
      </c>
      <c r="E139" s="71" t="str">
        <f>IF(OR('Services - WHC'!E138="",'Services - WHC'!E138="[Enter service]"),"",'Services - WHC'!E138)</f>
        <v/>
      </c>
      <c r="F139" s="72" t="str">
        <f>IF(OR('Services - WHC'!F138="",'Services - WHC'!F138="[Select]"),"",'Services - WHC'!F138)</f>
        <v/>
      </c>
      <c r="G139" s="26"/>
      <c r="H139" s="261"/>
      <c r="I139" s="261"/>
      <c r="J139" s="261"/>
      <c r="K139" s="261"/>
      <c r="L139" s="261"/>
      <c r="M139" s="261"/>
      <c r="N139" s="261"/>
      <c r="O139" s="261"/>
      <c r="P139" s="261"/>
      <c r="Q139" s="261"/>
      <c r="R139" s="420">
        <f t="shared" si="1"/>
        <v>0</v>
      </c>
      <c r="S139" s="31"/>
    </row>
    <row r="140" spans="3:19" ht="12" hidden="1" customHeight="1" x14ac:dyDescent="0.2">
      <c r="C140" s="13"/>
      <c r="D140" s="19">
        <f>'Revenue - WHC'!D141</f>
        <v>130</v>
      </c>
      <c r="E140" s="71" t="str">
        <f>IF(OR('Services - WHC'!E139="",'Services - WHC'!E139="[Enter service]"),"",'Services - WHC'!E139)</f>
        <v/>
      </c>
      <c r="F140" s="72" t="str">
        <f>IF(OR('Services - WHC'!F139="",'Services - WHC'!F139="[Select]"),"",'Services - WHC'!F139)</f>
        <v/>
      </c>
      <c r="G140" s="26"/>
      <c r="H140" s="261"/>
      <c r="I140" s="261"/>
      <c r="J140" s="261"/>
      <c r="K140" s="261"/>
      <c r="L140" s="261"/>
      <c r="M140" s="261"/>
      <c r="N140" s="261"/>
      <c r="O140" s="261"/>
      <c r="P140" s="261"/>
      <c r="Q140" s="261"/>
      <c r="R140" s="420">
        <f t="shared" si="1"/>
        <v>0</v>
      </c>
      <c r="S140" s="31"/>
    </row>
    <row r="141" spans="3:19" ht="12" hidden="1" customHeight="1" x14ac:dyDescent="0.2">
      <c r="C141" s="13"/>
      <c r="D141" s="19">
        <f>'Revenue - WHC'!D142</f>
        <v>131</v>
      </c>
      <c r="E141" s="71" t="str">
        <f>IF(OR('Services - WHC'!E140="",'Services - WHC'!E140="[Enter service]"),"",'Services - WHC'!E140)</f>
        <v/>
      </c>
      <c r="F141" s="72" t="str">
        <f>IF(OR('Services - WHC'!F140="",'Services - WHC'!F140="[Select]"),"",'Services - WHC'!F140)</f>
        <v/>
      </c>
      <c r="G141" s="26"/>
      <c r="H141" s="261"/>
      <c r="I141" s="261"/>
      <c r="J141" s="261"/>
      <c r="K141" s="261"/>
      <c r="L141" s="261"/>
      <c r="M141" s="261"/>
      <c r="N141" s="261"/>
      <c r="O141" s="261"/>
      <c r="P141" s="261"/>
      <c r="Q141" s="261"/>
      <c r="R141" s="420">
        <f t="shared" si="1"/>
        <v>0</v>
      </c>
      <c r="S141" s="31"/>
    </row>
    <row r="142" spans="3:19" ht="12" hidden="1" customHeight="1" x14ac:dyDescent="0.2">
      <c r="C142" s="13"/>
      <c r="D142" s="19">
        <f>'Revenue - WHC'!D143</f>
        <v>132</v>
      </c>
      <c r="E142" s="71" t="str">
        <f>IF(OR('Services - WHC'!E141="",'Services - WHC'!E141="[Enter service]"),"",'Services - WHC'!E141)</f>
        <v/>
      </c>
      <c r="F142" s="72" t="str">
        <f>IF(OR('Services - WHC'!F141="",'Services - WHC'!F141="[Select]"),"",'Services - WHC'!F141)</f>
        <v/>
      </c>
      <c r="G142" s="26"/>
      <c r="H142" s="261"/>
      <c r="I142" s="261"/>
      <c r="J142" s="261"/>
      <c r="K142" s="261"/>
      <c r="L142" s="261"/>
      <c r="M142" s="261"/>
      <c r="N142" s="261"/>
      <c r="O142" s="261"/>
      <c r="P142" s="261"/>
      <c r="Q142" s="261"/>
      <c r="R142" s="420">
        <f t="shared" si="1"/>
        <v>0</v>
      </c>
      <c r="S142" s="31"/>
    </row>
    <row r="143" spans="3:19" ht="12" hidden="1" customHeight="1" x14ac:dyDescent="0.2">
      <c r="C143" s="13"/>
      <c r="D143" s="19">
        <f>'Revenue - WHC'!D144</f>
        <v>133</v>
      </c>
      <c r="E143" s="71" t="str">
        <f>IF(OR('Services - WHC'!E142="",'Services - WHC'!E142="[Enter service]"),"",'Services - WHC'!E142)</f>
        <v/>
      </c>
      <c r="F143" s="72" t="str">
        <f>IF(OR('Services - WHC'!F142="",'Services - WHC'!F142="[Select]"),"",'Services - WHC'!F142)</f>
        <v/>
      </c>
      <c r="G143" s="26"/>
      <c r="H143" s="261"/>
      <c r="I143" s="261"/>
      <c r="J143" s="261"/>
      <c r="K143" s="261"/>
      <c r="L143" s="261"/>
      <c r="M143" s="261"/>
      <c r="N143" s="261"/>
      <c r="O143" s="261"/>
      <c r="P143" s="261"/>
      <c r="Q143" s="261"/>
      <c r="R143" s="420">
        <f t="shared" si="1"/>
        <v>0</v>
      </c>
      <c r="S143" s="31"/>
    </row>
    <row r="144" spans="3:19" ht="12" hidden="1" customHeight="1" x14ac:dyDescent="0.2">
      <c r="C144" s="13"/>
      <c r="D144" s="19">
        <f>'Revenue - WHC'!D145</f>
        <v>134</v>
      </c>
      <c r="E144" s="71" t="str">
        <f>IF(OR('Services - WHC'!E143="",'Services - WHC'!E143="[Enter service]"),"",'Services - WHC'!E143)</f>
        <v/>
      </c>
      <c r="F144" s="72" t="str">
        <f>IF(OR('Services - WHC'!F143="",'Services - WHC'!F143="[Select]"),"",'Services - WHC'!F143)</f>
        <v/>
      </c>
      <c r="G144" s="26"/>
      <c r="H144" s="261"/>
      <c r="I144" s="261"/>
      <c r="J144" s="261"/>
      <c r="K144" s="261"/>
      <c r="L144" s="261"/>
      <c r="M144" s="261"/>
      <c r="N144" s="261"/>
      <c r="O144" s="261"/>
      <c r="P144" s="261"/>
      <c r="Q144" s="261"/>
      <c r="R144" s="420">
        <f t="shared" si="1"/>
        <v>0</v>
      </c>
      <c r="S144" s="31"/>
    </row>
    <row r="145" spans="3:19" ht="12" hidden="1" customHeight="1" x14ac:dyDescent="0.2">
      <c r="C145" s="13"/>
      <c r="D145" s="19">
        <f>'Revenue - WHC'!D146</f>
        <v>135</v>
      </c>
      <c r="E145" s="71" t="str">
        <f>IF(OR('Services - WHC'!E144="",'Services - WHC'!E144="[Enter service]"),"",'Services - WHC'!E144)</f>
        <v/>
      </c>
      <c r="F145" s="72" t="str">
        <f>IF(OR('Services - WHC'!F144="",'Services - WHC'!F144="[Select]"),"",'Services - WHC'!F144)</f>
        <v/>
      </c>
      <c r="G145" s="26"/>
      <c r="H145" s="261"/>
      <c r="I145" s="261"/>
      <c r="J145" s="261"/>
      <c r="K145" s="261"/>
      <c r="L145" s="261"/>
      <c r="M145" s="261"/>
      <c r="N145" s="261"/>
      <c r="O145" s="261"/>
      <c r="P145" s="261"/>
      <c r="Q145" s="261"/>
      <c r="R145" s="420">
        <f t="shared" si="1"/>
        <v>0</v>
      </c>
      <c r="S145" s="31"/>
    </row>
    <row r="146" spans="3:19" ht="12" hidden="1" customHeight="1" x14ac:dyDescent="0.2">
      <c r="C146" s="13"/>
      <c r="D146" s="19">
        <f>'Revenue - WHC'!D147</f>
        <v>136</v>
      </c>
      <c r="E146" s="71" t="str">
        <f>IF(OR('Services - WHC'!E145="",'Services - WHC'!E145="[Enter service]"),"",'Services - WHC'!E145)</f>
        <v/>
      </c>
      <c r="F146" s="72" t="str">
        <f>IF(OR('Services - WHC'!F145="",'Services - WHC'!F145="[Select]"),"",'Services - WHC'!F145)</f>
        <v/>
      </c>
      <c r="G146" s="26"/>
      <c r="H146" s="261"/>
      <c r="I146" s="261"/>
      <c r="J146" s="261"/>
      <c r="K146" s="261"/>
      <c r="L146" s="261"/>
      <c r="M146" s="261"/>
      <c r="N146" s="261"/>
      <c r="O146" s="261"/>
      <c r="P146" s="261"/>
      <c r="Q146" s="261"/>
      <c r="R146" s="420">
        <f t="shared" si="1"/>
        <v>0</v>
      </c>
      <c r="S146" s="31"/>
    </row>
    <row r="147" spans="3:19" ht="12" hidden="1" customHeight="1" x14ac:dyDescent="0.2">
      <c r="C147" s="13"/>
      <c r="D147" s="19">
        <f>'Revenue - WHC'!D148</f>
        <v>137</v>
      </c>
      <c r="E147" s="71" t="str">
        <f>IF(OR('Services - WHC'!E146="",'Services - WHC'!E146="[Enter service]"),"",'Services - WHC'!E146)</f>
        <v/>
      </c>
      <c r="F147" s="72" t="str">
        <f>IF(OR('Services - WHC'!F146="",'Services - WHC'!F146="[Select]"),"",'Services - WHC'!F146)</f>
        <v/>
      </c>
      <c r="G147" s="26"/>
      <c r="H147" s="261"/>
      <c r="I147" s="261"/>
      <c r="J147" s="261"/>
      <c r="K147" s="261"/>
      <c r="L147" s="261"/>
      <c r="M147" s="261"/>
      <c r="N147" s="261"/>
      <c r="O147" s="261"/>
      <c r="P147" s="261"/>
      <c r="Q147" s="261"/>
      <c r="R147" s="420">
        <f t="shared" si="1"/>
        <v>0</v>
      </c>
      <c r="S147" s="31"/>
    </row>
    <row r="148" spans="3:19" ht="12" hidden="1" customHeight="1" x14ac:dyDescent="0.2">
      <c r="C148" s="13"/>
      <c r="D148" s="19">
        <f>'Revenue - WHC'!D149</f>
        <v>138</v>
      </c>
      <c r="E148" s="71" t="str">
        <f>IF(OR('Services - WHC'!E147="",'Services - WHC'!E147="[Enter service]"),"",'Services - WHC'!E147)</f>
        <v/>
      </c>
      <c r="F148" s="72" t="str">
        <f>IF(OR('Services - WHC'!F147="",'Services - WHC'!F147="[Select]"),"",'Services - WHC'!F147)</f>
        <v/>
      </c>
      <c r="G148" s="26"/>
      <c r="H148" s="261"/>
      <c r="I148" s="261"/>
      <c r="J148" s="261"/>
      <c r="K148" s="261"/>
      <c r="L148" s="261"/>
      <c r="M148" s="261"/>
      <c r="N148" s="261"/>
      <c r="O148" s="261"/>
      <c r="P148" s="261"/>
      <c r="Q148" s="261"/>
      <c r="R148" s="420">
        <f t="shared" si="1"/>
        <v>0</v>
      </c>
      <c r="S148" s="31"/>
    </row>
    <row r="149" spans="3:19" ht="12" hidden="1" customHeight="1" x14ac:dyDescent="0.2">
      <c r="C149" s="13"/>
      <c r="D149" s="19">
        <f>'Revenue - WHC'!D150</f>
        <v>139</v>
      </c>
      <c r="E149" s="71" t="str">
        <f>IF(OR('Services - WHC'!E148="",'Services - WHC'!E148="[Enter service]"),"",'Services - WHC'!E148)</f>
        <v/>
      </c>
      <c r="F149" s="72" t="str">
        <f>IF(OR('Services - WHC'!F148="",'Services - WHC'!F148="[Select]"),"",'Services - WHC'!F148)</f>
        <v/>
      </c>
      <c r="G149" s="26"/>
      <c r="H149" s="261"/>
      <c r="I149" s="261"/>
      <c r="J149" s="261"/>
      <c r="K149" s="261"/>
      <c r="L149" s="261"/>
      <c r="M149" s="261"/>
      <c r="N149" s="261"/>
      <c r="O149" s="261"/>
      <c r="P149" s="261"/>
      <c r="Q149" s="261"/>
      <c r="R149" s="420">
        <f t="shared" si="1"/>
        <v>0</v>
      </c>
      <c r="S149" s="31"/>
    </row>
    <row r="150" spans="3:19" ht="12" hidden="1" customHeight="1" x14ac:dyDescent="0.2">
      <c r="C150" s="13"/>
      <c r="D150" s="19">
        <f>'Revenue - WHC'!D151</f>
        <v>140</v>
      </c>
      <c r="E150" s="71" t="str">
        <f>IF(OR('Services - WHC'!E149="",'Services - WHC'!E149="[Enter service]"),"",'Services - WHC'!E149)</f>
        <v/>
      </c>
      <c r="F150" s="72" t="str">
        <f>IF(OR('Services - WHC'!F149="",'Services - WHC'!F149="[Select]"),"",'Services - WHC'!F149)</f>
        <v/>
      </c>
      <c r="G150" s="26"/>
      <c r="H150" s="261"/>
      <c r="I150" s="261"/>
      <c r="J150" s="261"/>
      <c r="K150" s="261"/>
      <c r="L150" s="261"/>
      <c r="M150" s="261"/>
      <c r="N150" s="261"/>
      <c r="O150" s="261"/>
      <c r="P150" s="261"/>
      <c r="Q150" s="261"/>
      <c r="R150" s="420">
        <f t="shared" si="1"/>
        <v>0</v>
      </c>
      <c r="S150" s="31"/>
    </row>
    <row r="151" spans="3:19" ht="12" customHeight="1" collapsed="1" thickBot="1" x14ac:dyDescent="0.25">
      <c r="C151" s="13"/>
      <c r="D151" s="19"/>
      <c r="E151" s="75" t="s">
        <v>88</v>
      </c>
      <c r="F151" s="76"/>
      <c r="G151" s="26"/>
      <c r="H151" s="77"/>
      <c r="I151" s="77"/>
      <c r="J151" s="77"/>
      <c r="K151" s="77"/>
      <c r="L151" s="77"/>
      <c r="M151" s="77"/>
      <c r="N151" s="77"/>
      <c r="O151" s="77"/>
      <c r="P151" s="77"/>
      <c r="Q151" s="77"/>
      <c r="R151" s="424">
        <f t="shared" si="1"/>
        <v>0</v>
      </c>
      <c r="S151" s="31"/>
    </row>
    <row r="152" spans="3:19" ht="12" customHeight="1" thickTop="1" x14ac:dyDescent="0.2">
      <c r="C152" s="13"/>
      <c r="D152" s="14"/>
      <c r="E152" s="50" t="s">
        <v>87</v>
      </c>
      <c r="F152" s="51"/>
      <c r="G152" s="26"/>
      <c r="H152" s="421">
        <f>+SUM(H11:H151)</f>
        <v>6644149</v>
      </c>
      <c r="I152" s="421">
        <f>+SUM(I11:I151)</f>
        <v>4231360</v>
      </c>
      <c r="J152" s="421">
        <f>+SUM(J11:J151)</f>
        <v>0</v>
      </c>
      <c r="K152" s="421">
        <f>+SUM(K11:K151)</f>
        <v>5104450</v>
      </c>
      <c r="L152" s="421">
        <f t="shared" ref="L152:Q152" si="2">+SUM(L11:L151)</f>
        <v>0</v>
      </c>
      <c r="M152" s="421">
        <f t="shared" si="2"/>
        <v>0</v>
      </c>
      <c r="N152" s="421">
        <f t="shared" si="2"/>
        <v>1937454</v>
      </c>
      <c r="O152" s="421">
        <f t="shared" si="2"/>
        <v>0</v>
      </c>
      <c r="P152" s="421">
        <f t="shared" si="2"/>
        <v>0</v>
      </c>
      <c r="Q152" s="421">
        <f t="shared" si="2"/>
        <v>0</v>
      </c>
      <c r="R152" s="422">
        <f>SUM(H152:Q152)</f>
        <v>17917413</v>
      </c>
      <c r="S152" s="31"/>
    </row>
    <row r="153" spans="3:19" ht="12.6" customHeight="1" thickBot="1" x14ac:dyDescent="0.25">
      <c r="C153" s="32"/>
      <c r="D153" s="33"/>
      <c r="E153" s="34"/>
      <c r="F153" s="35"/>
      <c r="G153" s="120"/>
      <c r="H153" s="33"/>
      <c r="I153" s="36"/>
      <c r="J153" s="393"/>
      <c r="K153" s="393"/>
      <c r="L153" s="393"/>
      <c r="M153" s="393"/>
      <c r="N153" s="393"/>
      <c r="O153" s="393"/>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315"/>
      <c r="D157" s="316"/>
      <c r="E157" s="316"/>
      <c r="F157" s="293"/>
      <c r="G157" s="293"/>
      <c r="H157" s="294"/>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298" t="s">
        <v>211</v>
      </c>
      <c r="F160" s="299"/>
      <c r="G160" s="300"/>
      <c r="H160" s="31"/>
    </row>
    <row r="161" spans="3:8" x14ac:dyDescent="0.2">
      <c r="C161" s="13"/>
      <c r="D161" s="14"/>
      <c r="E161" s="298" t="s">
        <v>211</v>
      </c>
      <c r="F161" s="299"/>
      <c r="G161" s="300"/>
      <c r="H161" s="31"/>
    </row>
    <row r="162" spans="3:8" x14ac:dyDescent="0.2">
      <c r="C162" s="13"/>
      <c r="D162" s="14"/>
      <c r="E162" s="298" t="s">
        <v>211</v>
      </c>
      <c r="F162" s="299"/>
      <c r="G162" s="300"/>
      <c r="H162" s="31"/>
    </row>
    <row r="163" spans="3:8" x14ac:dyDescent="0.2">
      <c r="C163" s="13"/>
      <c r="D163" s="14"/>
      <c r="E163" s="298" t="s">
        <v>211</v>
      </c>
      <c r="F163" s="299"/>
      <c r="G163" s="300"/>
      <c r="H163" s="31"/>
    </row>
    <row r="164" spans="3:8" x14ac:dyDescent="0.2">
      <c r="C164" s="13"/>
      <c r="D164" s="14"/>
      <c r="E164" s="298" t="s">
        <v>211</v>
      </c>
      <c r="F164" s="299"/>
      <c r="G164" s="300"/>
      <c r="H164" s="31"/>
    </row>
    <row r="165" spans="3:8" x14ac:dyDescent="0.2">
      <c r="C165" s="13"/>
      <c r="D165" s="14"/>
      <c r="E165" s="298" t="s">
        <v>211</v>
      </c>
      <c r="F165" s="299"/>
      <c r="G165" s="300"/>
      <c r="H165" s="31"/>
    </row>
    <row r="166" spans="3:8" x14ac:dyDescent="0.2">
      <c r="C166" s="13"/>
      <c r="D166" s="14"/>
      <c r="E166" s="298" t="s">
        <v>211</v>
      </c>
      <c r="F166" s="299"/>
      <c r="G166" s="300"/>
      <c r="H166" s="31"/>
    </row>
    <row r="167" spans="3:8" x14ac:dyDescent="0.2">
      <c r="C167" s="13"/>
      <c r="D167" s="14"/>
      <c r="E167" s="298" t="s">
        <v>211</v>
      </c>
      <c r="F167" s="299"/>
      <c r="G167" s="300"/>
      <c r="H167" s="31"/>
    </row>
    <row r="168" spans="3:8" x14ac:dyDescent="0.2">
      <c r="C168" s="13"/>
      <c r="D168" s="14"/>
      <c r="E168" s="298" t="s">
        <v>211</v>
      </c>
      <c r="F168" s="299"/>
      <c r="G168" s="300"/>
      <c r="H168" s="31"/>
    </row>
    <row r="169" spans="3:8" x14ac:dyDescent="0.2">
      <c r="C169" s="13"/>
      <c r="D169" s="14"/>
      <c r="E169" s="298" t="s">
        <v>211</v>
      </c>
      <c r="F169" s="299"/>
      <c r="G169" s="300"/>
      <c r="H169" s="31"/>
    </row>
    <row r="170" spans="3:8" x14ac:dyDescent="0.2">
      <c r="C170" s="13"/>
      <c r="D170" s="14"/>
      <c r="E170" s="298" t="s">
        <v>211</v>
      </c>
      <c r="F170" s="299"/>
      <c r="G170" s="300"/>
      <c r="H170" s="31"/>
    </row>
    <row r="171" spans="3:8" x14ac:dyDescent="0.2">
      <c r="C171" s="13"/>
      <c r="D171" s="14"/>
      <c r="E171" s="298" t="s">
        <v>211</v>
      </c>
      <c r="F171" s="299"/>
      <c r="G171" s="300"/>
      <c r="H171" s="31"/>
    </row>
    <row r="172" spans="3:8" x14ac:dyDescent="0.2">
      <c r="C172" s="13"/>
      <c r="D172" s="14"/>
      <c r="E172" s="298" t="s">
        <v>211</v>
      </c>
      <c r="F172" s="299"/>
      <c r="G172" s="300"/>
      <c r="H172" s="31"/>
    </row>
    <row r="173" spans="3:8" x14ac:dyDescent="0.2">
      <c r="C173" s="13"/>
      <c r="D173" s="14"/>
      <c r="E173" s="29" t="s">
        <v>87</v>
      </c>
      <c r="F173" s="300">
        <f>SUM(F160:F172)</f>
        <v>0</v>
      </c>
      <c r="G173" s="300"/>
      <c r="H173" s="31"/>
    </row>
    <row r="174" spans="3:8" x14ac:dyDescent="0.2">
      <c r="C174" s="13"/>
      <c r="D174" s="14"/>
      <c r="E174" s="29"/>
      <c r="F174" s="26"/>
      <c r="G174" s="26"/>
      <c r="H174" s="31"/>
    </row>
    <row r="175" spans="3:8" x14ac:dyDescent="0.2">
      <c r="C175" s="13"/>
      <c r="D175" s="14"/>
      <c r="E175" s="29" t="s">
        <v>215</v>
      </c>
      <c r="F175" s="313">
        <f>R151</f>
        <v>0</v>
      </c>
      <c r="G175" s="313"/>
      <c r="H175" s="31"/>
    </row>
    <row r="176" spans="3:8" x14ac:dyDescent="0.2">
      <c r="C176" s="13"/>
      <c r="D176" s="14"/>
      <c r="E176" s="30" t="s">
        <v>189</v>
      </c>
      <c r="F176" s="312">
        <f>F173-F175</f>
        <v>0</v>
      </c>
      <c r="G176" s="313"/>
      <c r="H176" s="31"/>
    </row>
    <row r="177" spans="3:8" ht="14.25" x14ac:dyDescent="0.2">
      <c r="C177" s="13"/>
      <c r="D177" s="14"/>
      <c r="E177" s="306" t="s">
        <v>210</v>
      </c>
      <c r="F177" s="317" t="str">
        <f>IF(F176="","",IF(F176=0,"OK","ISSUE"))</f>
        <v>OK</v>
      </c>
      <c r="G177" s="305"/>
      <c r="H177" s="31"/>
    </row>
    <row r="178" spans="3:8" x14ac:dyDescent="0.2">
      <c r="C178" s="13"/>
      <c r="D178" s="14"/>
      <c r="G178" s="307"/>
      <c r="H178" s="31"/>
    </row>
    <row r="179" spans="3:8" ht="13.5" thickBot="1" x14ac:dyDescent="0.25">
      <c r="C179" s="117"/>
      <c r="D179" s="231"/>
      <c r="E179" s="231"/>
      <c r="F179" s="314"/>
      <c r="G179" s="314"/>
      <c r="H179" s="12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327"/>
  <sheetViews>
    <sheetView zoomScale="80" zoomScaleNormal="80" zoomScalePageLayoutView="80" workbookViewId="0">
      <pane xSplit="5" ySplit="4" topLeftCell="H56" activePane="bottomRight" state="frozen"/>
      <selection activeCell="G161" sqref="G161"/>
      <selection pane="topRight" activeCell="G161" sqref="G161"/>
      <selection pane="bottomLeft" activeCell="G161" sqref="G161"/>
      <selection pane="bottomRight" activeCell="G161" sqref="G16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173</v>
      </c>
      <c r="H2" s="14"/>
    </row>
    <row r="3" spans="1:22" ht="16.350000000000001" customHeight="1" x14ac:dyDescent="0.2">
      <c r="B3" s="43" t="str">
        <f>'Revenue - WHC'!B3</f>
        <v>Hindmarsh (S)</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x14ac:dyDescent="0.2">
      <c r="C6" s="13"/>
      <c r="D6" s="45"/>
      <c r="E6" s="81"/>
      <c r="F6" s="54"/>
      <c r="G6" s="14"/>
      <c r="H6" s="14"/>
      <c r="I6" s="14"/>
      <c r="J6" s="14"/>
      <c r="K6" s="881" t="str">
        <f>VLOOKUP(' Instructions'!C9,' Instructions'!Q9:U15,2,FALSE)</f>
        <v>2017-18</v>
      </c>
      <c r="L6" s="882"/>
      <c r="M6" s="882"/>
      <c r="N6" s="882"/>
      <c r="O6" s="882"/>
      <c r="P6" s="882"/>
      <c r="Q6" s="882"/>
      <c r="R6" s="882"/>
      <c r="S6" s="882"/>
      <c r="T6" s="884"/>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12.75" customHeight="1" x14ac:dyDescent="0.2">
      <c r="C8" s="13"/>
      <c r="D8" s="14"/>
      <c r="E8" s="81"/>
      <c r="F8" s="891" t="s">
        <v>107</v>
      </c>
      <c r="G8" s="892"/>
      <c r="H8" s="893"/>
      <c r="I8" s="886" t="s">
        <v>162</v>
      </c>
      <c r="J8" s="14"/>
      <c r="K8" s="956" t="s">
        <v>160</v>
      </c>
      <c r="L8" s="956"/>
      <c r="M8" s="956"/>
      <c r="N8" s="900" t="s">
        <v>101</v>
      </c>
      <c r="O8" s="901"/>
      <c r="P8" s="901"/>
      <c r="Q8" s="901"/>
      <c r="R8" s="902"/>
      <c r="S8" s="885" t="s">
        <v>116</v>
      </c>
      <c r="T8" s="885" t="s">
        <v>91</v>
      </c>
      <c r="U8" s="31"/>
      <c r="V8" s="14"/>
    </row>
    <row r="9" spans="1:22" ht="25.5" x14ac:dyDescent="0.2">
      <c r="C9" s="13"/>
      <c r="D9" s="14"/>
      <c r="E9" s="118"/>
      <c r="F9" s="894"/>
      <c r="G9" s="895"/>
      <c r="H9" s="896"/>
      <c r="I9" s="887"/>
      <c r="J9" s="14"/>
      <c r="K9" s="221" t="s">
        <v>117</v>
      </c>
      <c r="L9" s="221" t="s">
        <v>124</v>
      </c>
      <c r="M9" s="221" t="s">
        <v>161</v>
      </c>
      <c r="N9" s="219" t="s">
        <v>103</v>
      </c>
      <c r="O9" s="219" t="s">
        <v>104</v>
      </c>
      <c r="P9" s="219" t="s">
        <v>105</v>
      </c>
      <c r="Q9" s="219" t="s">
        <v>106</v>
      </c>
      <c r="R9" s="219" t="s">
        <v>87</v>
      </c>
      <c r="S9" s="885"/>
      <c r="T9" s="885"/>
      <c r="U9" s="31"/>
      <c r="V9" s="14"/>
    </row>
    <row r="10" spans="1:22" x14ac:dyDescent="0.2">
      <c r="C10" s="13"/>
      <c r="D10" s="14"/>
      <c r="E10" s="118"/>
      <c r="F10" s="147"/>
      <c r="G10" s="147"/>
      <c r="H10" s="147"/>
      <c r="I10" s="147"/>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957" t="s">
        <v>573</v>
      </c>
      <c r="F12" s="958" t="s">
        <v>574</v>
      </c>
      <c r="G12" s="932"/>
      <c r="H12" s="933"/>
      <c r="I12" s="764" t="s">
        <v>472</v>
      </c>
      <c r="J12" s="14"/>
      <c r="K12" s="959">
        <v>1</v>
      </c>
      <c r="L12" s="959"/>
      <c r="M12" s="959"/>
      <c r="N12" s="960">
        <v>1600000</v>
      </c>
      <c r="O12" s="960"/>
      <c r="P12" s="960"/>
      <c r="Q12" s="960"/>
      <c r="R12" s="946">
        <f>SUM(N12:Q16)</f>
        <v>1600000</v>
      </c>
      <c r="S12" s="769" t="s">
        <v>108</v>
      </c>
      <c r="T12" s="772">
        <v>1400000</v>
      </c>
      <c r="U12" s="31"/>
      <c r="V12" s="14"/>
    </row>
    <row r="13" spans="1:22" ht="12" customHeight="1" x14ac:dyDescent="0.2">
      <c r="C13" s="13"/>
      <c r="D13" s="19"/>
      <c r="E13" s="919"/>
      <c r="F13" s="924"/>
      <c r="G13" s="925"/>
      <c r="H13" s="926"/>
      <c r="I13" s="766" t="s">
        <v>478</v>
      </c>
      <c r="J13" s="14"/>
      <c r="K13" s="904"/>
      <c r="L13" s="904"/>
      <c r="M13" s="904"/>
      <c r="N13" s="907"/>
      <c r="O13" s="907"/>
      <c r="P13" s="907"/>
      <c r="Q13" s="907"/>
      <c r="R13" s="914"/>
      <c r="S13" s="770" t="s">
        <v>360</v>
      </c>
      <c r="T13" s="771">
        <v>200000</v>
      </c>
      <c r="U13" s="31"/>
      <c r="V13" s="14"/>
    </row>
    <row r="14" spans="1:22" ht="12" customHeight="1" x14ac:dyDescent="0.2">
      <c r="C14" s="13"/>
      <c r="D14" s="19"/>
      <c r="E14" s="919"/>
      <c r="F14" s="924"/>
      <c r="G14" s="925"/>
      <c r="H14" s="926"/>
      <c r="I14" s="766" t="s">
        <v>501</v>
      </c>
      <c r="J14" s="14"/>
      <c r="K14" s="904"/>
      <c r="L14" s="904"/>
      <c r="M14" s="904"/>
      <c r="N14" s="907"/>
      <c r="O14" s="907"/>
      <c r="P14" s="907"/>
      <c r="Q14" s="907"/>
      <c r="R14" s="914"/>
      <c r="S14" s="770"/>
      <c r="T14" s="771"/>
      <c r="U14" s="31"/>
      <c r="V14" s="14"/>
    </row>
    <row r="15" spans="1:22" ht="12" customHeight="1" x14ac:dyDescent="0.2">
      <c r="C15" s="13"/>
      <c r="D15" s="19"/>
      <c r="E15" s="919"/>
      <c r="F15" s="924"/>
      <c r="G15" s="925"/>
      <c r="H15" s="926"/>
      <c r="I15" s="766" t="s">
        <v>538</v>
      </c>
      <c r="J15" s="14"/>
      <c r="K15" s="904"/>
      <c r="L15" s="904"/>
      <c r="M15" s="904"/>
      <c r="N15" s="907"/>
      <c r="O15" s="907"/>
      <c r="P15" s="907"/>
      <c r="Q15" s="907"/>
      <c r="R15" s="914"/>
      <c r="S15" s="770"/>
      <c r="T15" s="771"/>
      <c r="U15" s="31"/>
      <c r="V15" s="14"/>
    </row>
    <row r="16" spans="1:22" ht="12" customHeight="1" x14ac:dyDescent="0.2">
      <c r="C16" s="13"/>
      <c r="D16" s="19"/>
      <c r="E16" s="920"/>
      <c r="F16" s="927"/>
      <c r="G16" s="928"/>
      <c r="H16" s="929"/>
      <c r="I16" s="766" t="s">
        <v>540</v>
      </c>
      <c r="J16" s="14"/>
      <c r="K16" s="905"/>
      <c r="L16" s="905"/>
      <c r="M16" s="905"/>
      <c r="N16" s="908"/>
      <c r="O16" s="908"/>
      <c r="P16" s="908"/>
      <c r="Q16" s="908"/>
      <c r="R16" s="916"/>
      <c r="S16" s="148" t="s">
        <v>87</v>
      </c>
      <c r="T16" s="109">
        <f>SUM(T12:T15)</f>
        <v>1600000</v>
      </c>
      <c r="U16" s="31"/>
      <c r="V16" s="14"/>
    </row>
    <row r="17" spans="3:22" ht="12" customHeight="1" x14ac:dyDescent="0.2">
      <c r="C17" s="13"/>
      <c r="D17" s="19">
        <f>D12+1</f>
        <v>2</v>
      </c>
      <c r="E17" s="918" t="s">
        <v>565</v>
      </c>
      <c r="F17" s="921" t="s">
        <v>575</v>
      </c>
      <c r="G17" s="934"/>
      <c r="H17" s="935"/>
      <c r="I17" s="765" t="s">
        <v>549</v>
      </c>
      <c r="J17" s="14"/>
      <c r="K17" s="911"/>
      <c r="L17" s="911"/>
      <c r="M17" s="911">
        <v>1</v>
      </c>
      <c r="N17" s="912"/>
      <c r="O17" s="912">
        <v>727397</v>
      </c>
      <c r="P17" s="912"/>
      <c r="Q17" s="912"/>
      <c r="R17" s="913">
        <f>SUM(N17:Q21)</f>
        <v>727397</v>
      </c>
      <c r="S17" s="773" t="s">
        <v>108</v>
      </c>
      <c r="T17" s="774">
        <v>660000</v>
      </c>
      <c r="U17" s="31"/>
      <c r="V17" s="14"/>
    </row>
    <row r="18" spans="3:22" ht="12" customHeight="1" x14ac:dyDescent="0.2">
      <c r="C18" s="13"/>
      <c r="D18" s="19"/>
      <c r="E18" s="919"/>
      <c r="F18" s="936"/>
      <c r="G18" s="937"/>
      <c r="H18" s="938"/>
      <c r="I18" s="765" t="s">
        <v>545</v>
      </c>
      <c r="J18" s="14"/>
      <c r="K18" s="904"/>
      <c r="L18" s="904"/>
      <c r="M18" s="904"/>
      <c r="N18" s="907"/>
      <c r="O18" s="907"/>
      <c r="P18" s="907"/>
      <c r="Q18" s="907"/>
      <c r="R18" s="914"/>
      <c r="S18" s="773" t="s">
        <v>360</v>
      </c>
      <c r="T18" s="774">
        <v>67397</v>
      </c>
      <c r="U18" s="31"/>
      <c r="V18" s="14"/>
    </row>
    <row r="19" spans="3:22" ht="12" customHeight="1" x14ac:dyDescent="0.2">
      <c r="C19" s="13"/>
      <c r="D19" s="19"/>
      <c r="E19" s="919"/>
      <c r="F19" s="936"/>
      <c r="G19" s="937"/>
      <c r="H19" s="938"/>
      <c r="I19" s="766" t="s">
        <v>444</v>
      </c>
      <c r="J19" s="14"/>
      <c r="K19" s="904"/>
      <c r="L19" s="904"/>
      <c r="M19" s="904"/>
      <c r="N19" s="907"/>
      <c r="O19" s="907"/>
      <c r="P19" s="907"/>
      <c r="Q19" s="907"/>
      <c r="R19" s="914"/>
      <c r="S19" s="773"/>
      <c r="T19" s="774"/>
      <c r="U19" s="31"/>
      <c r="V19" s="14"/>
    </row>
    <row r="20" spans="3:22" ht="12" customHeight="1" x14ac:dyDescent="0.2">
      <c r="C20" s="13"/>
      <c r="D20" s="19"/>
      <c r="E20" s="919"/>
      <c r="F20" s="936"/>
      <c r="G20" s="937"/>
      <c r="H20" s="938"/>
      <c r="I20" s="766"/>
      <c r="J20" s="14"/>
      <c r="K20" s="904"/>
      <c r="L20" s="904"/>
      <c r="M20" s="904"/>
      <c r="N20" s="907"/>
      <c r="O20" s="907"/>
      <c r="P20" s="907"/>
      <c r="Q20" s="907"/>
      <c r="R20" s="914"/>
      <c r="S20" s="773"/>
      <c r="T20" s="774"/>
      <c r="U20" s="31"/>
      <c r="V20" s="14"/>
    </row>
    <row r="21" spans="3:22" ht="12" customHeight="1" x14ac:dyDescent="0.2">
      <c r="C21" s="13"/>
      <c r="D21" s="19"/>
      <c r="E21" s="920"/>
      <c r="F21" s="939"/>
      <c r="G21" s="940"/>
      <c r="H21" s="941"/>
      <c r="I21" s="766" t="s">
        <v>444</v>
      </c>
      <c r="J21" s="14"/>
      <c r="K21" s="905"/>
      <c r="L21" s="905"/>
      <c r="M21" s="905"/>
      <c r="N21" s="908"/>
      <c r="O21" s="908"/>
      <c r="P21" s="908"/>
      <c r="Q21" s="908"/>
      <c r="R21" s="916"/>
      <c r="S21" s="148" t="s">
        <v>87</v>
      </c>
      <c r="T21" s="109">
        <f>SUM(T17:T20)</f>
        <v>727397</v>
      </c>
      <c r="U21" s="31"/>
      <c r="V21" s="14"/>
    </row>
    <row r="22" spans="3:22" ht="12" customHeight="1" x14ac:dyDescent="0.2">
      <c r="C22" s="13"/>
      <c r="D22" s="19">
        <f>D17+1</f>
        <v>3</v>
      </c>
      <c r="E22" s="918" t="s">
        <v>561</v>
      </c>
      <c r="F22" s="921" t="s">
        <v>562</v>
      </c>
      <c r="G22" s="922"/>
      <c r="H22" s="923"/>
      <c r="I22" s="765" t="s">
        <v>549</v>
      </c>
      <c r="J22" s="14"/>
      <c r="K22" s="911"/>
      <c r="L22" s="911">
        <v>1</v>
      </c>
      <c r="M22" s="911"/>
      <c r="N22" s="912"/>
      <c r="O22" s="912">
        <v>430000</v>
      </c>
      <c r="P22" s="912"/>
      <c r="Q22" s="912"/>
      <c r="R22" s="913">
        <f>SUM(N22:Q26)</f>
        <v>430000</v>
      </c>
      <c r="S22" s="775" t="s">
        <v>360</v>
      </c>
      <c r="T22" s="776">
        <v>430000</v>
      </c>
      <c r="U22" s="31"/>
      <c r="V22" s="14"/>
    </row>
    <row r="23" spans="3:22" ht="12" customHeight="1" x14ac:dyDescent="0.2">
      <c r="C23" s="13"/>
      <c r="D23" s="19"/>
      <c r="E23" s="919"/>
      <c r="F23" s="924"/>
      <c r="G23" s="925"/>
      <c r="H23" s="926"/>
      <c r="I23" s="765"/>
      <c r="J23" s="14"/>
      <c r="K23" s="904"/>
      <c r="L23" s="904"/>
      <c r="M23" s="904"/>
      <c r="N23" s="907"/>
      <c r="O23" s="907"/>
      <c r="P23" s="907"/>
      <c r="Q23" s="907"/>
      <c r="R23" s="914"/>
      <c r="S23" s="775"/>
      <c r="T23" s="776"/>
      <c r="U23" s="31"/>
      <c r="V23" s="14"/>
    </row>
    <row r="24" spans="3:22" ht="12" customHeight="1" x14ac:dyDescent="0.2">
      <c r="C24" s="13"/>
      <c r="D24" s="19"/>
      <c r="E24" s="919"/>
      <c r="F24" s="924"/>
      <c r="G24" s="925"/>
      <c r="H24" s="926"/>
      <c r="I24" s="765"/>
      <c r="J24" s="14"/>
      <c r="K24" s="904"/>
      <c r="L24" s="904"/>
      <c r="M24" s="904"/>
      <c r="N24" s="907"/>
      <c r="O24" s="907"/>
      <c r="P24" s="907"/>
      <c r="Q24" s="907"/>
      <c r="R24" s="914"/>
      <c r="S24" s="775"/>
      <c r="T24" s="776"/>
      <c r="U24" s="31"/>
      <c r="V24" s="14"/>
    </row>
    <row r="25" spans="3:22" ht="12" customHeight="1" x14ac:dyDescent="0.2">
      <c r="C25" s="13"/>
      <c r="D25" s="19"/>
      <c r="E25" s="919"/>
      <c r="F25" s="924"/>
      <c r="G25" s="925"/>
      <c r="H25" s="926"/>
      <c r="I25" s="765"/>
      <c r="J25" s="14"/>
      <c r="K25" s="904"/>
      <c r="L25" s="904"/>
      <c r="M25" s="904"/>
      <c r="N25" s="907"/>
      <c r="O25" s="907"/>
      <c r="P25" s="907"/>
      <c r="Q25" s="907"/>
      <c r="R25" s="914"/>
      <c r="S25" s="775"/>
      <c r="T25" s="776"/>
      <c r="U25" s="31"/>
      <c r="V25" s="14"/>
    </row>
    <row r="26" spans="3:22" ht="12" customHeight="1" x14ac:dyDescent="0.2">
      <c r="C26" s="13"/>
      <c r="D26" s="19"/>
      <c r="E26" s="920"/>
      <c r="F26" s="927"/>
      <c r="G26" s="928"/>
      <c r="H26" s="929"/>
      <c r="I26" s="765"/>
      <c r="J26" s="14"/>
      <c r="K26" s="905"/>
      <c r="L26" s="905"/>
      <c r="M26" s="905"/>
      <c r="N26" s="908"/>
      <c r="O26" s="908"/>
      <c r="P26" s="908"/>
      <c r="Q26" s="908"/>
      <c r="R26" s="916"/>
      <c r="S26" s="148" t="s">
        <v>87</v>
      </c>
      <c r="T26" s="109">
        <f>SUM(T22:T25)</f>
        <v>430000</v>
      </c>
      <c r="U26" s="31"/>
      <c r="V26" s="14"/>
    </row>
    <row r="27" spans="3:22" ht="12" customHeight="1" x14ac:dyDescent="0.2">
      <c r="C27" s="13"/>
      <c r="D27" s="19">
        <f>D22+1</f>
        <v>4</v>
      </c>
      <c r="E27" s="918" t="s">
        <v>555</v>
      </c>
      <c r="F27" s="921" t="s">
        <v>556</v>
      </c>
      <c r="G27" s="922"/>
      <c r="H27" s="923"/>
      <c r="I27" s="765" t="s">
        <v>549</v>
      </c>
      <c r="J27" s="14"/>
      <c r="K27" s="911"/>
      <c r="L27" s="911"/>
      <c r="M27" s="911">
        <v>1</v>
      </c>
      <c r="N27" s="912"/>
      <c r="O27" s="912">
        <v>325000</v>
      </c>
      <c r="P27" s="912"/>
      <c r="Q27" s="912"/>
      <c r="R27" s="913">
        <f>SUM(N27:Q31)</f>
        <v>325000</v>
      </c>
      <c r="S27" s="777" t="s">
        <v>360</v>
      </c>
      <c r="T27" s="778">
        <v>325000</v>
      </c>
      <c r="U27" s="31"/>
      <c r="V27" s="14"/>
    </row>
    <row r="28" spans="3:22" ht="12" customHeight="1" x14ac:dyDescent="0.2">
      <c r="C28" s="13"/>
      <c r="D28" s="19"/>
      <c r="E28" s="919"/>
      <c r="F28" s="924"/>
      <c r="G28" s="925"/>
      <c r="H28" s="926"/>
      <c r="I28" s="765" t="s">
        <v>545</v>
      </c>
      <c r="J28" s="14"/>
      <c r="K28" s="904"/>
      <c r="L28" s="904"/>
      <c r="M28" s="904"/>
      <c r="N28" s="907"/>
      <c r="O28" s="907"/>
      <c r="P28" s="907"/>
      <c r="Q28" s="907"/>
      <c r="R28" s="914"/>
      <c r="S28" s="777"/>
      <c r="T28" s="778"/>
      <c r="U28" s="31"/>
      <c r="V28" s="14"/>
    </row>
    <row r="29" spans="3:22" ht="12" customHeight="1" x14ac:dyDescent="0.2">
      <c r="C29" s="13"/>
      <c r="D29" s="19"/>
      <c r="E29" s="919"/>
      <c r="F29" s="924"/>
      <c r="G29" s="925"/>
      <c r="H29" s="926"/>
      <c r="I29" s="768" t="s">
        <v>547</v>
      </c>
      <c r="J29" s="14"/>
      <c r="K29" s="904"/>
      <c r="L29" s="904"/>
      <c r="M29" s="904"/>
      <c r="N29" s="907"/>
      <c r="O29" s="907"/>
      <c r="P29" s="907"/>
      <c r="Q29" s="907"/>
      <c r="R29" s="914"/>
      <c r="S29" s="777"/>
      <c r="T29" s="778"/>
      <c r="U29" s="31"/>
      <c r="V29" s="14"/>
    </row>
    <row r="30" spans="3:22" ht="12" customHeight="1" x14ac:dyDescent="0.2">
      <c r="C30" s="13"/>
      <c r="D30" s="19"/>
      <c r="E30" s="919"/>
      <c r="F30" s="924"/>
      <c r="G30" s="925"/>
      <c r="H30" s="926"/>
      <c r="I30" s="768" t="s">
        <v>444</v>
      </c>
      <c r="J30" s="14"/>
      <c r="K30" s="904"/>
      <c r="L30" s="904"/>
      <c r="M30" s="904"/>
      <c r="N30" s="907"/>
      <c r="O30" s="907"/>
      <c r="P30" s="907"/>
      <c r="Q30" s="907"/>
      <c r="R30" s="914"/>
      <c r="S30" s="777"/>
      <c r="T30" s="778"/>
      <c r="U30" s="31"/>
      <c r="V30" s="14"/>
    </row>
    <row r="31" spans="3:22" ht="12" customHeight="1" x14ac:dyDescent="0.2">
      <c r="C31" s="13"/>
      <c r="D31" s="19"/>
      <c r="E31" s="920"/>
      <c r="F31" s="927"/>
      <c r="G31" s="928"/>
      <c r="H31" s="929"/>
      <c r="I31" s="765" t="s">
        <v>444</v>
      </c>
      <c r="J31" s="14"/>
      <c r="K31" s="905"/>
      <c r="L31" s="905"/>
      <c r="M31" s="905"/>
      <c r="N31" s="908"/>
      <c r="O31" s="908"/>
      <c r="P31" s="908"/>
      <c r="Q31" s="908"/>
      <c r="R31" s="916"/>
      <c r="S31" s="148" t="s">
        <v>87</v>
      </c>
      <c r="T31" s="109">
        <f>SUM(T27:T30)</f>
        <v>325000</v>
      </c>
      <c r="U31" s="31"/>
      <c r="V31" s="14"/>
    </row>
    <row r="32" spans="3:22" ht="12" customHeight="1" x14ac:dyDescent="0.2">
      <c r="C32" s="13"/>
      <c r="D32" s="19">
        <f>D27+1</f>
        <v>5</v>
      </c>
      <c r="E32" s="918" t="s">
        <v>559</v>
      </c>
      <c r="F32" s="921" t="s">
        <v>560</v>
      </c>
      <c r="G32" s="934"/>
      <c r="H32" s="935"/>
      <c r="I32" s="765" t="s">
        <v>472</v>
      </c>
      <c r="J32" s="14"/>
      <c r="K32" s="911"/>
      <c r="L32" s="911">
        <v>1</v>
      </c>
      <c r="M32" s="911"/>
      <c r="N32" s="912"/>
      <c r="O32" s="912">
        <v>305500</v>
      </c>
      <c r="P32" s="912"/>
      <c r="Q32" s="912"/>
      <c r="R32" s="913">
        <f>SUM(N32:Q36)</f>
        <v>305500</v>
      </c>
      <c r="S32" s="779" t="s">
        <v>360</v>
      </c>
      <c r="T32" s="780">
        <v>305500</v>
      </c>
      <c r="U32" s="31"/>
      <c r="V32" s="14"/>
    </row>
    <row r="33" spans="3:22" ht="12" customHeight="1" x14ac:dyDescent="0.2">
      <c r="C33" s="13"/>
      <c r="D33" s="19"/>
      <c r="E33" s="919"/>
      <c r="F33" s="936"/>
      <c r="G33" s="937"/>
      <c r="H33" s="938"/>
      <c r="I33" s="765" t="s">
        <v>549</v>
      </c>
      <c r="J33" s="14"/>
      <c r="K33" s="904"/>
      <c r="L33" s="904"/>
      <c r="M33" s="904"/>
      <c r="N33" s="907"/>
      <c r="O33" s="907"/>
      <c r="P33" s="907"/>
      <c r="Q33" s="907"/>
      <c r="R33" s="914"/>
      <c r="S33" s="779"/>
      <c r="T33" s="780"/>
      <c r="U33" s="31"/>
      <c r="V33" s="14"/>
    </row>
    <row r="34" spans="3:22" ht="12" customHeight="1" x14ac:dyDescent="0.2">
      <c r="C34" s="13"/>
      <c r="D34" s="19"/>
      <c r="E34" s="919"/>
      <c r="F34" s="936"/>
      <c r="G34" s="937"/>
      <c r="H34" s="938"/>
      <c r="I34" s="765"/>
      <c r="J34" s="14"/>
      <c r="K34" s="904"/>
      <c r="L34" s="904"/>
      <c r="M34" s="904"/>
      <c r="N34" s="907"/>
      <c r="O34" s="907"/>
      <c r="P34" s="907"/>
      <c r="Q34" s="907"/>
      <c r="R34" s="914"/>
      <c r="S34" s="779"/>
      <c r="T34" s="780"/>
      <c r="U34" s="31"/>
      <c r="V34" s="14"/>
    </row>
    <row r="35" spans="3:22" ht="12" customHeight="1" x14ac:dyDescent="0.2">
      <c r="C35" s="13"/>
      <c r="D35" s="19"/>
      <c r="E35" s="919"/>
      <c r="F35" s="936"/>
      <c r="G35" s="937"/>
      <c r="H35" s="938"/>
      <c r="I35" s="765"/>
      <c r="J35" s="14"/>
      <c r="K35" s="904"/>
      <c r="L35" s="904"/>
      <c r="M35" s="904"/>
      <c r="N35" s="907"/>
      <c r="O35" s="907"/>
      <c r="P35" s="907"/>
      <c r="Q35" s="907"/>
      <c r="R35" s="914"/>
      <c r="S35" s="779"/>
      <c r="T35" s="780"/>
      <c r="U35" s="31"/>
      <c r="V35" s="14"/>
    </row>
    <row r="36" spans="3:22" ht="12" customHeight="1" x14ac:dyDescent="0.2">
      <c r="C36" s="13"/>
      <c r="D36" s="19"/>
      <c r="E36" s="920"/>
      <c r="F36" s="939"/>
      <c r="G36" s="940"/>
      <c r="H36" s="941"/>
      <c r="I36" s="765"/>
      <c r="J36" s="14"/>
      <c r="K36" s="905"/>
      <c r="L36" s="905"/>
      <c r="M36" s="905"/>
      <c r="N36" s="908"/>
      <c r="O36" s="908"/>
      <c r="P36" s="908"/>
      <c r="Q36" s="908"/>
      <c r="R36" s="916"/>
      <c r="S36" s="148" t="s">
        <v>87</v>
      </c>
      <c r="T36" s="109">
        <f>SUM(T32:T35)</f>
        <v>305500</v>
      </c>
      <c r="U36" s="31"/>
      <c r="V36" s="14"/>
    </row>
    <row r="37" spans="3:22" x14ac:dyDescent="0.2">
      <c r="C37" s="13"/>
      <c r="D37" s="19">
        <f>D32+1</f>
        <v>6</v>
      </c>
      <c r="E37" s="918" t="s">
        <v>570</v>
      </c>
      <c r="F37" s="942" t="s">
        <v>576</v>
      </c>
      <c r="G37" s="922"/>
      <c r="H37" s="923"/>
      <c r="I37" s="765" t="s">
        <v>484</v>
      </c>
      <c r="J37" s="14"/>
      <c r="K37" s="911">
        <v>1</v>
      </c>
      <c r="L37" s="911"/>
      <c r="M37" s="911"/>
      <c r="N37" s="912">
        <v>200000</v>
      </c>
      <c r="O37" s="912"/>
      <c r="P37" s="912"/>
      <c r="Q37" s="912"/>
      <c r="R37" s="913">
        <f>SUM(N37:Q41)</f>
        <v>200000</v>
      </c>
      <c r="S37" s="781" t="s">
        <v>108</v>
      </c>
      <c r="T37" s="782">
        <v>200000</v>
      </c>
      <c r="U37" s="31"/>
      <c r="V37" s="14"/>
    </row>
    <row r="38" spans="3:22" ht="12.75" customHeight="1" x14ac:dyDescent="0.2">
      <c r="C38" s="13"/>
      <c r="D38" s="19"/>
      <c r="E38" s="919"/>
      <c r="F38" s="924"/>
      <c r="G38" s="925"/>
      <c r="H38" s="926"/>
      <c r="I38" s="768" t="s">
        <v>488</v>
      </c>
      <c r="J38" s="14"/>
      <c r="K38" s="904"/>
      <c r="L38" s="904"/>
      <c r="M38" s="904"/>
      <c r="N38" s="907"/>
      <c r="O38" s="907"/>
      <c r="P38" s="907"/>
      <c r="Q38" s="907"/>
      <c r="R38" s="914"/>
      <c r="S38" s="781"/>
      <c r="T38" s="782"/>
      <c r="U38" s="31"/>
      <c r="V38" s="14"/>
    </row>
    <row r="39" spans="3:22" x14ac:dyDescent="0.2">
      <c r="C39" s="13"/>
      <c r="D39" s="19"/>
      <c r="E39" s="919"/>
      <c r="F39" s="924"/>
      <c r="G39" s="925"/>
      <c r="H39" s="926"/>
      <c r="I39" s="765" t="s">
        <v>493</v>
      </c>
      <c r="J39" s="14"/>
      <c r="K39" s="904"/>
      <c r="L39" s="904"/>
      <c r="M39" s="904"/>
      <c r="N39" s="907"/>
      <c r="O39" s="907"/>
      <c r="P39" s="907"/>
      <c r="Q39" s="907"/>
      <c r="R39" s="914"/>
      <c r="S39" s="781"/>
      <c r="T39" s="782"/>
      <c r="U39" s="31"/>
      <c r="V39" s="14"/>
    </row>
    <row r="40" spans="3:22" x14ac:dyDescent="0.2">
      <c r="C40" s="13"/>
      <c r="D40" s="19"/>
      <c r="E40" s="919"/>
      <c r="F40" s="924"/>
      <c r="G40" s="925"/>
      <c r="H40" s="926"/>
      <c r="I40" s="765" t="s">
        <v>495</v>
      </c>
      <c r="J40" s="14"/>
      <c r="K40" s="904"/>
      <c r="L40" s="904"/>
      <c r="M40" s="904"/>
      <c r="N40" s="907"/>
      <c r="O40" s="907"/>
      <c r="P40" s="907"/>
      <c r="Q40" s="907"/>
      <c r="R40" s="914"/>
      <c r="S40" s="781"/>
      <c r="T40" s="782"/>
      <c r="U40" s="31"/>
      <c r="V40" s="14"/>
    </row>
    <row r="41" spans="3:22" x14ac:dyDescent="0.2">
      <c r="C41" s="13"/>
      <c r="D41" s="19"/>
      <c r="E41" s="920"/>
      <c r="F41" s="927"/>
      <c r="G41" s="928"/>
      <c r="H41" s="929"/>
      <c r="I41" s="766" t="s">
        <v>444</v>
      </c>
      <c r="J41" s="14"/>
      <c r="K41" s="905"/>
      <c r="L41" s="905"/>
      <c r="M41" s="905"/>
      <c r="N41" s="908"/>
      <c r="O41" s="908"/>
      <c r="P41" s="908"/>
      <c r="Q41" s="908"/>
      <c r="R41" s="916"/>
      <c r="S41" s="148" t="s">
        <v>87</v>
      </c>
      <c r="T41" s="109">
        <f>SUM(T37:T40)</f>
        <v>200000</v>
      </c>
      <c r="U41" s="31"/>
      <c r="V41" s="14"/>
    </row>
    <row r="42" spans="3:22" x14ac:dyDescent="0.2">
      <c r="C42" s="13"/>
      <c r="D42" s="19">
        <f>D37+1</f>
        <v>7</v>
      </c>
      <c r="E42" s="918" t="s">
        <v>577</v>
      </c>
      <c r="F42" s="942" t="s">
        <v>578</v>
      </c>
      <c r="G42" s="922"/>
      <c r="H42" s="923"/>
      <c r="I42" s="766" t="s">
        <v>134</v>
      </c>
      <c r="J42" s="14"/>
      <c r="K42" s="911"/>
      <c r="L42" s="911"/>
      <c r="M42" s="911">
        <v>1</v>
      </c>
      <c r="N42" s="912"/>
      <c r="O42" s="912"/>
      <c r="P42" s="912"/>
      <c r="Q42" s="912">
        <v>196747</v>
      </c>
      <c r="R42" s="913">
        <f>SUM(N42:Q46)</f>
        <v>196747</v>
      </c>
      <c r="S42" s="783" t="s">
        <v>108</v>
      </c>
      <c r="T42" s="784">
        <v>170000</v>
      </c>
      <c r="U42" s="31"/>
      <c r="V42" s="14"/>
    </row>
    <row r="43" spans="3:22" ht="12.75" customHeight="1" x14ac:dyDescent="0.2">
      <c r="C43" s="13"/>
      <c r="D43" s="19"/>
      <c r="E43" s="919"/>
      <c r="F43" s="924"/>
      <c r="G43" s="925"/>
      <c r="H43" s="926"/>
      <c r="I43" s="766" t="s">
        <v>444</v>
      </c>
      <c r="J43" s="14"/>
      <c r="K43" s="904"/>
      <c r="L43" s="904"/>
      <c r="M43" s="904"/>
      <c r="N43" s="907"/>
      <c r="O43" s="907"/>
      <c r="P43" s="907"/>
      <c r="Q43" s="907"/>
      <c r="R43" s="914"/>
      <c r="S43" s="783" t="s">
        <v>360</v>
      </c>
      <c r="T43" s="784">
        <v>26747</v>
      </c>
      <c r="U43" s="31"/>
      <c r="V43" s="14"/>
    </row>
    <row r="44" spans="3:22" x14ac:dyDescent="0.2">
      <c r="C44" s="13"/>
      <c r="D44" s="19"/>
      <c r="E44" s="919"/>
      <c r="F44" s="924"/>
      <c r="G44" s="925"/>
      <c r="H44" s="926"/>
      <c r="I44" s="766"/>
      <c r="J44" s="14"/>
      <c r="K44" s="904"/>
      <c r="L44" s="904"/>
      <c r="M44" s="904"/>
      <c r="N44" s="907"/>
      <c r="O44" s="907"/>
      <c r="P44" s="907"/>
      <c r="Q44" s="907"/>
      <c r="R44" s="914"/>
      <c r="S44" s="783"/>
      <c r="T44" s="784"/>
      <c r="U44" s="31"/>
      <c r="V44" s="14"/>
    </row>
    <row r="45" spans="3:22" x14ac:dyDescent="0.2">
      <c r="C45" s="13"/>
      <c r="D45" s="19"/>
      <c r="E45" s="919"/>
      <c r="F45" s="924"/>
      <c r="G45" s="925"/>
      <c r="H45" s="926"/>
      <c r="I45" s="766" t="s">
        <v>444</v>
      </c>
      <c r="J45" s="14"/>
      <c r="K45" s="904"/>
      <c r="L45" s="904"/>
      <c r="M45" s="904"/>
      <c r="N45" s="907"/>
      <c r="O45" s="907"/>
      <c r="P45" s="907"/>
      <c r="Q45" s="907"/>
      <c r="R45" s="914"/>
      <c r="S45" s="783"/>
      <c r="T45" s="784"/>
      <c r="U45" s="31"/>
      <c r="V45" s="14"/>
    </row>
    <row r="46" spans="3:22" x14ac:dyDescent="0.2">
      <c r="C46" s="13"/>
      <c r="D46" s="19"/>
      <c r="E46" s="920"/>
      <c r="F46" s="927"/>
      <c r="G46" s="928"/>
      <c r="H46" s="929"/>
      <c r="I46" s="766"/>
      <c r="J46" s="14"/>
      <c r="K46" s="905"/>
      <c r="L46" s="905"/>
      <c r="M46" s="905"/>
      <c r="N46" s="908"/>
      <c r="O46" s="908"/>
      <c r="P46" s="908"/>
      <c r="Q46" s="908"/>
      <c r="R46" s="916"/>
      <c r="S46" s="148" t="s">
        <v>87</v>
      </c>
      <c r="T46" s="109">
        <f>SUM(T42:T45)</f>
        <v>196747</v>
      </c>
      <c r="U46" s="31"/>
      <c r="V46" s="14"/>
    </row>
    <row r="47" spans="3:22" x14ac:dyDescent="0.2">
      <c r="C47" s="13"/>
      <c r="D47" s="19">
        <f>D42+1</f>
        <v>8</v>
      </c>
      <c r="E47" s="918" t="s">
        <v>579</v>
      </c>
      <c r="F47" s="921" t="s">
        <v>580</v>
      </c>
      <c r="G47" s="934"/>
      <c r="H47" s="935"/>
      <c r="I47" s="765" t="s">
        <v>549</v>
      </c>
      <c r="J47" s="14"/>
      <c r="K47" s="911"/>
      <c r="L47" s="911"/>
      <c r="M47" s="911">
        <v>1</v>
      </c>
      <c r="N47" s="912"/>
      <c r="O47" s="912">
        <v>175765</v>
      </c>
      <c r="P47" s="912"/>
      <c r="Q47" s="912"/>
      <c r="R47" s="913">
        <f>SUM(N47:Q51)</f>
        <v>175765</v>
      </c>
      <c r="S47" s="785" t="s">
        <v>108</v>
      </c>
      <c r="T47" s="786">
        <v>100000</v>
      </c>
      <c r="U47" s="31"/>
      <c r="V47" s="14"/>
    </row>
    <row r="48" spans="3:22" ht="12.75" customHeight="1" x14ac:dyDescent="0.2">
      <c r="C48" s="13"/>
      <c r="D48" s="19"/>
      <c r="E48" s="919"/>
      <c r="F48" s="936"/>
      <c r="G48" s="937"/>
      <c r="H48" s="938"/>
      <c r="I48" s="765" t="s">
        <v>545</v>
      </c>
      <c r="J48" s="14"/>
      <c r="K48" s="904"/>
      <c r="L48" s="904"/>
      <c r="M48" s="904"/>
      <c r="N48" s="907"/>
      <c r="O48" s="907"/>
      <c r="P48" s="907"/>
      <c r="Q48" s="907"/>
      <c r="R48" s="914"/>
      <c r="S48" s="785" t="s">
        <v>360</v>
      </c>
      <c r="T48" s="786">
        <v>75765</v>
      </c>
      <c r="U48" s="31"/>
      <c r="V48" s="14"/>
    </row>
    <row r="49" spans="2:22" x14ac:dyDescent="0.2">
      <c r="C49" s="13"/>
      <c r="D49" s="19"/>
      <c r="E49" s="919"/>
      <c r="F49" s="936"/>
      <c r="G49" s="937"/>
      <c r="H49" s="938"/>
      <c r="I49" s="766" t="s">
        <v>444</v>
      </c>
      <c r="J49" s="14"/>
      <c r="K49" s="904"/>
      <c r="L49" s="904"/>
      <c r="M49" s="904"/>
      <c r="N49" s="907"/>
      <c r="O49" s="907"/>
      <c r="P49" s="907"/>
      <c r="Q49" s="907"/>
      <c r="R49" s="914"/>
      <c r="S49" s="785"/>
      <c r="T49" s="786"/>
      <c r="U49" s="31"/>
      <c r="V49" s="14"/>
    </row>
    <row r="50" spans="2:22" x14ac:dyDescent="0.2">
      <c r="C50" s="13"/>
      <c r="D50" s="19"/>
      <c r="E50" s="919"/>
      <c r="F50" s="936"/>
      <c r="G50" s="937"/>
      <c r="H50" s="938"/>
      <c r="I50" s="766"/>
      <c r="J50" s="14"/>
      <c r="K50" s="904"/>
      <c r="L50" s="904"/>
      <c r="M50" s="904"/>
      <c r="N50" s="907"/>
      <c r="O50" s="907"/>
      <c r="P50" s="907"/>
      <c r="Q50" s="907"/>
      <c r="R50" s="914"/>
      <c r="S50" s="785"/>
      <c r="T50" s="786"/>
      <c r="U50" s="31"/>
      <c r="V50" s="14"/>
    </row>
    <row r="51" spans="2:22" x14ac:dyDescent="0.2">
      <c r="C51" s="13"/>
      <c r="D51" s="19"/>
      <c r="E51" s="920"/>
      <c r="F51" s="939"/>
      <c r="G51" s="940"/>
      <c r="H51" s="941"/>
      <c r="I51" s="766" t="s">
        <v>444</v>
      </c>
      <c r="J51" s="14"/>
      <c r="K51" s="905"/>
      <c r="L51" s="905"/>
      <c r="M51" s="905"/>
      <c r="N51" s="908"/>
      <c r="O51" s="908"/>
      <c r="P51" s="908"/>
      <c r="Q51" s="908"/>
      <c r="R51" s="916"/>
      <c r="S51" s="148" t="s">
        <v>87</v>
      </c>
      <c r="T51" s="109">
        <f>SUM(T47:T50)</f>
        <v>175765</v>
      </c>
      <c r="U51" s="31"/>
      <c r="V51" s="14"/>
    </row>
    <row r="52" spans="2:22" x14ac:dyDescent="0.2">
      <c r="C52" s="13"/>
      <c r="D52" s="19">
        <f>D47+1</f>
        <v>9</v>
      </c>
      <c r="E52" s="918" t="s">
        <v>581</v>
      </c>
      <c r="F52" s="921" t="s">
        <v>582</v>
      </c>
      <c r="G52" s="934"/>
      <c r="H52" s="935"/>
      <c r="I52" s="765" t="s">
        <v>549</v>
      </c>
      <c r="J52" s="14"/>
      <c r="K52" s="911"/>
      <c r="L52" s="911"/>
      <c r="M52" s="911">
        <v>1</v>
      </c>
      <c r="N52" s="912"/>
      <c r="O52" s="912">
        <v>157831</v>
      </c>
      <c r="P52" s="912"/>
      <c r="Q52" s="912"/>
      <c r="R52" s="913">
        <f>SUM(N52:Q56)</f>
        <v>157831</v>
      </c>
      <c r="S52" s="787" t="s">
        <v>108</v>
      </c>
      <c r="T52" s="788">
        <v>130000</v>
      </c>
      <c r="U52" s="31"/>
      <c r="V52" s="14"/>
    </row>
    <row r="53" spans="2:22" ht="12.75" customHeight="1" x14ac:dyDescent="0.2">
      <c r="C53" s="13"/>
      <c r="D53" s="19"/>
      <c r="E53" s="919"/>
      <c r="F53" s="936"/>
      <c r="G53" s="937"/>
      <c r="H53" s="938"/>
      <c r="I53" s="765" t="s">
        <v>545</v>
      </c>
      <c r="J53" s="14"/>
      <c r="K53" s="904"/>
      <c r="L53" s="904"/>
      <c r="M53" s="904"/>
      <c r="N53" s="907"/>
      <c r="O53" s="907"/>
      <c r="P53" s="907"/>
      <c r="Q53" s="907"/>
      <c r="R53" s="914"/>
      <c r="S53" s="787" t="s">
        <v>360</v>
      </c>
      <c r="T53" s="788">
        <v>27831</v>
      </c>
      <c r="U53" s="31"/>
      <c r="V53" s="14"/>
    </row>
    <row r="54" spans="2:22" ht="12.75" customHeight="1" x14ac:dyDescent="0.2">
      <c r="C54" s="13"/>
      <c r="D54" s="19"/>
      <c r="E54" s="919"/>
      <c r="F54" s="936"/>
      <c r="G54" s="937"/>
      <c r="H54" s="938"/>
      <c r="I54" s="766"/>
      <c r="J54" s="14"/>
      <c r="K54" s="904"/>
      <c r="L54" s="904"/>
      <c r="M54" s="904"/>
      <c r="N54" s="907"/>
      <c r="O54" s="907"/>
      <c r="P54" s="907"/>
      <c r="Q54" s="907"/>
      <c r="R54" s="914"/>
      <c r="S54" s="787"/>
      <c r="T54" s="788"/>
      <c r="U54" s="31"/>
      <c r="V54" s="14"/>
    </row>
    <row r="55" spans="2:22" ht="12.75" customHeight="1" x14ac:dyDescent="0.2">
      <c r="C55" s="13"/>
      <c r="D55" s="19"/>
      <c r="E55" s="919"/>
      <c r="F55" s="936"/>
      <c r="G55" s="937"/>
      <c r="H55" s="938"/>
      <c r="I55" s="766" t="s">
        <v>444</v>
      </c>
      <c r="J55" s="14"/>
      <c r="K55" s="904"/>
      <c r="L55" s="904"/>
      <c r="M55" s="904"/>
      <c r="N55" s="907"/>
      <c r="O55" s="907"/>
      <c r="P55" s="907"/>
      <c r="Q55" s="907"/>
      <c r="R55" s="914"/>
      <c r="S55" s="787"/>
      <c r="T55" s="788"/>
      <c r="U55" s="31"/>
      <c r="V55" s="14"/>
    </row>
    <row r="56" spans="2:22" ht="12.75" customHeight="1" x14ac:dyDescent="0.2">
      <c r="C56" s="13"/>
      <c r="D56" s="19"/>
      <c r="E56" s="920"/>
      <c r="F56" s="939"/>
      <c r="G56" s="940"/>
      <c r="H56" s="941"/>
      <c r="I56" s="766"/>
      <c r="J56" s="14"/>
      <c r="K56" s="905"/>
      <c r="L56" s="905"/>
      <c r="M56" s="905"/>
      <c r="N56" s="908"/>
      <c r="O56" s="908"/>
      <c r="P56" s="908"/>
      <c r="Q56" s="908"/>
      <c r="R56" s="916"/>
      <c r="S56" s="148" t="s">
        <v>87</v>
      </c>
      <c r="T56" s="109">
        <f>SUM(T52:T55)</f>
        <v>157831</v>
      </c>
      <c r="U56" s="31"/>
      <c r="V56" s="14"/>
    </row>
    <row r="57" spans="2:22" ht="12.75" customHeight="1" x14ac:dyDescent="0.2">
      <c r="C57" s="13"/>
      <c r="D57" s="19">
        <f>D52+1</f>
        <v>10</v>
      </c>
      <c r="E57" s="918" t="s">
        <v>585</v>
      </c>
      <c r="F57" s="942" t="s">
        <v>586</v>
      </c>
      <c r="G57" s="922"/>
      <c r="H57" s="923"/>
      <c r="I57" s="765" t="s">
        <v>549</v>
      </c>
      <c r="J57" s="14"/>
      <c r="K57" s="911"/>
      <c r="L57" s="911"/>
      <c r="M57" s="911">
        <v>1</v>
      </c>
      <c r="N57" s="912"/>
      <c r="O57" s="912"/>
      <c r="P57" s="912"/>
      <c r="Q57" s="912">
        <v>150061</v>
      </c>
      <c r="R57" s="913">
        <f>SUM(N57:Q61)</f>
        <v>150061</v>
      </c>
      <c r="S57" s="789" t="s">
        <v>360</v>
      </c>
      <c r="T57" s="790">
        <v>150061</v>
      </c>
      <c r="U57" s="31"/>
      <c r="V57" s="14"/>
    </row>
    <row r="58" spans="2:22" ht="12.75" customHeight="1" x14ac:dyDescent="0.2">
      <c r="C58" s="13"/>
      <c r="D58" s="19"/>
      <c r="E58" s="919"/>
      <c r="F58" s="924"/>
      <c r="G58" s="925"/>
      <c r="H58" s="926"/>
      <c r="I58" s="765" t="s">
        <v>545</v>
      </c>
      <c r="J58" s="14"/>
      <c r="K58" s="904"/>
      <c r="L58" s="904"/>
      <c r="M58" s="904"/>
      <c r="N58" s="907"/>
      <c r="O58" s="907"/>
      <c r="P58" s="907"/>
      <c r="Q58" s="907"/>
      <c r="R58" s="914"/>
      <c r="S58" s="789"/>
      <c r="T58" s="790"/>
      <c r="U58" s="31"/>
      <c r="V58" s="14"/>
    </row>
    <row r="59" spans="2:22" ht="12.75" customHeight="1" x14ac:dyDescent="0.2">
      <c r="C59" s="13"/>
      <c r="D59" s="19"/>
      <c r="E59" s="919"/>
      <c r="F59" s="924"/>
      <c r="G59" s="925"/>
      <c r="H59" s="926"/>
      <c r="I59" s="766" t="s">
        <v>444</v>
      </c>
      <c r="J59" s="14"/>
      <c r="K59" s="904"/>
      <c r="L59" s="904"/>
      <c r="M59" s="904"/>
      <c r="N59" s="907"/>
      <c r="O59" s="907"/>
      <c r="P59" s="907"/>
      <c r="Q59" s="907"/>
      <c r="R59" s="914"/>
      <c r="S59" s="789"/>
      <c r="T59" s="790"/>
      <c r="U59" s="31"/>
      <c r="V59" s="14"/>
    </row>
    <row r="60" spans="2:22" ht="12.75" customHeight="1" x14ac:dyDescent="0.2">
      <c r="C60" s="13"/>
      <c r="D60" s="19"/>
      <c r="E60" s="919"/>
      <c r="F60" s="924"/>
      <c r="G60" s="925"/>
      <c r="H60" s="926"/>
      <c r="I60" s="766"/>
      <c r="J60" s="14"/>
      <c r="K60" s="904"/>
      <c r="L60" s="904"/>
      <c r="M60" s="904"/>
      <c r="N60" s="907"/>
      <c r="O60" s="907"/>
      <c r="P60" s="907"/>
      <c r="Q60" s="907"/>
      <c r="R60" s="914"/>
      <c r="S60" s="789"/>
      <c r="T60" s="790"/>
      <c r="U60" s="31"/>
      <c r="V60" s="14"/>
    </row>
    <row r="61" spans="2:22" ht="12.75" customHeight="1" x14ac:dyDescent="0.2">
      <c r="C61" s="13"/>
      <c r="D61" s="19"/>
      <c r="E61" s="951"/>
      <c r="F61" s="952"/>
      <c r="G61" s="953"/>
      <c r="H61" s="954"/>
      <c r="I61" s="767"/>
      <c r="J61" s="14"/>
      <c r="K61" s="947"/>
      <c r="L61" s="947"/>
      <c r="M61" s="947"/>
      <c r="N61" s="955"/>
      <c r="O61" s="955"/>
      <c r="P61" s="955"/>
      <c r="Q61" s="955"/>
      <c r="R61" s="915"/>
      <c r="S61" s="122" t="s">
        <v>87</v>
      </c>
      <c r="T61" s="123">
        <f>SUM(T57:T60)</f>
        <v>150061</v>
      </c>
      <c r="U61" s="31"/>
      <c r="V61" s="14"/>
    </row>
    <row r="62" spans="2:22" ht="12.75" customHeight="1" x14ac:dyDescent="0.2">
      <c r="C62" s="13"/>
      <c r="D62" s="14"/>
      <c r="E62" s="81"/>
      <c r="F62" s="54"/>
      <c r="G62" s="54"/>
      <c r="H62" s="14"/>
      <c r="I62" s="14"/>
      <c r="J62" s="14"/>
      <c r="K62" s="14"/>
      <c r="L62" s="14"/>
      <c r="M62" s="14"/>
      <c r="N62" s="14"/>
      <c r="O62" s="14"/>
      <c r="P62" s="14"/>
      <c r="Q62" s="14"/>
      <c r="R62" s="400">
        <f>SUM(R12:R61)/R93</f>
        <v>0.64358212330935904</v>
      </c>
      <c r="S62" s="14"/>
      <c r="T62" s="14"/>
      <c r="U62" s="31"/>
      <c r="V62" s="14"/>
    </row>
    <row r="63" spans="2:22" ht="12.75" customHeight="1" x14ac:dyDescent="0.2">
      <c r="C63" s="13"/>
      <c r="D63" s="14"/>
      <c r="E63" s="81"/>
      <c r="F63" s="54"/>
      <c r="G63" s="54"/>
      <c r="H63" s="14"/>
      <c r="I63" s="14"/>
      <c r="J63" s="14"/>
      <c r="K63" s="14"/>
      <c r="L63" s="14"/>
      <c r="M63" s="14"/>
      <c r="N63" s="14"/>
      <c r="O63" s="14"/>
      <c r="P63" s="14"/>
      <c r="Q63" s="14"/>
      <c r="R63" s="14"/>
      <c r="S63" s="14"/>
      <c r="T63" s="14"/>
      <c r="U63" s="31"/>
      <c r="V63" s="14"/>
    </row>
    <row r="64" spans="2:22" x14ac:dyDescent="0.2">
      <c r="B64" s="14"/>
      <c r="C64" s="13"/>
      <c r="D64" s="14"/>
      <c r="E64" s="81"/>
      <c r="F64" s="14"/>
      <c r="G64" s="14"/>
      <c r="H64" s="14"/>
      <c r="I64" s="14"/>
      <c r="J64" s="14"/>
      <c r="K64" s="14"/>
      <c r="L64" s="14"/>
      <c r="M64" s="14"/>
      <c r="N64" s="14"/>
      <c r="O64" s="14"/>
      <c r="P64" s="14"/>
      <c r="Q64" s="14"/>
      <c r="R64" s="14"/>
      <c r="S64" s="14"/>
      <c r="T64" s="14"/>
      <c r="U64" s="31"/>
      <c r="V64" s="14"/>
    </row>
    <row r="65" spans="2:22" x14ac:dyDescent="0.2">
      <c r="B65" s="14"/>
      <c r="C65" s="13"/>
      <c r="D65" s="14"/>
      <c r="E65" s="124"/>
      <c r="F65" s="128"/>
      <c r="G65" s="128"/>
      <c r="H65" s="909" t="s">
        <v>145</v>
      </c>
      <c r="I65" s="910"/>
      <c r="J65" s="14"/>
      <c r="K65" s="14"/>
      <c r="L65" s="14"/>
      <c r="M65" s="14"/>
      <c r="N65" s="900" t="s">
        <v>101</v>
      </c>
      <c r="O65" s="901"/>
      <c r="P65" s="901"/>
      <c r="Q65" s="901"/>
      <c r="R65" s="902"/>
      <c r="S65" s="125"/>
      <c r="T65" s="126"/>
      <c r="U65" s="131"/>
      <c r="V65" s="30"/>
    </row>
    <row r="66" spans="2:22" ht="25.5" x14ac:dyDescent="0.2">
      <c r="B66" s="14"/>
      <c r="C66" s="13"/>
      <c r="D66" s="14"/>
      <c r="E66" s="130"/>
      <c r="F66" s="14"/>
      <c r="G66" s="14"/>
      <c r="H66" s="219" t="s">
        <v>143</v>
      </c>
      <c r="I66" s="219" t="s">
        <v>144</v>
      </c>
      <c r="J66" s="14"/>
      <c r="K66" s="14"/>
      <c r="L66" s="14"/>
      <c r="M66" s="14"/>
      <c r="N66" s="220" t="s">
        <v>103</v>
      </c>
      <c r="O66" s="220" t="s">
        <v>104</v>
      </c>
      <c r="P66" s="220" t="s">
        <v>105</v>
      </c>
      <c r="Q66" s="220" t="s">
        <v>106</v>
      </c>
      <c r="R66" s="220" t="s">
        <v>87</v>
      </c>
      <c r="S66" s="220" t="s">
        <v>141</v>
      </c>
      <c r="T66" s="220" t="s">
        <v>142</v>
      </c>
      <c r="U66" s="31"/>
      <c r="V66" s="14"/>
    </row>
    <row r="67" spans="2:22" x14ac:dyDescent="0.2">
      <c r="B67" s="14"/>
      <c r="C67" s="13"/>
      <c r="D67" s="14"/>
      <c r="E67" s="130"/>
      <c r="F67" s="14"/>
      <c r="G67" s="14"/>
      <c r="H67" s="147" t="s">
        <v>164</v>
      </c>
      <c r="I67" s="147" t="s">
        <v>163</v>
      </c>
      <c r="J67" s="14"/>
      <c r="K67" s="14"/>
      <c r="L67" s="14"/>
      <c r="M67" s="14"/>
      <c r="N67" s="147" t="s">
        <v>164</v>
      </c>
      <c r="O67" s="147" t="s">
        <v>164</v>
      </c>
      <c r="P67" s="147" t="s">
        <v>164</v>
      </c>
      <c r="Q67" s="147" t="s">
        <v>164</v>
      </c>
      <c r="R67" s="147" t="s">
        <v>164</v>
      </c>
      <c r="S67" s="147" t="s">
        <v>164</v>
      </c>
      <c r="T67" s="147" t="s">
        <v>163</v>
      </c>
      <c r="U67" s="31"/>
      <c r="V67" s="14"/>
    </row>
    <row r="68" spans="2:22" ht="6.75" customHeight="1" x14ac:dyDescent="0.2">
      <c r="B68" s="14"/>
      <c r="C68" s="13"/>
      <c r="D68" s="14"/>
      <c r="E68" s="130"/>
      <c r="F68" s="14"/>
      <c r="G68" s="14"/>
      <c r="H68" s="147"/>
      <c r="I68" s="147"/>
      <c r="J68" s="14"/>
      <c r="K68" s="14"/>
      <c r="L68" s="14"/>
      <c r="M68" s="14"/>
      <c r="N68" s="147"/>
      <c r="O68" s="147"/>
      <c r="P68" s="147"/>
      <c r="Q68" s="147"/>
      <c r="R68" s="147"/>
      <c r="S68" s="147"/>
      <c r="T68" s="147"/>
      <c r="U68" s="31"/>
      <c r="V68" s="14"/>
    </row>
    <row r="69" spans="2:22" ht="12.75" customHeight="1" x14ac:dyDescent="0.2">
      <c r="B69" s="14"/>
      <c r="C69" s="13"/>
      <c r="D69" s="14"/>
      <c r="E69" s="130" t="s">
        <v>117</v>
      </c>
      <c r="F69" s="14"/>
      <c r="G69" s="14"/>
      <c r="H69" s="147"/>
      <c r="I69" s="147"/>
      <c r="J69" s="14"/>
      <c r="K69" s="14"/>
      <c r="L69" s="14"/>
      <c r="M69" s="14"/>
      <c r="N69" s="147"/>
      <c r="O69" s="147"/>
      <c r="P69" s="147"/>
      <c r="Q69" s="147"/>
      <c r="R69" s="147"/>
      <c r="S69" s="147"/>
      <c r="T69" s="147"/>
      <c r="U69" s="31"/>
      <c r="V69" s="14"/>
    </row>
    <row r="70" spans="2:22" x14ac:dyDescent="0.2">
      <c r="B70" s="14"/>
      <c r="C70" s="13"/>
      <c r="D70" s="19"/>
      <c r="E70" s="139" t="s">
        <v>118</v>
      </c>
      <c r="F70" s="140"/>
      <c r="G70" s="140"/>
      <c r="H70" s="791">
        <v>2420000</v>
      </c>
      <c r="I70" s="791" t="s">
        <v>572</v>
      </c>
      <c r="J70" s="14"/>
      <c r="K70" s="14"/>
      <c r="L70" s="14"/>
      <c r="M70" s="14"/>
      <c r="N70" s="799"/>
      <c r="O70" s="799"/>
      <c r="P70" s="799"/>
      <c r="Q70" s="799"/>
      <c r="R70" s="138">
        <f>SUM(N70:Q70)</f>
        <v>0</v>
      </c>
      <c r="S70" s="805"/>
      <c r="T70" s="212" t="str">
        <f t="shared" ref="T70:T75" si="0">IFERROR(O70/S70,"")</f>
        <v/>
      </c>
      <c r="U70" s="31"/>
      <c r="V70" s="14"/>
    </row>
    <row r="71" spans="2:22" x14ac:dyDescent="0.2">
      <c r="B71" s="14"/>
      <c r="C71" s="13"/>
      <c r="D71" s="19"/>
      <c r="E71" s="139" t="s">
        <v>119</v>
      </c>
      <c r="F71" s="140"/>
      <c r="G71" s="140"/>
      <c r="H71" s="792"/>
      <c r="I71" s="792"/>
      <c r="J71" s="14"/>
      <c r="K71" s="14"/>
      <c r="L71" s="14"/>
      <c r="M71" s="14"/>
      <c r="N71" s="800"/>
      <c r="O71" s="800"/>
      <c r="P71" s="800"/>
      <c r="Q71" s="800"/>
      <c r="R71" s="141">
        <f t="shared" ref="R71:R92" si="1">SUM(N71:Q71)</f>
        <v>0</v>
      </c>
      <c r="S71" s="806"/>
      <c r="T71" s="213" t="str">
        <f t="shared" si="0"/>
        <v/>
      </c>
      <c r="U71" s="31"/>
      <c r="V71" s="14"/>
    </row>
    <row r="72" spans="2:22" x14ac:dyDescent="0.2">
      <c r="B72" s="14"/>
      <c r="C72" s="13"/>
      <c r="D72" s="19"/>
      <c r="E72" s="139" t="s">
        <v>120</v>
      </c>
      <c r="F72" s="140"/>
      <c r="G72" s="140"/>
      <c r="H72" s="792">
        <v>25671132</v>
      </c>
      <c r="I72" s="792" t="s">
        <v>572</v>
      </c>
      <c r="J72" s="14"/>
      <c r="K72" s="14"/>
      <c r="L72" s="14"/>
      <c r="M72" s="14"/>
      <c r="N72" s="800"/>
      <c r="O72" s="800"/>
      <c r="P72" s="800"/>
      <c r="Q72" s="800">
        <v>1615000</v>
      </c>
      <c r="R72" s="141">
        <f t="shared" si="1"/>
        <v>1615000</v>
      </c>
      <c r="S72" s="810">
        <v>455988</v>
      </c>
      <c r="T72" s="213">
        <f t="shared" si="0"/>
        <v>0</v>
      </c>
      <c r="U72" s="31"/>
      <c r="V72" s="14"/>
    </row>
    <row r="73" spans="2:22" x14ac:dyDescent="0.2">
      <c r="B73" s="14"/>
      <c r="C73" s="13"/>
      <c r="D73" s="19"/>
      <c r="E73" s="139" t="s">
        <v>121</v>
      </c>
      <c r="F73" s="140"/>
      <c r="G73" s="140"/>
      <c r="H73" s="792">
        <v>310548</v>
      </c>
      <c r="I73" s="792"/>
      <c r="J73" s="14"/>
      <c r="K73" s="14"/>
      <c r="L73" s="14"/>
      <c r="M73" s="14"/>
      <c r="N73" s="800"/>
      <c r="O73" s="800"/>
      <c r="P73" s="800"/>
      <c r="Q73" s="800"/>
      <c r="R73" s="141">
        <f t="shared" si="1"/>
        <v>0</v>
      </c>
      <c r="S73" s="811">
        <v>5506</v>
      </c>
      <c r="T73" s="213">
        <f t="shared" si="0"/>
        <v>0</v>
      </c>
      <c r="U73" s="31"/>
      <c r="V73" s="14"/>
    </row>
    <row r="74" spans="2:22" x14ac:dyDescent="0.2">
      <c r="B74" s="14"/>
      <c r="C74" s="13"/>
      <c r="D74" s="19"/>
      <c r="E74" s="139" t="s">
        <v>122</v>
      </c>
      <c r="F74" s="140"/>
      <c r="G74" s="140"/>
      <c r="H74" s="792"/>
      <c r="I74" s="792"/>
      <c r="J74" s="14"/>
      <c r="K74" s="14"/>
      <c r="L74" s="14"/>
      <c r="M74" s="14"/>
      <c r="N74" s="800"/>
      <c r="O74" s="800"/>
      <c r="P74" s="800"/>
      <c r="Q74" s="800"/>
      <c r="R74" s="141">
        <f t="shared" si="1"/>
        <v>0</v>
      </c>
      <c r="S74" s="806"/>
      <c r="T74" s="213" t="str">
        <f t="shared" si="0"/>
        <v/>
      </c>
      <c r="U74" s="31"/>
      <c r="V74" s="14"/>
    </row>
    <row r="75" spans="2:22" x14ac:dyDescent="0.2">
      <c r="B75" s="14"/>
      <c r="C75" s="13"/>
      <c r="D75" s="14"/>
      <c r="E75" s="139" t="s">
        <v>123</v>
      </c>
      <c r="F75" s="140"/>
      <c r="G75" s="140"/>
      <c r="H75" s="792"/>
      <c r="I75" s="792"/>
      <c r="J75" s="14"/>
      <c r="K75" s="14"/>
      <c r="L75" s="14"/>
      <c r="M75" s="14"/>
      <c r="N75" s="800"/>
      <c r="O75" s="800"/>
      <c r="P75" s="800"/>
      <c r="Q75" s="800"/>
      <c r="R75" s="141">
        <f t="shared" si="1"/>
        <v>0</v>
      </c>
      <c r="S75" s="806"/>
      <c r="T75" s="213" t="str">
        <f t="shared" si="0"/>
        <v/>
      </c>
      <c r="U75" s="31"/>
      <c r="V75" s="14"/>
    </row>
    <row r="76" spans="2:22" x14ac:dyDescent="0.2">
      <c r="B76" s="14"/>
      <c r="C76" s="13"/>
      <c r="D76" s="14"/>
      <c r="E76" s="142" t="s">
        <v>124</v>
      </c>
      <c r="F76" s="140"/>
      <c r="G76" s="140"/>
      <c r="H76" s="140"/>
      <c r="I76" s="140"/>
      <c r="J76" s="14"/>
      <c r="K76" s="14"/>
      <c r="L76" s="14"/>
      <c r="M76" s="14"/>
      <c r="N76" s="140"/>
      <c r="O76" s="140"/>
      <c r="P76" s="140"/>
      <c r="Q76" s="140"/>
      <c r="R76" s="140"/>
      <c r="S76" s="140"/>
      <c r="T76" s="214"/>
      <c r="U76" s="131"/>
      <c r="V76" s="30"/>
    </row>
    <row r="77" spans="2:22" x14ac:dyDescent="0.2">
      <c r="B77" s="14"/>
      <c r="C77" s="13"/>
      <c r="D77" s="19"/>
      <c r="E77" s="139" t="s">
        <v>125</v>
      </c>
      <c r="F77" s="140"/>
      <c r="G77" s="140"/>
      <c r="H77" s="793"/>
      <c r="I77" s="793"/>
      <c r="J77" s="14"/>
      <c r="K77" s="14"/>
      <c r="L77" s="14"/>
      <c r="M77" s="14"/>
      <c r="N77" s="801"/>
      <c r="O77" s="801"/>
      <c r="P77" s="801"/>
      <c r="Q77" s="801"/>
      <c r="R77" s="141">
        <f t="shared" si="1"/>
        <v>0</v>
      </c>
      <c r="S77" s="808"/>
      <c r="T77" s="213" t="str">
        <f t="shared" ref="T77:T92" si="2">IFERROR(O77/S77,"")</f>
        <v/>
      </c>
      <c r="U77" s="31"/>
      <c r="V77" s="14"/>
    </row>
    <row r="78" spans="2:22" x14ac:dyDescent="0.2">
      <c r="B78" s="14"/>
      <c r="C78" s="13"/>
      <c r="D78" s="19"/>
      <c r="E78" s="139" t="s">
        <v>126</v>
      </c>
      <c r="F78" s="140"/>
      <c r="G78" s="140"/>
      <c r="H78" s="793">
        <v>5616733</v>
      </c>
      <c r="I78" s="794">
        <v>0.1</v>
      </c>
      <c r="J78" s="14"/>
      <c r="K78" s="14"/>
      <c r="L78" s="14"/>
      <c r="M78" s="14"/>
      <c r="N78" s="801">
        <v>8500</v>
      </c>
      <c r="O78" s="801">
        <v>776550</v>
      </c>
      <c r="P78" s="801"/>
      <c r="Q78" s="801"/>
      <c r="R78" s="141">
        <f t="shared" si="1"/>
        <v>785050</v>
      </c>
      <c r="S78" s="810">
        <v>758399</v>
      </c>
      <c r="T78" s="213">
        <f t="shared" si="2"/>
        <v>1.0239333121483547</v>
      </c>
      <c r="U78" s="31"/>
      <c r="V78" s="14"/>
    </row>
    <row r="79" spans="2:22" x14ac:dyDescent="0.2">
      <c r="B79" s="14"/>
      <c r="C79" s="13"/>
      <c r="D79" s="19"/>
      <c r="E79" s="139" t="s">
        <v>127</v>
      </c>
      <c r="F79" s="140"/>
      <c r="G79" s="140"/>
      <c r="H79" s="793">
        <v>263831</v>
      </c>
      <c r="I79" s="793" t="s">
        <v>572</v>
      </c>
      <c r="J79" s="14"/>
      <c r="K79" s="14"/>
      <c r="L79" s="14"/>
      <c r="M79" s="14"/>
      <c r="N79" s="801"/>
      <c r="O79" s="801"/>
      <c r="P79" s="801"/>
      <c r="Q79" s="801"/>
      <c r="R79" s="141">
        <f t="shared" si="1"/>
        <v>0</v>
      </c>
      <c r="S79" s="811">
        <v>99447</v>
      </c>
      <c r="T79" s="213">
        <f t="shared" si="2"/>
        <v>0</v>
      </c>
      <c r="U79" s="31"/>
      <c r="V79" s="14"/>
    </row>
    <row r="80" spans="2:22" x14ac:dyDescent="0.2">
      <c r="B80" s="14"/>
      <c r="C80" s="13"/>
      <c r="D80" s="19"/>
      <c r="E80" s="139" t="s">
        <v>128</v>
      </c>
      <c r="F80" s="140"/>
      <c r="G80" s="140"/>
      <c r="H80" s="793"/>
      <c r="I80" s="793"/>
      <c r="J80" s="14"/>
      <c r="K80" s="14"/>
      <c r="L80" s="14"/>
      <c r="M80" s="14"/>
      <c r="N80" s="801"/>
      <c r="O80" s="801"/>
      <c r="P80" s="801"/>
      <c r="Q80" s="801"/>
      <c r="R80" s="141">
        <f t="shared" si="1"/>
        <v>0</v>
      </c>
      <c r="S80" s="807"/>
      <c r="T80" s="213" t="str">
        <f t="shared" si="2"/>
        <v/>
      </c>
      <c r="U80" s="31"/>
      <c r="V80" s="14"/>
    </row>
    <row r="81" spans="2:22" x14ac:dyDescent="0.2">
      <c r="B81" s="14"/>
      <c r="C81" s="13"/>
      <c r="D81" s="19"/>
      <c r="E81" s="139" t="s">
        <v>129</v>
      </c>
      <c r="F81" s="140"/>
      <c r="G81" s="140"/>
      <c r="H81" s="793"/>
      <c r="I81" s="793"/>
      <c r="J81" s="14"/>
      <c r="K81" s="14"/>
      <c r="L81" s="14"/>
      <c r="M81" s="14"/>
      <c r="N81" s="801"/>
      <c r="O81" s="801"/>
      <c r="P81" s="801"/>
      <c r="Q81" s="801"/>
      <c r="R81" s="141">
        <f t="shared" si="1"/>
        <v>0</v>
      </c>
      <c r="S81" s="808"/>
      <c r="T81" s="213" t="str">
        <f t="shared" si="2"/>
        <v/>
      </c>
      <c r="U81" s="31"/>
      <c r="V81" s="14"/>
    </row>
    <row r="82" spans="2:22" ht="12.75" customHeight="1" x14ac:dyDescent="0.2">
      <c r="B82" s="14"/>
      <c r="C82" s="13"/>
      <c r="D82" s="19"/>
      <c r="E82" s="142" t="s">
        <v>130</v>
      </c>
      <c r="F82" s="140"/>
      <c r="G82" s="140"/>
      <c r="H82" s="140"/>
      <c r="I82" s="140"/>
      <c r="J82" s="14"/>
      <c r="K82" s="14"/>
      <c r="L82" s="14"/>
      <c r="M82" s="14"/>
      <c r="N82" s="140"/>
      <c r="O82" s="140"/>
      <c r="P82" s="140"/>
      <c r="Q82" s="140"/>
      <c r="R82" s="140"/>
      <c r="S82" s="140"/>
      <c r="T82" s="214"/>
      <c r="U82" s="31"/>
      <c r="V82" s="14"/>
    </row>
    <row r="83" spans="2:22" ht="12.75" customHeight="1" x14ac:dyDescent="0.2">
      <c r="B83" s="14"/>
      <c r="C83" s="13"/>
      <c r="D83" s="19"/>
      <c r="E83" s="139" t="s">
        <v>131</v>
      </c>
      <c r="F83" s="140"/>
      <c r="G83" s="140"/>
      <c r="H83" s="796">
        <v>60475979</v>
      </c>
      <c r="I83" s="798">
        <v>0.02</v>
      </c>
      <c r="J83" s="14"/>
      <c r="K83" s="14"/>
      <c r="L83" s="14"/>
      <c r="M83" s="14"/>
      <c r="N83" s="803"/>
      <c r="O83" s="811">
        <v>2503435</v>
      </c>
      <c r="P83" s="811"/>
      <c r="Q83" s="811">
        <f>242143+341172+150061</f>
        <v>733376</v>
      </c>
      <c r="R83" s="141">
        <f t="shared" si="1"/>
        <v>3236811</v>
      </c>
      <c r="S83" s="810">
        <v>3070854</v>
      </c>
      <c r="T83" s="213">
        <f t="shared" si="2"/>
        <v>0.81522436429735834</v>
      </c>
      <c r="U83" s="31"/>
      <c r="V83" s="14"/>
    </row>
    <row r="84" spans="2:22" ht="12.75" customHeight="1" x14ac:dyDescent="0.2">
      <c r="B84" s="14"/>
      <c r="C84" s="13"/>
      <c r="D84" s="19"/>
      <c r="E84" s="139" t="s">
        <v>132</v>
      </c>
      <c r="F84" s="140"/>
      <c r="G84" s="140"/>
      <c r="H84" s="796">
        <v>6438227</v>
      </c>
      <c r="I84" s="798">
        <v>0.1</v>
      </c>
      <c r="J84" s="14"/>
      <c r="K84" s="14"/>
      <c r="L84" s="14"/>
      <c r="M84" s="14"/>
      <c r="N84" s="803"/>
      <c r="O84" s="811"/>
      <c r="P84" s="811"/>
      <c r="Q84" s="811">
        <v>325000</v>
      </c>
      <c r="R84" s="141">
        <f t="shared" si="1"/>
        <v>325000</v>
      </c>
      <c r="S84" s="810">
        <v>61837</v>
      </c>
      <c r="T84" s="213">
        <f t="shared" si="2"/>
        <v>0</v>
      </c>
      <c r="U84" s="31"/>
      <c r="V84" s="14"/>
    </row>
    <row r="85" spans="2:22" ht="12.75" customHeight="1" x14ac:dyDescent="0.2">
      <c r="B85" s="14"/>
      <c r="C85" s="13"/>
      <c r="D85" s="19"/>
      <c r="E85" s="139" t="s">
        <v>133</v>
      </c>
      <c r="F85" s="140"/>
      <c r="G85" s="140"/>
      <c r="H85" s="796">
        <v>3350643</v>
      </c>
      <c r="I85" s="798">
        <v>0.01</v>
      </c>
      <c r="J85" s="14"/>
      <c r="K85" s="14"/>
      <c r="L85" s="14"/>
      <c r="M85" s="14"/>
      <c r="N85" s="803"/>
      <c r="O85" s="811">
        <v>132399</v>
      </c>
      <c r="P85" s="811"/>
      <c r="Q85" s="811">
        <v>22324</v>
      </c>
      <c r="R85" s="141">
        <f t="shared" si="1"/>
        <v>154723</v>
      </c>
      <c r="S85" s="810">
        <v>158599</v>
      </c>
      <c r="T85" s="213">
        <f t="shared" si="2"/>
        <v>0.83480349813050525</v>
      </c>
      <c r="U85" s="31"/>
      <c r="V85" s="14"/>
    </row>
    <row r="86" spans="2:22" ht="12.75" customHeight="1" x14ac:dyDescent="0.2">
      <c r="B86" s="14"/>
      <c r="C86" s="13"/>
      <c r="D86" s="19"/>
      <c r="E86" s="139" t="s">
        <v>134</v>
      </c>
      <c r="F86" s="140"/>
      <c r="G86" s="140"/>
      <c r="H86" s="796">
        <v>4907247</v>
      </c>
      <c r="I86" s="798">
        <v>0.02</v>
      </c>
      <c r="J86" s="14"/>
      <c r="K86" s="14"/>
      <c r="L86" s="14"/>
      <c r="M86" s="14"/>
      <c r="N86" s="803"/>
      <c r="O86" s="811">
        <v>52139</v>
      </c>
      <c r="P86" s="811"/>
      <c r="Q86" s="811">
        <v>95127</v>
      </c>
      <c r="R86" s="141">
        <f t="shared" si="1"/>
        <v>147266</v>
      </c>
      <c r="S86" s="810">
        <v>81604</v>
      </c>
      <c r="T86" s="213">
        <f t="shared" si="2"/>
        <v>0.638927013381697</v>
      </c>
      <c r="U86" s="31"/>
      <c r="V86" s="14"/>
    </row>
    <row r="87" spans="2:22" ht="12.75" customHeight="1" x14ac:dyDescent="0.2">
      <c r="B87" s="14"/>
      <c r="C87" s="13"/>
      <c r="D87" s="19"/>
      <c r="E87" s="139" t="s">
        <v>135</v>
      </c>
      <c r="F87" s="140"/>
      <c r="G87" s="140"/>
      <c r="H87" s="796"/>
      <c r="I87" s="796"/>
      <c r="J87" s="14"/>
      <c r="K87" s="14"/>
      <c r="L87" s="14"/>
      <c r="M87" s="14"/>
      <c r="N87" s="803"/>
      <c r="O87" s="803"/>
      <c r="P87" s="803"/>
      <c r="Q87" s="803"/>
      <c r="R87" s="141">
        <f t="shared" si="1"/>
        <v>0</v>
      </c>
      <c r="S87" s="810"/>
      <c r="T87" s="213" t="str">
        <f t="shared" si="2"/>
        <v/>
      </c>
      <c r="U87" s="31"/>
      <c r="V87" s="14"/>
    </row>
    <row r="88" spans="2:22" ht="12.75" customHeight="1" x14ac:dyDescent="0.2">
      <c r="B88" s="14"/>
      <c r="C88" s="13"/>
      <c r="D88" s="19"/>
      <c r="E88" s="139" t="s">
        <v>136</v>
      </c>
      <c r="F88" s="140"/>
      <c r="G88" s="140"/>
      <c r="H88" s="796"/>
      <c r="I88" s="796"/>
      <c r="J88" s="14"/>
      <c r="K88" s="14"/>
      <c r="L88" s="14"/>
      <c r="M88" s="14"/>
      <c r="N88" s="803"/>
      <c r="O88" s="803"/>
      <c r="P88" s="803"/>
      <c r="Q88" s="803"/>
      <c r="R88" s="141">
        <f t="shared" si="1"/>
        <v>0</v>
      </c>
      <c r="S88" s="811"/>
      <c r="T88" s="213" t="str">
        <f t="shared" si="2"/>
        <v/>
      </c>
      <c r="U88" s="31"/>
      <c r="V88" s="14"/>
    </row>
    <row r="89" spans="2:22" ht="12.75" customHeight="1" x14ac:dyDescent="0.2">
      <c r="B89" s="14"/>
      <c r="C89" s="13"/>
      <c r="D89" s="19"/>
      <c r="E89" s="139" t="s">
        <v>137</v>
      </c>
      <c r="F89" s="140"/>
      <c r="G89" s="140"/>
      <c r="H89" s="796"/>
      <c r="I89" s="796"/>
      <c r="J89" s="14"/>
      <c r="K89" s="14"/>
      <c r="L89" s="14"/>
      <c r="M89" s="14"/>
      <c r="N89" s="803"/>
      <c r="O89" s="803"/>
      <c r="P89" s="803"/>
      <c r="Q89" s="803"/>
      <c r="R89" s="141">
        <f t="shared" si="1"/>
        <v>0</v>
      </c>
      <c r="S89" s="811"/>
      <c r="T89" s="213" t="str">
        <f t="shared" si="2"/>
        <v/>
      </c>
      <c r="U89" s="31"/>
      <c r="V89" s="14"/>
    </row>
    <row r="90" spans="2:22" ht="12.75" customHeight="1" x14ac:dyDescent="0.2">
      <c r="B90" s="14"/>
      <c r="C90" s="13"/>
      <c r="D90" s="19"/>
      <c r="E90" s="139" t="s">
        <v>138</v>
      </c>
      <c r="F90" s="140"/>
      <c r="G90" s="140"/>
      <c r="H90" s="796"/>
      <c r="I90" s="796"/>
      <c r="J90" s="14"/>
      <c r="K90" s="14"/>
      <c r="L90" s="14"/>
      <c r="M90" s="14"/>
      <c r="N90" s="803"/>
      <c r="O90" s="803"/>
      <c r="P90" s="803"/>
      <c r="Q90" s="803"/>
      <c r="R90" s="141">
        <f t="shared" si="1"/>
        <v>0</v>
      </c>
      <c r="S90" s="811"/>
      <c r="T90" s="213" t="str">
        <f t="shared" si="2"/>
        <v/>
      </c>
      <c r="U90" s="31"/>
      <c r="V90" s="14"/>
    </row>
    <row r="91" spans="2:22" ht="12.75" customHeight="1" x14ac:dyDescent="0.2">
      <c r="B91" s="14"/>
      <c r="C91" s="13"/>
      <c r="D91" s="19"/>
      <c r="E91" s="143" t="s">
        <v>139</v>
      </c>
      <c r="F91" s="144"/>
      <c r="G91" s="144"/>
      <c r="H91" s="797"/>
      <c r="I91" s="797"/>
      <c r="J91" s="14"/>
      <c r="K91" s="14"/>
      <c r="L91" s="14"/>
      <c r="M91" s="14"/>
      <c r="N91" s="804"/>
      <c r="O91" s="804"/>
      <c r="P91" s="804"/>
      <c r="Q91" s="804"/>
      <c r="R91" s="145">
        <f t="shared" si="1"/>
        <v>0</v>
      </c>
      <c r="S91" s="812"/>
      <c r="T91" s="215" t="str">
        <f t="shared" si="2"/>
        <v/>
      </c>
      <c r="U91" s="31"/>
      <c r="V91" s="14"/>
    </row>
    <row r="92" spans="2:22" ht="13.5" thickBot="1" x14ac:dyDescent="0.25">
      <c r="B92" s="14"/>
      <c r="C92" s="13"/>
      <c r="D92" s="19"/>
      <c r="E92" s="132" t="s">
        <v>140</v>
      </c>
      <c r="F92" s="133"/>
      <c r="G92" s="133"/>
      <c r="H92" s="795">
        <v>8387338</v>
      </c>
      <c r="I92" s="795" t="s">
        <v>572</v>
      </c>
      <c r="J92" s="14"/>
      <c r="K92" s="14"/>
      <c r="L92" s="14"/>
      <c r="M92" s="14"/>
      <c r="N92" s="802">
        <v>368250</v>
      </c>
      <c r="O92" s="802"/>
      <c r="P92" s="802"/>
      <c r="Q92" s="802"/>
      <c r="R92" s="135">
        <f t="shared" si="1"/>
        <v>368250</v>
      </c>
      <c r="S92" s="809">
        <v>412216</v>
      </c>
      <c r="T92" s="216">
        <f t="shared" si="2"/>
        <v>0</v>
      </c>
      <c r="U92" s="31"/>
      <c r="V92" s="14"/>
    </row>
    <row r="93" spans="2:22" ht="13.5" thickTop="1" x14ac:dyDescent="0.2">
      <c r="B93" s="14"/>
      <c r="C93" s="13"/>
      <c r="D93" s="14"/>
      <c r="E93" s="136"/>
      <c r="F93" s="137" t="s">
        <v>87</v>
      </c>
      <c r="G93" s="129"/>
      <c r="H93" s="57">
        <f>SUM(H70:H92)</f>
        <v>117841678</v>
      </c>
      <c r="I93" s="57"/>
      <c r="J93" s="14"/>
      <c r="K93" s="14"/>
      <c r="L93" s="14"/>
      <c r="M93" s="14"/>
      <c r="N93" s="57">
        <f t="shared" ref="N93:S93" si="3">SUM(N70:N92)</f>
        <v>376750</v>
      </c>
      <c r="O93" s="57">
        <f t="shared" si="3"/>
        <v>3464523</v>
      </c>
      <c r="P93" s="57">
        <f t="shared" si="3"/>
        <v>0</v>
      </c>
      <c r="Q93" s="57">
        <f t="shared" si="3"/>
        <v>2790827</v>
      </c>
      <c r="R93" s="57">
        <f t="shared" si="3"/>
        <v>6632100</v>
      </c>
      <c r="S93" s="57">
        <f t="shared" si="3"/>
        <v>5104450</v>
      </c>
      <c r="T93" s="127"/>
      <c r="U93" s="31"/>
      <c r="V93" s="14"/>
    </row>
    <row r="94" spans="2:22" ht="13.5" thickBot="1" x14ac:dyDescent="0.25">
      <c r="B94" s="14"/>
      <c r="C94" s="117"/>
      <c r="D94" s="33"/>
      <c r="E94" s="33"/>
      <c r="F94" s="33"/>
      <c r="G94" s="33"/>
      <c r="H94" s="33"/>
      <c r="I94" s="33"/>
      <c r="J94" s="33"/>
      <c r="K94" s="36"/>
      <c r="L94" s="36"/>
      <c r="M94" s="36"/>
      <c r="N94" s="36"/>
      <c r="O94" s="36"/>
      <c r="P94" s="36"/>
      <c r="Q94" s="36"/>
      <c r="R94" s="36"/>
      <c r="S94" s="36"/>
      <c r="T94" s="36"/>
      <c r="U94" s="12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3"/>
      <c r="F172" s="6"/>
      <c r="G172" s="6"/>
    </row>
    <row r="173" spans="5:7" ht="12.75" customHeight="1" x14ac:dyDescent="0.2">
      <c r="E173" s="83"/>
      <c r="F173" s="6"/>
      <c r="G173" s="6"/>
    </row>
    <row r="174" spans="5:7" ht="12.75" customHeight="1" x14ac:dyDescent="0.2">
      <c r="E174" s="83"/>
      <c r="F174" s="6"/>
      <c r="G174" s="6"/>
    </row>
    <row r="175" spans="5:7" ht="12.75" customHeight="1" x14ac:dyDescent="0.2">
      <c r="E175" s="83"/>
      <c r="F175" s="6"/>
      <c r="G175" s="6"/>
    </row>
    <row r="176" spans="5:7" ht="12.75" customHeight="1" x14ac:dyDescent="0.2">
      <c r="E176" s="83"/>
      <c r="F176" s="6"/>
      <c r="G176" s="6"/>
    </row>
    <row r="177" spans="5:7" ht="12.75" customHeight="1" x14ac:dyDescent="0.2">
      <c r="E177" s="83"/>
      <c r="F177" s="6"/>
      <c r="G177" s="6"/>
    </row>
    <row r="178" spans="5:7" ht="12.75" customHeight="1" x14ac:dyDescent="0.2">
      <c r="E178" s="83"/>
      <c r="F178" s="6"/>
      <c r="G178" s="6"/>
    </row>
    <row r="179" spans="5:7" ht="12.75" customHeight="1" x14ac:dyDescent="0.2">
      <c r="E179" s="83"/>
      <c r="F179" s="6"/>
      <c r="G179" s="6"/>
    </row>
    <row r="180" spans="5:7" ht="12.75" customHeight="1" x14ac:dyDescent="0.2">
      <c r="E180" s="83"/>
      <c r="F180" s="6"/>
      <c r="G180" s="6"/>
    </row>
    <row r="181" spans="5:7" x14ac:dyDescent="0.2">
      <c r="E181" s="83"/>
      <c r="F181" s="6"/>
      <c r="G181" s="6"/>
    </row>
    <row r="182" spans="5:7" x14ac:dyDescent="0.2">
      <c r="E182" s="83"/>
      <c r="F182" s="6"/>
      <c r="G182" s="6"/>
    </row>
    <row r="183" spans="5:7" x14ac:dyDescent="0.2">
      <c r="E183" s="83"/>
      <c r="F183" s="6"/>
      <c r="G183" s="6"/>
    </row>
    <row r="184" spans="5:7" x14ac:dyDescent="0.2">
      <c r="E184" s="83"/>
      <c r="F184" s="6"/>
      <c r="G184" s="6"/>
    </row>
    <row r="185" spans="5:7" x14ac:dyDescent="0.2">
      <c r="E185" s="83"/>
      <c r="F185" s="6"/>
      <c r="G185" s="6"/>
    </row>
    <row r="186" spans="5:7" x14ac:dyDescent="0.2">
      <c r="E186" s="83"/>
      <c r="F186" s="6"/>
      <c r="G186" s="6"/>
    </row>
    <row r="187" spans="5:7" x14ac:dyDescent="0.2">
      <c r="E187" s="83"/>
      <c r="F187" s="6"/>
      <c r="G187" s="6"/>
    </row>
    <row r="188" spans="5:7" x14ac:dyDescent="0.2">
      <c r="E188" s="83"/>
      <c r="F188" s="6"/>
      <c r="G188" s="6"/>
    </row>
    <row r="189" spans="5:7" x14ac:dyDescent="0.2">
      <c r="E189" s="83"/>
      <c r="F189" s="6"/>
      <c r="G189" s="6"/>
    </row>
    <row r="190" spans="5:7" x14ac:dyDescent="0.2">
      <c r="E190" s="83"/>
      <c r="F190" s="6"/>
      <c r="G190" s="6"/>
    </row>
    <row r="191" spans="5:7" x14ac:dyDescent="0.2">
      <c r="E191" s="83"/>
      <c r="F191" s="6"/>
      <c r="G191" s="6"/>
    </row>
    <row r="192" spans="5:7" x14ac:dyDescent="0.2">
      <c r="E192" s="83"/>
      <c r="F192" s="6"/>
      <c r="G192" s="6"/>
    </row>
    <row r="193" spans="5:19" x14ac:dyDescent="0.2">
      <c r="E193" s="83"/>
      <c r="F193" s="6"/>
      <c r="G193" s="6"/>
    </row>
    <row r="194" spans="5:19" x14ac:dyDescent="0.2">
      <c r="E194" s="83"/>
      <c r="F194" s="6"/>
      <c r="G194" s="6"/>
    </row>
    <row r="195" spans="5:19" x14ac:dyDescent="0.2">
      <c r="E195" s="83"/>
      <c r="F195" s="6"/>
      <c r="G195" s="6"/>
    </row>
    <row r="196" spans="5:19" x14ac:dyDescent="0.2">
      <c r="E196" s="83"/>
      <c r="F196" s="6"/>
      <c r="G196" s="6"/>
    </row>
    <row r="197" spans="5:19" x14ac:dyDescent="0.2">
      <c r="E197" s="83"/>
      <c r="F197" s="6"/>
      <c r="G197" s="6"/>
    </row>
    <row r="198" spans="5:19" x14ac:dyDescent="0.2">
      <c r="E198" s="83"/>
      <c r="F198" s="6"/>
      <c r="G198" s="6"/>
    </row>
    <row r="199" spans="5:19" x14ac:dyDescent="0.2">
      <c r="E199" s="83"/>
      <c r="F199" s="6"/>
      <c r="G199" s="6"/>
    </row>
    <row r="200" spans="5:19" x14ac:dyDescent="0.2">
      <c r="E200" s="83"/>
      <c r="F200" s="6"/>
      <c r="G200" s="6"/>
      <c r="I200" s="6" t="str">
        <f>'Revenue - NHC'!E12</f>
        <v>Council Operations</v>
      </c>
      <c r="S200" s="6" t="s">
        <v>360</v>
      </c>
    </row>
    <row r="201" spans="5:19" x14ac:dyDescent="0.2">
      <c r="E201" s="83"/>
      <c r="F201" s="6"/>
      <c r="G201" s="6"/>
      <c r="I201" s="6" t="str">
        <f>'Revenue - NHC'!E13</f>
        <v>Public Order &amp; Safety</v>
      </c>
      <c r="S201" s="6" t="s">
        <v>108</v>
      </c>
    </row>
    <row r="202" spans="5:19" x14ac:dyDescent="0.2">
      <c r="E202" s="83"/>
      <c r="F202" s="6"/>
      <c r="G202" s="6"/>
      <c r="I202" s="6" t="str">
        <f>'Revenue - NHC'!E14</f>
        <v>Financial &amp; Fiscal Affairs</v>
      </c>
      <c r="S202" s="6" t="s">
        <v>109</v>
      </c>
    </row>
    <row r="203" spans="5:19" x14ac:dyDescent="0.2">
      <c r="E203" s="83"/>
      <c r="F203" s="6"/>
      <c r="G203" s="6"/>
      <c r="I203" s="6" t="str">
        <f>'Revenue - NHC'!E15</f>
        <v>General Administration</v>
      </c>
      <c r="S203" s="6" t="s">
        <v>441</v>
      </c>
    </row>
    <row r="204" spans="5:19" x14ac:dyDescent="0.2">
      <c r="E204" s="83"/>
      <c r="F204" s="6"/>
      <c r="G204" s="6"/>
      <c r="I204" s="6" t="str">
        <f>'Revenue - NHC'!E16</f>
        <v>Families &amp; Children</v>
      </c>
      <c r="S204" s="6" t="s">
        <v>110</v>
      </c>
    </row>
    <row r="205" spans="5:19" x14ac:dyDescent="0.2">
      <c r="E205" s="83"/>
      <c r="F205" s="6"/>
      <c r="G205" s="6"/>
      <c r="I205" s="6" t="str">
        <f>'Revenue - NHC'!E17</f>
        <v>Community Health</v>
      </c>
      <c r="S205" s="6" t="s">
        <v>111</v>
      </c>
    </row>
    <row r="206" spans="5:19" x14ac:dyDescent="0.2">
      <c r="E206" s="83"/>
      <c r="F206" s="6"/>
      <c r="G206" s="6"/>
      <c r="I206" s="6" t="str">
        <f>'Revenue - NHC'!E18</f>
        <v>Community Welfare Services</v>
      </c>
      <c r="S206" s="6" t="s">
        <v>112</v>
      </c>
    </row>
    <row r="207" spans="5:19" x14ac:dyDescent="0.2">
      <c r="E207" s="83"/>
      <c r="F207" s="6"/>
      <c r="G207" s="6"/>
      <c r="I207" s="6" t="str">
        <f>'Revenue - NHC'!E19</f>
        <v>Education</v>
      </c>
      <c r="S207" s="6" t="s">
        <v>88</v>
      </c>
    </row>
    <row r="208" spans="5:19" x14ac:dyDescent="0.2">
      <c r="E208" s="83"/>
      <c r="F208" s="6"/>
      <c r="G208" s="6"/>
      <c r="I208" s="6" t="str">
        <f>'Revenue - NHC'!E20</f>
        <v>Family &amp; Community services Administration</v>
      </c>
    </row>
    <row r="209" spans="5:9" x14ac:dyDescent="0.2">
      <c r="E209" s="83"/>
      <c r="F209" s="6"/>
      <c r="G209" s="6"/>
      <c r="I209" s="6" t="str">
        <f>'Revenue - NHC'!E21</f>
        <v>Community Care Services</v>
      </c>
    </row>
    <row r="210" spans="5:9" x14ac:dyDescent="0.2">
      <c r="E210" s="83"/>
      <c r="F210" s="6"/>
      <c r="G210" s="6"/>
      <c r="I210" s="6" t="str">
        <f>'Revenue - NHC'!E22</f>
        <v>Facilities</v>
      </c>
    </row>
    <row r="211" spans="5:9" x14ac:dyDescent="0.2">
      <c r="E211" s="83"/>
      <c r="F211" s="6"/>
      <c r="G211" s="6"/>
      <c r="I211" s="6" t="str">
        <f>'Revenue - NHC'!E23</f>
        <v>Sports Grounds &amp; Facilities</v>
      </c>
    </row>
    <row r="212" spans="5:9" x14ac:dyDescent="0.2">
      <c r="E212" s="83"/>
      <c r="F212" s="6"/>
      <c r="G212" s="6"/>
      <c r="I212" s="6" t="str">
        <f>'Revenue - NHC'!E24</f>
        <v>Parks &amp; Reserves</v>
      </c>
    </row>
    <row r="213" spans="5:9" x14ac:dyDescent="0.2">
      <c r="E213" s="83"/>
      <c r="F213" s="6"/>
      <c r="G213" s="6"/>
      <c r="I213" s="6" t="str">
        <f>'Revenue - NHC'!E25</f>
        <v>Waterways, Lakes &amp; Beaches</v>
      </c>
    </row>
    <row r="214" spans="5:9" x14ac:dyDescent="0.2">
      <c r="E214" s="83"/>
      <c r="F214" s="6"/>
      <c r="G214" s="6"/>
      <c r="I214" s="6" t="str">
        <f>'Revenue - NHC'!E26</f>
        <v>Museums and Cultural Heritage</v>
      </c>
    </row>
    <row r="215" spans="5:9" x14ac:dyDescent="0.2">
      <c r="E215" s="83"/>
      <c r="F215" s="6"/>
      <c r="G215" s="6"/>
      <c r="I215" s="6" t="str">
        <f>'Revenue - NHC'!E27</f>
        <v>Libraries</v>
      </c>
    </row>
    <row r="216" spans="5:9" x14ac:dyDescent="0.2">
      <c r="E216" s="83"/>
      <c r="F216" s="6"/>
      <c r="G216" s="6"/>
      <c r="I216" s="6" t="str">
        <f>'Revenue - NHC'!E28</f>
        <v>Public Centres &amp; Halls</v>
      </c>
    </row>
    <row r="217" spans="5:9" x14ac:dyDescent="0.2">
      <c r="E217" s="83"/>
      <c r="F217" s="6"/>
      <c r="G217" s="6"/>
      <c r="I217" s="6" t="str">
        <f>'Revenue - NHC'!E29</f>
        <v>Programs</v>
      </c>
    </row>
    <row r="218" spans="5:9" x14ac:dyDescent="0.2">
      <c r="E218" s="83"/>
      <c r="F218" s="6"/>
      <c r="G218" s="6"/>
      <c r="I218" s="6" t="str">
        <f>'Revenue - NHC'!E30</f>
        <v>Recreation &amp; Culture Administration</v>
      </c>
    </row>
    <row r="219" spans="5:9" x14ac:dyDescent="0.2">
      <c r="E219" s="83"/>
      <c r="F219" s="6"/>
      <c r="G219" s="6"/>
      <c r="I219" s="6" t="str">
        <f>'Revenue - NHC'!E31</f>
        <v>Residential - General Waste</v>
      </c>
    </row>
    <row r="220" spans="5:9" x14ac:dyDescent="0.2">
      <c r="E220" s="83"/>
      <c r="F220" s="6"/>
      <c r="G220" s="6"/>
      <c r="I220" s="6" t="str">
        <f>'Revenue - NHC'!E32</f>
        <v>Residential - Recycled Waste</v>
      </c>
    </row>
    <row r="221" spans="5:9" x14ac:dyDescent="0.2">
      <c r="E221" s="83"/>
      <c r="F221" s="6"/>
      <c r="G221" s="6"/>
      <c r="I221" s="6" t="str">
        <f>'Revenue - NHC'!E33</f>
        <v>Commercial Waste Disposal</v>
      </c>
    </row>
    <row r="222" spans="5:9" x14ac:dyDescent="0.2">
      <c r="E222" s="83"/>
      <c r="F222" s="6"/>
      <c r="G222" s="6"/>
      <c r="I222" s="6" t="str">
        <f>'Revenue - NHC'!E34</f>
        <v>Waste Administration</v>
      </c>
    </row>
    <row r="223" spans="5:9" x14ac:dyDescent="0.2">
      <c r="E223" s="83"/>
      <c r="F223" s="6"/>
      <c r="G223" s="6"/>
      <c r="I223" s="6" t="str">
        <f>'Revenue - NHC'!E35</f>
        <v>Footpaths</v>
      </c>
    </row>
    <row r="224" spans="5:9" x14ac:dyDescent="0.2">
      <c r="E224" s="83"/>
      <c r="F224" s="6"/>
      <c r="G224" s="6"/>
      <c r="I224" s="6" t="str">
        <f>'Revenue - NHC'!E36</f>
        <v>Traffic Control</v>
      </c>
    </row>
    <row r="225" spans="5:19" x14ac:dyDescent="0.2">
      <c r="E225" s="83"/>
      <c r="F225" s="6"/>
      <c r="G225" s="6"/>
    </row>
    <row r="226" spans="5:19" x14ac:dyDescent="0.2">
      <c r="E226" s="83"/>
      <c r="F226" s="6"/>
      <c r="G226" s="6"/>
    </row>
    <row r="227" spans="5:19" x14ac:dyDescent="0.2">
      <c r="E227" s="83"/>
      <c r="F227" s="6"/>
      <c r="G227" s="6"/>
      <c r="I227" s="6" t="str">
        <f>'Revenue - WHC'!E12</f>
        <v>Council Operations</v>
      </c>
      <c r="S227" s="6" t="s">
        <v>360</v>
      </c>
    </row>
    <row r="228" spans="5:19" x14ac:dyDescent="0.2">
      <c r="E228" s="83"/>
      <c r="F228" s="6"/>
      <c r="G228" s="6"/>
      <c r="I228" s="6" t="str">
        <f>'Revenue - WHC'!E13</f>
        <v>Public Order &amp; Safety</v>
      </c>
      <c r="S228" s="6" t="s">
        <v>108</v>
      </c>
    </row>
    <row r="229" spans="5:19" x14ac:dyDescent="0.2">
      <c r="E229" s="83"/>
      <c r="F229" s="6"/>
      <c r="G229" s="6"/>
      <c r="I229" s="6" t="str">
        <f>'Revenue - WHC'!E14</f>
        <v>Financial &amp; Fiscal Affairs</v>
      </c>
      <c r="S229" s="6" t="s">
        <v>109</v>
      </c>
    </row>
    <row r="230" spans="5:19" x14ac:dyDescent="0.2">
      <c r="E230" s="83"/>
      <c r="F230" s="6"/>
      <c r="G230" s="6"/>
      <c r="I230" s="6" t="str">
        <f>'Revenue - WHC'!E15</f>
        <v>General Administration</v>
      </c>
      <c r="S230" s="6" t="s">
        <v>102</v>
      </c>
    </row>
    <row r="231" spans="5:19" x14ac:dyDescent="0.2">
      <c r="E231" s="83"/>
      <c r="F231" s="6"/>
      <c r="G231" s="6"/>
      <c r="I231" s="6" t="str">
        <f>'Revenue - WHC'!E16</f>
        <v>Families &amp; Children</v>
      </c>
      <c r="S231" s="6" t="s">
        <v>110</v>
      </c>
    </row>
    <row r="232" spans="5:19" x14ac:dyDescent="0.2">
      <c r="E232" s="83"/>
      <c r="F232" s="6"/>
      <c r="G232" s="6"/>
      <c r="I232" s="6" t="str">
        <f>'Revenue - WHC'!E17</f>
        <v>Community Health</v>
      </c>
      <c r="S232" s="6" t="s">
        <v>111</v>
      </c>
    </row>
    <row r="233" spans="5:19" x14ac:dyDescent="0.2">
      <c r="E233" s="83"/>
      <c r="F233" s="6"/>
      <c r="G233" s="6"/>
      <c r="I233" s="6" t="str">
        <f>'Revenue - WHC'!E18</f>
        <v>Community Welfare Services</v>
      </c>
      <c r="S233" s="6" t="s">
        <v>112</v>
      </c>
    </row>
    <row r="234" spans="5:19" x14ac:dyDescent="0.2">
      <c r="E234" s="83"/>
      <c r="F234" s="6"/>
      <c r="G234" s="6"/>
      <c r="I234" s="6" t="str">
        <f>'Revenue - WHC'!E19</f>
        <v>Education</v>
      </c>
      <c r="S234" s="6" t="s">
        <v>88</v>
      </c>
    </row>
    <row r="235" spans="5:19" x14ac:dyDescent="0.2">
      <c r="E235" s="83"/>
      <c r="F235" s="6"/>
      <c r="G235" s="6"/>
      <c r="I235" s="6" t="str">
        <f>'Revenue - WHC'!E20</f>
        <v>Family &amp; Community services Administration</v>
      </c>
    </row>
    <row r="236" spans="5:19" x14ac:dyDescent="0.2">
      <c r="E236" s="83"/>
      <c r="F236" s="6"/>
      <c r="G236" s="6"/>
      <c r="I236" s="6" t="str">
        <f>'Revenue - WHC'!E21</f>
        <v>Community Care Services</v>
      </c>
    </row>
    <row r="237" spans="5:19" x14ac:dyDescent="0.2">
      <c r="E237" s="83"/>
      <c r="F237" s="6"/>
      <c r="G237" s="6"/>
      <c r="I237" s="6" t="str">
        <f>'Revenue - WHC'!E22</f>
        <v>Facilities</v>
      </c>
    </row>
    <row r="238" spans="5:19" x14ac:dyDescent="0.2">
      <c r="E238" s="83"/>
      <c r="F238" s="6"/>
      <c r="G238" s="6"/>
      <c r="I238" s="6" t="str">
        <f>'Revenue - WHC'!E23</f>
        <v>Sports Grounds &amp; Facilities</v>
      </c>
    </row>
    <row r="239" spans="5:19" x14ac:dyDescent="0.2">
      <c r="E239" s="83"/>
      <c r="F239" s="6"/>
      <c r="G239" s="6"/>
      <c r="I239" s="6" t="str">
        <f>'Revenue - WHC'!E24</f>
        <v>Parks &amp; Reserves</v>
      </c>
    </row>
    <row r="240" spans="5:19" x14ac:dyDescent="0.2">
      <c r="E240" s="83"/>
      <c r="F240" s="6"/>
      <c r="G240" s="6"/>
      <c r="I240" s="6" t="str">
        <f>'Revenue - WHC'!E25</f>
        <v>Waterways, Lakes &amp; Beaches</v>
      </c>
    </row>
    <row r="241" spans="5:9" x14ac:dyDescent="0.2">
      <c r="E241" s="83"/>
      <c r="F241" s="6"/>
      <c r="G241" s="6"/>
      <c r="I241" s="6" t="str">
        <f>'Revenue - WHC'!E26</f>
        <v>Museums and Cultural Heritage</v>
      </c>
    </row>
    <row r="242" spans="5:9" x14ac:dyDescent="0.2">
      <c r="E242" s="83"/>
      <c r="F242" s="6"/>
      <c r="G242" s="6"/>
      <c r="I242" s="6" t="str">
        <f>'Revenue - WHC'!E27</f>
        <v>Libraries</v>
      </c>
    </row>
    <row r="243" spans="5:9" x14ac:dyDescent="0.2">
      <c r="E243" s="83"/>
      <c r="F243" s="6"/>
      <c r="G243" s="6"/>
      <c r="I243" s="6" t="str">
        <f>'Revenue - WHC'!E28</f>
        <v>Public Centres &amp; Halls</v>
      </c>
    </row>
    <row r="244" spans="5:9" x14ac:dyDescent="0.2">
      <c r="E244" s="83"/>
      <c r="F244" s="6"/>
      <c r="G244" s="6"/>
      <c r="I244" s="6" t="str">
        <f>'Revenue - WHC'!E29</f>
        <v>Programs</v>
      </c>
    </row>
    <row r="245" spans="5:9" x14ac:dyDescent="0.2">
      <c r="E245" s="83"/>
      <c r="F245" s="6"/>
      <c r="G245" s="6"/>
      <c r="I245" s="6" t="str">
        <f>'Revenue - WHC'!E30</f>
        <v>Recreation &amp; Culture Administration</v>
      </c>
    </row>
    <row r="246" spans="5:9" x14ac:dyDescent="0.2">
      <c r="E246" s="83"/>
      <c r="F246" s="6"/>
      <c r="G246" s="6"/>
      <c r="I246" s="6" t="str">
        <f>'Revenue - WHC'!E31</f>
        <v>Residential - General Waste</v>
      </c>
    </row>
    <row r="247" spans="5:9" x14ac:dyDescent="0.2">
      <c r="E247" s="83"/>
      <c r="F247" s="6"/>
      <c r="G247" s="6"/>
      <c r="I247" s="6" t="str">
        <f>'Revenue - WHC'!E32</f>
        <v>Residential - Recycled Waste</v>
      </c>
    </row>
    <row r="248" spans="5:9" x14ac:dyDescent="0.2">
      <c r="E248" s="83"/>
      <c r="F248" s="6"/>
      <c r="G248" s="6"/>
      <c r="I248" s="6" t="str">
        <f>'Revenue - WHC'!E33</f>
        <v>Commercial Waste Disposal</v>
      </c>
    </row>
    <row r="249" spans="5:9" x14ac:dyDescent="0.2">
      <c r="E249" s="83"/>
      <c r="F249" s="6"/>
      <c r="G249" s="6"/>
      <c r="I249" s="6" t="str">
        <f>'Revenue - WHC'!E34</f>
        <v>Waste Administration</v>
      </c>
    </row>
    <row r="250" spans="5:9" x14ac:dyDescent="0.2">
      <c r="E250" s="83"/>
      <c r="F250" s="6"/>
      <c r="G250" s="6"/>
      <c r="I250" s="6" t="str">
        <f>'Revenue - WHC'!E35</f>
        <v>Footpaths</v>
      </c>
    </row>
    <row r="251" spans="5:9" x14ac:dyDescent="0.2">
      <c r="E251" s="83"/>
      <c r="F251" s="6"/>
      <c r="G251" s="6"/>
      <c r="I251" s="6" t="str">
        <f>'Revenue - WHC'!E36</f>
        <v>Traffic Control</v>
      </c>
    </row>
    <row r="252" spans="5:9" x14ac:dyDescent="0.2">
      <c r="E252" s="83"/>
      <c r="F252" s="6"/>
      <c r="G252" s="6"/>
      <c r="I252" s="6" t="str">
        <f>'Revenue - WHC'!E37</f>
        <v>Street Enhancements</v>
      </c>
    </row>
    <row r="253" spans="5:9" x14ac:dyDescent="0.2">
      <c r="E253" s="83"/>
      <c r="F253" s="6"/>
      <c r="G253" s="6"/>
      <c r="I253" s="6" t="str">
        <f>'Revenue - WHC'!E38</f>
        <v>Street Lighting</v>
      </c>
    </row>
    <row r="254" spans="5:9" x14ac:dyDescent="0.2">
      <c r="E254" s="83"/>
      <c r="F254" s="6"/>
      <c r="G254" s="6"/>
      <c r="I254" s="6" t="str">
        <f>'Revenue - WHC'!E39</f>
        <v>Street Cleaning</v>
      </c>
    </row>
    <row r="255" spans="5:9" x14ac:dyDescent="0.2">
      <c r="E255" s="83"/>
      <c r="F255" s="6"/>
      <c r="G255" s="6"/>
      <c r="I255" s="6" t="str">
        <f>'Revenue - WHC'!E40</f>
        <v>Traffic &amp; Street Management Administration</v>
      </c>
    </row>
    <row r="256" spans="5:9" x14ac:dyDescent="0.2">
      <c r="E256" s="83"/>
      <c r="F256" s="6"/>
      <c r="G256" s="6"/>
      <c r="I256" s="6" t="str">
        <f>'Revenue - WHC'!E41</f>
        <v>Protection of Biodiversity &amp; Habitat</v>
      </c>
    </row>
    <row r="257" spans="5:9" x14ac:dyDescent="0.2">
      <c r="E257" s="83"/>
      <c r="F257" s="6"/>
      <c r="G257" s="6"/>
      <c r="I257" s="6" t="str">
        <f>'Revenue - WHC'!E42</f>
        <v>Fire Protection</v>
      </c>
    </row>
    <row r="258" spans="5:9" x14ac:dyDescent="0.2">
      <c r="E258" s="83"/>
      <c r="F258" s="6"/>
      <c r="G258" s="6"/>
      <c r="I258" s="6" t="str">
        <f>'Revenue - WHC'!E43</f>
        <v>Drainage</v>
      </c>
    </row>
    <row r="259" spans="5:9" x14ac:dyDescent="0.2">
      <c r="E259" s="83"/>
      <c r="F259" s="6"/>
      <c r="G259" s="6"/>
      <c r="I259" s="6" t="str">
        <f>'Revenue - WHC'!E44</f>
        <v>Agricultural Services</v>
      </c>
    </row>
    <row r="260" spans="5:9" x14ac:dyDescent="0.2">
      <c r="E260" s="83"/>
      <c r="F260" s="6"/>
      <c r="G260" s="6"/>
      <c r="I260" s="6" t="str">
        <f>'Revenue - WHC'!E45</f>
        <v>Environment Administration</v>
      </c>
    </row>
    <row r="261" spans="5:9" x14ac:dyDescent="0.2">
      <c r="E261" s="83"/>
      <c r="F261" s="6"/>
      <c r="G261" s="6"/>
      <c r="I261" s="6" t="str">
        <f>'Revenue - WHC'!E46</f>
        <v>Community Development &amp; Planning</v>
      </c>
    </row>
    <row r="262" spans="5:9" x14ac:dyDescent="0.2">
      <c r="E262" s="83"/>
      <c r="F262" s="6"/>
      <c r="G262" s="6"/>
      <c r="I262" s="6" t="str">
        <f>'Revenue - WHC'!E47</f>
        <v>Building Control</v>
      </c>
    </row>
    <row r="263" spans="5:9" x14ac:dyDescent="0.2">
      <c r="E263" s="83"/>
      <c r="F263" s="6"/>
      <c r="G263" s="6"/>
      <c r="I263" s="6" t="str">
        <f>'Revenue - WHC'!E48</f>
        <v>Tourism &amp; Area Promotion</v>
      </c>
    </row>
    <row r="264" spans="5:9" x14ac:dyDescent="0.2">
      <c r="E264" s="83"/>
      <c r="F264" s="6"/>
      <c r="G264" s="6"/>
      <c r="I264" s="6" t="str">
        <f>'Revenue - WHC'!E49</f>
        <v>Community Amenities</v>
      </c>
    </row>
    <row r="265" spans="5:9" x14ac:dyDescent="0.2">
      <c r="E265" s="83"/>
      <c r="F265" s="6"/>
      <c r="G265" s="6"/>
      <c r="I265" s="6" t="str">
        <f>'Revenue - WHC'!E50</f>
        <v>Air Transport</v>
      </c>
    </row>
    <row r="266" spans="5:9" x14ac:dyDescent="0.2">
      <c r="E266" s="83"/>
      <c r="F266" s="6"/>
      <c r="G266" s="6"/>
      <c r="I266" s="6" t="str">
        <f>'Revenue - WHC'!E51</f>
        <v>Markets &amp; Saleyards</v>
      </c>
    </row>
    <row r="267" spans="5:9" x14ac:dyDescent="0.2">
      <c r="E267" s="83"/>
      <c r="F267" s="6"/>
      <c r="G267" s="6"/>
      <c r="I267" s="6" t="str">
        <f>'Revenue - WHC'!E52</f>
        <v>Economic Affairs</v>
      </c>
    </row>
    <row r="268" spans="5:9" x14ac:dyDescent="0.2">
      <c r="E268" s="83"/>
      <c r="F268" s="6"/>
      <c r="G268" s="6"/>
      <c r="I268" s="6" t="str">
        <f>'Revenue - WHC'!E53</f>
        <v>Business &amp; Economic Services Administration</v>
      </c>
    </row>
    <row r="269" spans="5:9" x14ac:dyDescent="0.2">
      <c r="E269" s="83"/>
      <c r="F269" s="6"/>
      <c r="G269" s="6"/>
      <c r="I269" s="6" t="str">
        <f>'Revenue - WHC'!E54</f>
        <v>Local Roads &amp; Bridges works</v>
      </c>
    </row>
    <row r="270" spans="5:9" x14ac:dyDescent="0.2">
      <c r="E270" s="83"/>
      <c r="F270" s="6"/>
      <c r="G270" s="6"/>
      <c r="I270" s="6" t="str">
        <f>'Revenue - WHC'!E55</f>
        <v>Asset Management</v>
      </c>
    </row>
    <row r="271" spans="5:9" x14ac:dyDescent="0.2">
      <c r="E271" s="83"/>
      <c r="F271" s="6"/>
      <c r="G271" s="6"/>
      <c r="I271" s="6" t="str">
        <f>'Revenue - WHC'!E56</f>
        <v/>
      </c>
    </row>
    <row r="272" spans="5:9" x14ac:dyDescent="0.2">
      <c r="E272" s="83"/>
      <c r="F272" s="6"/>
      <c r="G272" s="6"/>
      <c r="I272" s="6" t="str">
        <f>'Revenue - WHC'!E57</f>
        <v/>
      </c>
    </row>
    <row r="273" spans="5:9" x14ac:dyDescent="0.2">
      <c r="E273" s="83"/>
      <c r="F273" s="6"/>
      <c r="G273" s="6"/>
      <c r="I273" s="6" t="str">
        <f>'Revenue - WHC'!E58</f>
        <v/>
      </c>
    </row>
    <row r="274" spans="5:9" x14ac:dyDescent="0.2">
      <c r="E274" s="83"/>
      <c r="F274" s="6"/>
      <c r="G274" s="6"/>
      <c r="I274" s="6" t="str">
        <f>'Revenue - WHC'!E59</f>
        <v/>
      </c>
    </row>
    <row r="275" spans="5:9" x14ac:dyDescent="0.2">
      <c r="E275" s="83"/>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K57:K61"/>
    <mergeCell ref="L57:L61"/>
    <mergeCell ref="M57:M61"/>
    <mergeCell ref="N12:N16"/>
    <mergeCell ref="O12:O16"/>
    <mergeCell ref="P12:P16"/>
    <mergeCell ref="Q12:Q16"/>
    <mergeCell ref="P17:P21"/>
    <mergeCell ref="Q17:Q21"/>
    <mergeCell ref="Q37:Q41"/>
    <mergeCell ref="K42:K46"/>
    <mergeCell ref="L42:L46"/>
    <mergeCell ref="M42:M46"/>
    <mergeCell ref="N42:N46"/>
    <mergeCell ref="O42:O46"/>
    <mergeCell ref="P42:P46"/>
    <mergeCell ref="Q42:Q46"/>
    <mergeCell ref="K37:K41"/>
    <mergeCell ref="L37:L41"/>
    <mergeCell ref="M37:M41"/>
    <mergeCell ref="N37:N41"/>
    <mergeCell ref="O37:O41"/>
    <mergeCell ref="Q57:Q61"/>
    <mergeCell ref="K12:K16"/>
    <mergeCell ref="M52:M56"/>
    <mergeCell ref="N52:N56"/>
    <mergeCell ref="O52:O56"/>
    <mergeCell ref="P52:P56"/>
    <mergeCell ref="L12:L16"/>
    <mergeCell ref="M12:M16"/>
    <mergeCell ref="K17:K21"/>
    <mergeCell ref="L17:L21"/>
    <mergeCell ref="M17:M21"/>
    <mergeCell ref="K22:K26"/>
    <mergeCell ref="L22:L26"/>
    <mergeCell ref="M22:M26"/>
    <mergeCell ref="K27:K31"/>
    <mergeCell ref="L27:L31"/>
    <mergeCell ref="M27:M31"/>
    <mergeCell ref="R57:R61"/>
    <mergeCell ref="H65:I65"/>
    <mergeCell ref="N65:R65"/>
    <mergeCell ref="R47:R51"/>
    <mergeCell ref="R52:R56"/>
    <mergeCell ref="E52:E56"/>
    <mergeCell ref="F52:H56"/>
    <mergeCell ref="E47:E51"/>
    <mergeCell ref="F47:H51"/>
    <mergeCell ref="Q52:Q56"/>
    <mergeCell ref="E57:E61"/>
    <mergeCell ref="F57:H61"/>
    <mergeCell ref="N57:N61"/>
    <mergeCell ref="O57:O61"/>
    <mergeCell ref="P57:P61"/>
    <mergeCell ref="K47:K51"/>
    <mergeCell ref="L47:L51"/>
    <mergeCell ref="M47:M51"/>
    <mergeCell ref="N47:N51"/>
    <mergeCell ref="O47:O51"/>
    <mergeCell ref="P47:P51"/>
    <mergeCell ref="Q47:Q51"/>
    <mergeCell ref="K52:K56"/>
    <mergeCell ref="L52:L56"/>
    <mergeCell ref="R37:R41"/>
    <mergeCell ref="R42:R46"/>
    <mergeCell ref="E42:E46"/>
    <mergeCell ref="F42:H46"/>
    <mergeCell ref="E37:E41"/>
    <mergeCell ref="F37:H41"/>
    <mergeCell ref="R27:R31"/>
    <mergeCell ref="R32:R36"/>
    <mergeCell ref="E32:E36"/>
    <mergeCell ref="F32:H36"/>
    <mergeCell ref="E27:E31"/>
    <mergeCell ref="F27:H31"/>
    <mergeCell ref="Q27:Q31"/>
    <mergeCell ref="Q32:Q36"/>
    <mergeCell ref="P37:P41"/>
    <mergeCell ref="P27:P31"/>
    <mergeCell ref="N32:N36"/>
    <mergeCell ref="O32:O36"/>
    <mergeCell ref="P32:P36"/>
    <mergeCell ref="N27:N31"/>
    <mergeCell ref="O27:O31"/>
    <mergeCell ref="K32:K36"/>
    <mergeCell ref="L32:L36"/>
    <mergeCell ref="M32:M36"/>
    <mergeCell ref="R22:R26"/>
    <mergeCell ref="E17:E21"/>
    <mergeCell ref="F17:H21"/>
    <mergeCell ref="Q22:Q26"/>
    <mergeCell ref="N17:N21"/>
    <mergeCell ref="O17:O21"/>
    <mergeCell ref="K6:T6"/>
    <mergeCell ref="K8:M8"/>
    <mergeCell ref="N8:R8"/>
    <mergeCell ref="S8:S9"/>
    <mergeCell ref="T8:T9"/>
    <mergeCell ref="R12:R16"/>
    <mergeCell ref="F8:H9"/>
    <mergeCell ref="I8:I9"/>
    <mergeCell ref="R17:R21"/>
    <mergeCell ref="E12:E16"/>
    <mergeCell ref="F12:H16"/>
    <mergeCell ref="E22:E26"/>
    <mergeCell ref="F22:H26"/>
    <mergeCell ref="N22:N26"/>
    <mergeCell ref="O22:O26"/>
    <mergeCell ref="P22:P26"/>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$S$199:$S$207</formula1>
    </dataValidation>
  </dataValidations>
  <pageMargins left="0.25" right="0.25" top="0.75" bottom="0.75" header="0.3" footer="0.3"/>
  <pageSetup paperSize="8"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workbookViewId="0">
      <selection activeCell="C5" sqref="C5"/>
    </sheetView>
  </sheetViews>
  <sheetFormatPr defaultColWidth="9.33203125" defaultRowHeight="11.25" x14ac:dyDescent="0.2"/>
  <cols>
    <col min="1" max="1" width="2.1640625" style="605" customWidth="1"/>
    <col min="2" max="2" width="9.33203125" style="605"/>
    <col min="3" max="3" width="8.6640625" style="605" customWidth="1"/>
    <col min="4" max="4" width="4.33203125" style="605" customWidth="1"/>
    <col min="5" max="5" width="9" style="605" customWidth="1"/>
    <col min="6" max="6" width="8.33203125" style="605" customWidth="1"/>
    <col min="7" max="7" width="10.1640625" style="605" customWidth="1"/>
    <col min="8" max="8" width="10.5" style="605" customWidth="1"/>
    <col min="9" max="12" width="11.5" style="605" customWidth="1"/>
    <col min="13" max="13" width="1.33203125" style="605" customWidth="1"/>
    <col min="14" max="14" width="1.1640625" style="605" customWidth="1"/>
    <col min="15" max="15" width="2.33203125" style="605" customWidth="1"/>
    <col min="16" max="16384" width="9.33203125" style="605"/>
  </cols>
  <sheetData>
    <row r="1" spans="2:14" s="14" customFormat="1" ht="12.75" x14ac:dyDescent="0.2"/>
    <row r="2" spans="2:14" s="14" customFormat="1" ht="12.75" x14ac:dyDescent="0.2">
      <c r="C2" s="620" t="s">
        <v>208</v>
      </c>
    </row>
    <row r="3" spans="2:14" s="14" customFormat="1" ht="12.75" x14ac:dyDescent="0.2">
      <c r="C3" s="621" t="s">
        <v>0</v>
      </c>
    </row>
    <row r="4" spans="2:14" s="14" customFormat="1" ht="25.5" customHeight="1" x14ac:dyDescent="0.2">
      <c r="C4" s="622" t="s">
        <v>410</v>
      </c>
    </row>
    <row r="5" spans="2:14" s="129" customFormat="1" ht="17.25" customHeight="1" x14ac:dyDescent="0.2">
      <c r="C5" s="659" t="s">
        <v>399</v>
      </c>
    </row>
    <row r="8" spans="2:14" x14ac:dyDescent="0.2">
      <c r="B8" s="606"/>
      <c r="C8" s="552"/>
      <c r="D8" s="552"/>
      <c r="E8" s="552"/>
      <c r="F8" s="552"/>
      <c r="G8" s="552"/>
      <c r="H8" s="552"/>
      <c r="I8" s="552"/>
      <c r="J8" s="552"/>
      <c r="K8" s="552"/>
      <c r="L8" s="552"/>
      <c r="M8" s="552"/>
      <c r="N8" s="607"/>
    </row>
    <row r="9" spans="2:14" ht="15" x14ac:dyDescent="0.2">
      <c r="B9" s="611" t="s">
        <v>408</v>
      </c>
      <c r="C9" s="612"/>
      <c r="D9" s="612"/>
      <c r="E9" s="612"/>
      <c r="F9" s="624"/>
      <c r="G9" s="638" t="str">
        <f>'Assets - WHC'!B3</f>
        <v>Hindmarsh (S)</v>
      </c>
      <c r="H9" s="608"/>
      <c r="I9" s="608"/>
      <c r="J9" s="526"/>
      <c r="K9" s="526"/>
      <c r="L9" s="526"/>
      <c r="M9" s="526"/>
      <c r="N9" s="339"/>
    </row>
    <row r="10" spans="2:14" ht="12.75" x14ac:dyDescent="0.2">
      <c r="B10" s="611"/>
      <c r="C10" s="612"/>
      <c r="D10" s="612"/>
      <c r="E10" s="612"/>
      <c r="F10" s="624"/>
      <c r="G10" s="526"/>
      <c r="H10" s="526"/>
      <c r="I10" s="526"/>
      <c r="J10" s="526"/>
      <c r="K10" s="526"/>
      <c r="L10" s="526"/>
      <c r="M10" s="526"/>
      <c r="N10" s="339"/>
    </row>
    <row r="11" spans="2:14" ht="12.75" customHeight="1" x14ac:dyDescent="0.2">
      <c r="B11" s="961" t="s">
        <v>413</v>
      </c>
      <c r="C11" s="962"/>
      <c r="D11" s="962"/>
      <c r="E11" s="962"/>
      <c r="F11" s="624"/>
      <c r="G11" s="635">
        <f>'Higher cap(s) calculation'!C11</f>
        <v>1</v>
      </c>
      <c r="H11" s="624"/>
      <c r="I11" s="624"/>
      <c r="J11" s="624"/>
      <c r="K11" s="624"/>
      <c r="L11" s="624"/>
      <c r="M11" s="526"/>
      <c r="N11" s="339"/>
    </row>
    <row r="12" spans="2:14" ht="15.75" customHeight="1" x14ac:dyDescent="0.2">
      <c r="B12" s="961"/>
      <c r="C12" s="962"/>
      <c r="D12" s="962"/>
      <c r="E12" s="962"/>
      <c r="F12" s="624"/>
      <c r="G12" s="624"/>
      <c r="H12" s="624"/>
      <c r="I12" s="624"/>
      <c r="J12" s="624"/>
      <c r="K12" s="624"/>
      <c r="L12" s="624"/>
      <c r="M12" s="526"/>
      <c r="N12" s="339"/>
    </row>
    <row r="13" spans="2:14" ht="12.75" x14ac:dyDescent="0.2">
      <c r="B13" s="636"/>
      <c r="C13" s="637"/>
      <c r="D13" s="637"/>
      <c r="E13" s="637"/>
      <c r="F13" s="624"/>
      <c r="G13" s="624"/>
      <c r="H13" s="609" t="s">
        <v>72</v>
      </c>
      <c r="I13" s="609" t="s">
        <v>232</v>
      </c>
      <c r="J13" s="609" t="s">
        <v>233</v>
      </c>
      <c r="K13" s="609" t="s">
        <v>234</v>
      </c>
      <c r="L13" s="609" t="s">
        <v>235</v>
      </c>
      <c r="M13" s="526"/>
      <c r="N13" s="339"/>
    </row>
    <row r="14" spans="2:14" ht="12.75" x14ac:dyDescent="0.2">
      <c r="B14" s="611"/>
      <c r="C14" s="612"/>
      <c r="D14" s="612"/>
      <c r="E14" s="612"/>
      <c r="F14" s="624"/>
      <c r="G14" s="624"/>
      <c r="H14" s="15"/>
      <c r="I14" s="15"/>
      <c r="J14" s="15"/>
      <c r="K14" s="15"/>
      <c r="L14" s="15"/>
      <c r="M14" s="526"/>
      <c r="N14" s="339"/>
    </row>
    <row r="15" spans="2:14" ht="12.75" x14ac:dyDescent="0.2">
      <c r="B15" s="611" t="s">
        <v>420</v>
      </c>
      <c r="C15" s="612"/>
      <c r="D15" s="612"/>
      <c r="E15" s="612"/>
      <c r="F15" s="624"/>
      <c r="G15" s="624"/>
      <c r="H15" s="624"/>
      <c r="I15" s="627">
        <f>'Higher cap(s) calculation'!F62</f>
        <v>3.996833118763643E-2</v>
      </c>
      <c r="J15" s="627" t="str">
        <f>'Higher cap(s) calculation'!G62</f>
        <v/>
      </c>
      <c r="K15" s="627" t="str">
        <f>'Higher cap(s) calculation'!H62</f>
        <v/>
      </c>
      <c r="L15" s="627" t="str">
        <f>'Higher cap(s) calculation'!I62</f>
        <v/>
      </c>
      <c r="M15" s="526"/>
      <c r="N15" s="339"/>
    </row>
    <row r="16" spans="2:14" ht="14.25" customHeight="1" x14ac:dyDescent="0.2">
      <c r="B16" s="961" t="s">
        <v>419</v>
      </c>
      <c r="C16" s="962"/>
      <c r="D16" s="962"/>
      <c r="E16" s="962"/>
      <c r="F16" s="624"/>
      <c r="G16" s="624"/>
      <c r="H16" s="624"/>
      <c r="I16" s="624"/>
      <c r="J16" s="624"/>
      <c r="K16" s="624"/>
      <c r="L16" s="624"/>
      <c r="M16" s="526"/>
      <c r="N16" s="339"/>
    </row>
    <row r="17" spans="2:14" ht="12.75" x14ac:dyDescent="0.2">
      <c r="B17" s="961"/>
      <c r="C17" s="962"/>
      <c r="D17" s="962"/>
      <c r="E17" s="962"/>
      <c r="F17" s="624"/>
      <c r="G17" s="627">
        <f>SUM(I15:L15)</f>
        <v>3.996833118763643E-2</v>
      </c>
      <c r="H17" s="624"/>
      <c r="I17" s="624"/>
      <c r="J17" s="624"/>
      <c r="K17" s="624"/>
      <c r="L17" s="624"/>
      <c r="M17" s="526"/>
      <c r="N17" s="339"/>
    </row>
    <row r="18" spans="2:14" ht="12.75" x14ac:dyDescent="0.2">
      <c r="B18" s="614"/>
      <c r="C18" s="612"/>
      <c r="D18" s="612"/>
      <c r="E18" s="612"/>
      <c r="F18" s="624"/>
      <c r="G18" s="624"/>
      <c r="H18" s="624"/>
      <c r="I18" s="624"/>
      <c r="J18" s="624"/>
      <c r="K18" s="624"/>
      <c r="L18" s="624"/>
      <c r="M18" s="526"/>
      <c r="N18" s="339"/>
    </row>
    <row r="19" spans="2:14" ht="12.75" x14ac:dyDescent="0.2">
      <c r="B19" s="611" t="s">
        <v>421</v>
      </c>
      <c r="C19" s="612"/>
      <c r="D19" s="612"/>
      <c r="E19" s="612"/>
      <c r="F19" s="624"/>
      <c r="G19" s="624"/>
      <c r="H19" s="624"/>
      <c r="I19" s="628">
        <f>'Higher cap(s) calculation'!F64</f>
        <v>286238</v>
      </c>
      <c r="J19" s="628" t="str">
        <f>'Higher cap(s) calculation'!G64</f>
        <v/>
      </c>
      <c r="K19" s="628" t="str">
        <f>'Higher cap(s) calculation'!H64</f>
        <v/>
      </c>
      <c r="L19" s="628" t="str">
        <f>'Higher cap(s) calculation'!I64</f>
        <v/>
      </c>
      <c r="M19" s="526"/>
      <c r="N19" s="339"/>
    </row>
    <row r="20" spans="2:14" ht="12.75" x14ac:dyDescent="0.2">
      <c r="B20" s="611" t="s">
        <v>423</v>
      </c>
      <c r="C20" s="612"/>
      <c r="D20" s="612"/>
      <c r="E20" s="612"/>
      <c r="F20" s="624"/>
      <c r="G20" s="626"/>
      <c r="H20" s="628">
        <f>'Higher cap(s) calculation'!E67</f>
        <v>1391.4163590441033</v>
      </c>
      <c r="I20" s="628" t="str">
        <f>IF($G$11&gt;1,'Higher cap(s) calculation'!F67,"")</f>
        <v/>
      </c>
      <c r="J20" s="628" t="str">
        <f>IF($G$11&gt;2,'Higher cap(s) calculation'!G67,"")</f>
        <v/>
      </c>
      <c r="K20" s="628" t="str">
        <f>IF($G$11&gt;3,'Higher cap(s) calculation'!H67,"")</f>
        <v/>
      </c>
      <c r="L20" s="624"/>
      <c r="M20" s="526"/>
      <c r="N20" s="339"/>
    </row>
    <row r="21" spans="2:14" ht="12.75" x14ac:dyDescent="0.2">
      <c r="B21" s="611" t="s">
        <v>422</v>
      </c>
      <c r="C21" s="612"/>
      <c r="D21" s="612"/>
      <c r="E21" s="612"/>
      <c r="F21" s="624"/>
      <c r="G21" s="624"/>
      <c r="H21" s="624"/>
      <c r="I21" s="628">
        <f>'Higher cap(s) calculation'!F68</f>
        <v>1447.0289489022732</v>
      </c>
      <c r="J21" s="628" t="str">
        <f>'Higher cap(s) calculation'!G68</f>
        <v/>
      </c>
      <c r="K21" s="628" t="str">
        <f>'Higher cap(s) calculation'!H68</f>
        <v/>
      </c>
      <c r="L21" s="628" t="str">
        <f>'Higher cap(s) calculation'!I68</f>
        <v/>
      </c>
      <c r="M21" s="526"/>
      <c r="N21" s="339"/>
    </row>
    <row r="22" spans="2:14" ht="12.75" x14ac:dyDescent="0.2">
      <c r="B22" s="625"/>
      <c r="C22" s="623"/>
      <c r="D22" s="623"/>
      <c r="E22" s="623"/>
      <c r="F22" s="624"/>
      <c r="G22" s="624"/>
      <c r="H22" s="624"/>
      <c r="I22" s="624"/>
      <c r="J22" s="624"/>
      <c r="K22" s="624"/>
      <c r="L22" s="624"/>
      <c r="M22" s="526"/>
      <c r="N22" s="339"/>
    </row>
    <row r="23" spans="2:14" ht="12.75" x14ac:dyDescent="0.2">
      <c r="B23" s="625"/>
      <c r="C23" s="623"/>
      <c r="D23" s="623"/>
      <c r="E23" s="623"/>
      <c r="F23" s="624"/>
      <c r="G23" s="624"/>
      <c r="H23" s="624"/>
      <c r="I23" s="624"/>
      <c r="J23" s="624"/>
      <c r="K23" s="624"/>
      <c r="L23" s="624"/>
      <c r="M23" s="526"/>
      <c r="N23" s="339"/>
    </row>
    <row r="24" spans="2:14" ht="12.75" x14ac:dyDescent="0.2">
      <c r="B24" s="614" t="s">
        <v>409</v>
      </c>
      <c r="C24" s="612"/>
      <c r="D24" s="612"/>
      <c r="E24" s="623"/>
      <c r="F24" s="624"/>
      <c r="G24" s="624"/>
      <c r="H24" s="624"/>
      <c r="I24" s="624"/>
      <c r="J24" s="624"/>
      <c r="K24" s="624"/>
      <c r="L24" s="624"/>
      <c r="M24" s="526"/>
      <c r="N24" s="339"/>
    </row>
    <row r="25" spans="2:14" ht="12.75" x14ac:dyDescent="0.2">
      <c r="B25" s="615"/>
      <c r="C25" s="616" t="s">
        <v>414</v>
      </c>
      <c r="D25" s="610"/>
      <c r="E25" s="624"/>
      <c r="F25" s="624"/>
      <c r="G25" s="624"/>
      <c r="H25" s="624"/>
      <c r="I25" s="624"/>
      <c r="J25" s="624"/>
      <c r="K25" s="624"/>
      <c r="L25" s="624"/>
      <c r="M25" s="526"/>
      <c r="N25" s="339"/>
    </row>
    <row r="26" spans="2:14" ht="12.75" x14ac:dyDescent="0.2">
      <c r="B26" s="615"/>
      <c r="C26" s="617" t="s">
        <v>324</v>
      </c>
      <c r="D26" s="610"/>
      <c r="E26" s="624"/>
      <c r="F26" s="624"/>
      <c r="G26" s="624"/>
      <c r="H26" s="629">
        <f>'SRP and LTFP'!C396</f>
        <v>3.2397491030171567E-2</v>
      </c>
      <c r="I26" s="629">
        <f>'SRP and LTFP'!D396</f>
        <v>-0.13261899763537968</v>
      </c>
      <c r="J26" s="629">
        <f>'SRP and LTFP'!E396</f>
        <v>-6.3255178131846862E-2</v>
      </c>
      <c r="K26" s="629">
        <f>'SRP and LTFP'!F396</f>
        <v>-8.0924441459968383E-2</v>
      </c>
      <c r="L26" s="629">
        <f>'SRP and LTFP'!G396</f>
        <v>-0.12769104309792634</v>
      </c>
      <c r="M26" s="526"/>
      <c r="N26" s="339"/>
    </row>
    <row r="27" spans="2:14" ht="12.75" x14ac:dyDescent="0.2">
      <c r="B27" s="615"/>
      <c r="C27" s="617" t="s">
        <v>325</v>
      </c>
      <c r="D27" s="610"/>
      <c r="E27" s="624"/>
      <c r="F27" s="624"/>
      <c r="G27" s="624"/>
      <c r="H27" s="629">
        <f>'SRP and LTFP'!C397</f>
        <v>3.2397491030171567E-2</v>
      </c>
      <c r="I27" s="629">
        <f>'SRP and LTFP'!D397</f>
        <v>-0.14305439013166865</v>
      </c>
      <c r="J27" s="630"/>
      <c r="K27" s="630"/>
      <c r="L27" s="630"/>
      <c r="M27" s="526"/>
      <c r="N27" s="339"/>
    </row>
    <row r="28" spans="2:14" ht="12.75" x14ac:dyDescent="0.2">
      <c r="B28" s="615"/>
      <c r="C28" s="616" t="s">
        <v>416</v>
      </c>
      <c r="D28" s="610"/>
      <c r="E28" s="624"/>
      <c r="F28" s="624"/>
      <c r="G28" s="624"/>
      <c r="H28" s="631"/>
      <c r="I28" s="631"/>
      <c r="J28" s="631"/>
      <c r="K28" s="631"/>
      <c r="L28" s="631"/>
      <c r="M28" s="526"/>
      <c r="N28" s="339"/>
    </row>
    <row r="29" spans="2:14" ht="12.75" x14ac:dyDescent="0.2">
      <c r="B29" s="615"/>
      <c r="C29" s="617" t="s">
        <v>324</v>
      </c>
      <c r="D29" s="610"/>
      <c r="E29" s="624"/>
      <c r="F29" s="624"/>
      <c r="G29" s="624"/>
      <c r="H29" s="632">
        <f>'SRP and LTFP'!C372</f>
        <v>2.3121025916538791</v>
      </c>
      <c r="I29" s="632">
        <f>'SRP and LTFP'!D372</f>
        <v>1.5095904525189587</v>
      </c>
      <c r="J29" s="632">
        <f>'SRP and LTFP'!E372</f>
        <v>1.397678721013788</v>
      </c>
      <c r="K29" s="632">
        <f>'SRP and LTFP'!F372</f>
        <v>1.0386959316957671</v>
      </c>
      <c r="L29" s="632">
        <f>'SRP and LTFP'!G372</f>
        <v>0.59957034836925105</v>
      </c>
      <c r="M29" s="526"/>
      <c r="N29" s="339"/>
    </row>
    <row r="30" spans="2:14" ht="12.75" x14ac:dyDescent="0.2">
      <c r="B30" s="615"/>
      <c r="C30" s="617" t="s">
        <v>325</v>
      </c>
      <c r="D30" s="610"/>
      <c r="E30" s="624"/>
      <c r="F30" s="624"/>
      <c r="G30" s="624"/>
      <c r="H30" s="632">
        <f>'SRP and LTFP'!C373</f>
        <v>2.3121025916538791</v>
      </c>
      <c r="I30" s="632">
        <f>'SRP and LTFP'!D373</f>
        <v>1.5120499185332403</v>
      </c>
      <c r="J30" s="633"/>
      <c r="K30" s="633"/>
      <c r="L30" s="633"/>
      <c r="M30" s="526"/>
      <c r="N30" s="339"/>
    </row>
    <row r="31" spans="2:14" ht="12.75" x14ac:dyDescent="0.2">
      <c r="B31" s="615"/>
      <c r="C31" s="618" t="s">
        <v>415</v>
      </c>
      <c r="D31" s="610"/>
      <c r="E31" s="624"/>
      <c r="F31" s="624"/>
      <c r="G31" s="624"/>
      <c r="H31" s="631"/>
      <c r="I31" s="631"/>
      <c r="J31" s="631"/>
      <c r="K31" s="631"/>
      <c r="L31" s="631"/>
      <c r="M31" s="526"/>
      <c r="N31" s="339"/>
    </row>
    <row r="32" spans="2:14" ht="12.75" x14ac:dyDescent="0.2">
      <c r="B32" s="615"/>
      <c r="C32" s="617" t="s">
        <v>324</v>
      </c>
      <c r="D32" s="610"/>
      <c r="E32" s="624"/>
      <c r="F32" s="624"/>
      <c r="G32" s="624"/>
      <c r="H32" s="632">
        <f>'SRP and LTFP'!C376</f>
        <v>1.8083324292416478</v>
      </c>
      <c r="I32" s="632">
        <f>'SRP and LTFP'!D376</f>
        <v>0.99752629154519901</v>
      </c>
      <c r="J32" s="632">
        <f>'SRP and LTFP'!E376</f>
        <v>0.88572256607129385</v>
      </c>
      <c r="K32" s="632">
        <f>'SRP and LTFP'!F376</f>
        <v>0.52575129168071377</v>
      </c>
      <c r="L32" s="632">
        <f>'SRP and LTFP'!G376</f>
        <v>9.6775534419365691E-2</v>
      </c>
      <c r="M32" s="526"/>
      <c r="N32" s="339"/>
    </row>
    <row r="33" spans="2:14" ht="12.75" x14ac:dyDescent="0.2">
      <c r="B33" s="615"/>
      <c r="C33" s="617" t="s">
        <v>325</v>
      </c>
      <c r="D33" s="610"/>
      <c r="E33" s="624"/>
      <c r="F33" s="624"/>
      <c r="G33" s="624"/>
      <c r="H33" s="632">
        <f>'SRP and LTFP'!C377</f>
        <v>1.8083324292416478</v>
      </c>
      <c r="I33" s="632">
        <f>'SRP and LTFP'!D377</f>
        <v>0.99998575755948049</v>
      </c>
      <c r="J33" s="633"/>
      <c r="K33" s="633"/>
      <c r="L33" s="633"/>
      <c r="M33" s="526"/>
      <c r="N33" s="339"/>
    </row>
    <row r="34" spans="2:14" ht="12.75" x14ac:dyDescent="0.2">
      <c r="B34" s="615"/>
      <c r="C34" s="616" t="s">
        <v>319</v>
      </c>
      <c r="D34" s="610"/>
      <c r="E34" s="624"/>
      <c r="F34" s="624"/>
      <c r="G34" s="624"/>
      <c r="H34" s="631"/>
      <c r="I34" s="631"/>
      <c r="J34" s="631"/>
      <c r="K34" s="631"/>
      <c r="L34" s="631"/>
      <c r="M34" s="526"/>
      <c r="N34" s="339"/>
    </row>
    <row r="35" spans="2:14" ht="12.75" x14ac:dyDescent="0.2">
      <c r="B35" s="615"/>
      <c r="C35" s="617" t="s">
        <v>324</v>
      </c>
      <c r="D35" s="610"/>
      <c r="E35" s="624"/>
      <c r="F35" s="624"/>
      <c r="G35" s="624"/>
      <c r="H35" s="634">
        <f>'SRP and LTFP'!C382</f>
        <v>0.81499625252383889</v>
      </c>
      <c r="I35" s="634">
        <f>'SRP and LTFP'!D382</f>
        <v>0.67872601357638918</v>
      </c>
      <c r="J35" s="634">
        <f>'SRP and LTFP'!E382</f>
        <v>0.79109133194862946</v>
      </c>
      <c r="K35" s="634">
        <f>'SRP and LTFP'!F382</f>
        <v>0.87088242702415275</v>
      </c>
      <c r="L35" s="634">
        <f>'SRP and LTFP'!G382</f>
        <v>0.7497142472937538</v>
      </c>
      <c r="M35" s="526"/>
      <c r="N35" s="339"/>
    </row>
    <row r="36" spans="2:14" ht="12.75" x14ac:dyDescent="0.2">
      <c r="B36" s="615"/>
      <c r="C36" s="617" t="s">
        <v>325</v>
      </c>
      <c r="D36" s="610"/>
      <c r="E36" s="624"/>
      <c r="F36" s="624"/>
      <c r="G36" s="624"/>
      <c r="H36" s="634">
        <f>'SRP and LTFP'!C383</f>
        <v>0.81499625252383889</v>
      </c>
      <c r="I36" s="634">
        <f>'SRP and LTFP'!D383</f>
        <v>0.67872601357638918</v>
      </c>
      <c r="J36" s="631"/>
      <c r="K36" s="631"/>
      <c r="L36" s="631"/>
      <c r="M36" s="526"/>
      <c r="N36" s="339"/>
    </row>
    <row r="37" spans="2:14" ht="12.75" x14ac:dyDescent="0.2">
      <c r="B37" s="615"/>
      <c r="C37" s="616" t="s">
        <v>417</v>
      </c>
      <c r="D37" s="610"/>
      <c r="E37" s="624"/>
      <c r="F37" s="624"/>
      <c r="G37" s="624"/>
      <c r="H37" s="631"/>
      <c r="I37" s="631"/>
      <c r="J37" s="631"/>
      <c r="K37" s="631"/>
      <c r="L37" s="631"/>
      <c r="M37" s="526"/>
      <c r="N37" s="339"/>
    </row>
    <row r="38" spans="2:14" ht="12.75" x14ac:dyDescent="0.2">
      <c r="B38" s="615"/>
      <c r="C38" s="617" t="s">
        <v>324</v>
      </c>
      <c r="D38" s="610"/>
      <c r="E38" s="624"/>
      <c r="F38" s="624"/>
      <c r="G38" s="624"/>
      <c r="H38" s="629">
        <f>'SRP and LTFP'!C386</f>
        <v>0</v>
      </c>
      <c r="I38" s="629">
        <f>'SRP and LTFP'!D386</f>
        <v>0</v>
      </c>
      <c r="J38" s="629">
        <f>'SRP and LTFP'!E386</f>
        <v>0</v>
      </c>
      <c r="K38" s="629">
        <f>'SRP and LTFP'!F386</f>
        <v>0</v>
      </c>
      <c r="L38" s="629">
        <f>'SRP and LTFP'!G386</f>
        <v>0</v>
      </c>
      <c r="M38" s="526"/>
      <c r="N38" s="339"/>
    </row>
    <row r="39" spans="2:14" ht="12.75" x14ac:dyDescent="0.2">
      <c r="B39" s="615"/>
      <c r="C39" s="617" t="s">
        <v>325</v>
      </c>
      <c r="D39" s="610"/>
      <c r="E39" s="624"/>
      <c r="F39" s="624"/>
      <c r="G39" s="624"/>
      <c r="H39" s="629">
        <f>'SRP and LTFP'!C387</f>
        <v>0</v>
      </c>
      <c r="I39" s="629">
        <f>'SRP and LTFP'!D387</f>
        <v>0</v>
      </c>
      <c r="J39" s="630"/>
      <c r="K39" s="630"/>
      <c r="L39" s="630"/>
      <c r="M39" s="526"/>
      <c r="N39" s="339"/>
    </row>
    <row r="40" spans="2:14" ht="12.75" x14ac:dyDescent="0.2">
      <c r="B40" s="615"/>
      <c r="C40" s="616" t="s">
        <v>418</v>
      </c>
      <c r="D40" s="610"/>
      <c r="E40" s="624"/>
      <c r="F40" s="624"/>
      <c r="G40" s="624"/>
      <c r="H40" s="631"/>
      <c r="I40" s="631"/>
      <c r="J40" s="631"/>
      <c r="K40" s="631"/>
      <c r="L40" s="631"/>
      <c r="M40" s="526"/>
      <c r="N40" s="339"/>
    </row>
    <row r="41" spans="2:14" ht="12.75" x14ac:dyDescent="0.2">
      <c r="B41" s="615"/>
      <c r="C41" s="617" t="s">
        <v>324</v>
      </c>
      <c r="D41" s="610"/>
      <c r="E41" s="624"/>
      <c r="F41" s="624"/>
      <c r="G41" s="624"/>
      <c r="H41" s="629">
        <f>'SRP and LTFP'!C390</f>
        <v>1.4874618972273266E-2</v>
      </c>
      <c r="I41" s="629">
        <f>'SRP and LTFP'!D390</f>
        <v>1.4054189848506994E-2</v>
      </c>
      <c r="J41" s="629">
        <f>'SRP and LTFP'!E390</f>
        <v>1.3784081459913623E-2</v>
      </c>
      <c r="K41" s="629">
        <f>'SRP and LTFP'!F390</f>
        <v>1.3511176003263693E-2</v>
      </c>
      <c r="L41" s="629">
        <f>'SRP and LTFP'!G390</f>
        <v>1.3298223961723459E-2</v>
      </c>
      <c r="M41" s="526"/>
      <c r="N41" s="339"/>
    </row>
    <row r="42" spans="2:14" ht="12.75" x14ac:dyDescent="0.2">
      <c r="B42" s="615"/>
      <c r="C42" s="617" t="s">
        <v>325</v>
      </c>
      <c r="D42" s="610"/>
      <c r="E42" s="624"/>
      <c r="F42" s="624"/>
      <c r="G42" s="624"/>
      <c r="H42" s="629">
        <f>'SRP and LTFP'!C391</f>
        <v>1.4874618972273266E-2</v>
      </c>
      <c r="I42" s="629">
        <f>'SRP and LTFP'!D391</f>
        <v>1.4237893392015144E-2</v>
      </c>
      <c r="J42" s="630"/>
      <c r="K42" s="630"/>
      <c r="L42" s="630"/>
      <c r="M42" s="526"/>
      <c r="N42" s="339"/>
    </row>
    <row r="43" spans="2:14" ht="12.75" x14ac:dyDescent="0.2">
      <c r="B43" s="615"/>
      <c r="C43" s="610"/>
      <c r="D43" s="610"/>
      <c r="E43" s="624"/>
      <c r="F43" s="624"/>
      <c r="G43" s="624"/>
      <c r="H43" s="624"/>
      <c r="I43" s="624"/>
      <c r="J43" s="624"/>
      <c r="K43" s="624"/>
      <c r="L43" s="624"/>
      <c r="M43" s="526"/>
      <c r="N43" s="339"/>
    </row>
    <row r="44" spans="2:14" ht="12.75" x14ac:dyDescent="0.2">
      <c r="B44" s="615"/>
      <c r="C44" s="610"/>
      <c r="D44" s="610"/>
      <c r="E44" s="624"/>
      <c r="F44" s="624"/>
      <c r="G44" s="624"/>
      <c r="H44" s="624"/>
      <c r="I44" s="624"/>
      <c r="J44" s="624"/>
      <c r="K44" s="624"/>
      <c r="L44" s="624"/>
      <c r="M44" s="526"/>
      <c r="N44" s="339"/>
    </row>
    <row r="45" spans="2:14" ht="12.75" x14ac:dyDescent="0.2">
      <c r="B45" s="619" t="s">
        <v>412</v>
      </c>
      <c r="C45" s="610"/>
      <c r="D45" s="610"/>
      <c r="E45" s="624"/>
      <c r="F45" s="624"/>
      <c r="G45" s="624"/>
      <c r="H45" s="624"/>
      <c r="I45" s="624"/>
      <c r="J45" s="624"/>
      <c r="K45" s="624"/>
      <c r="L45" s="624"/>
      <c r="M45" s="526"/>
      <c r="N45" s="339"/>
    </row>
    <row r="46" spans="2:14" ht="33.75" customHeight="1" x14ac:dyDescent="0.2">
      <c r="B46" s="625"/>
      <c r="C46" s="624"/>
      <c r="D46" s="624"/>
      <c r="E46" s="965" t="s">
        <v>352</v>
      </c>
      <c r="F46" s="965"/>
      <c r="G46" s="965" t="s">
        <v>353</v>
      </c>
      <c r="H46" s="965"/>
      <c r="I46" s="965" t="s">
        <v>424</v>
      </c>
      <c r="J46" s="965"/>
      <c r="K46" s="966" t="s">
        <v>411</v>
      </c>
      <c r="L46" s="966"/>
      <c r="M46" s="526"/>
      <c r="N46" s="339"/>
    </row>
    <row r="47" spans="2:14" ht="12" x14ac:dyDescent="0.2">
      <c r="B47" s="611" t="s">
        <v>425</v>
      </c>
      <c r="C47" s="610"/>
      <c r="D47" s="610"/>
      <c r="E47" s="963">
        <f>'SRP and LTFP'!C324</f>
        <v>17419453</v>
      </c>
      <c r="F47" s="964"/>
      <c r="G47" s="963">
        <f>'SRP and LTFP'!D324</f>
        <v>17275031</v>
      </c>
      <c r="H47" s="964"/>
      <c r="I47" s="963">
        <f>'SRP and LTFP'!E324</f>
        <v>72489943</v>
      </c>
      <c r="J47" s="964"/>
      <c r="K47" s="963">
        <f>'SRP and LTFP'!F324</f>
        <v>191640733</v>
      </c>
      <c r="L47" s="964"/>
      <c r="M47" s="526"/>
      <c r="N47" s="339"/>
    </row>
    <row r="48" spans="2:14" ht="12" x14ac:dyDescent="0.2">
      <c r="B48" s="611" t="s">
        <v>426</v>
      </c>
      <c r="C48" s="610"/>
      <c r="D48" s="610"/>
      <c r="E48" s="963">
        <f>'SRP and LTFP'!C325</f>
        <v>17917413</v>
      </c>
      <c r="F48" s="964"/>
      <c r="G48" s="963">
        <f>'SRP and LTFP'!D325</f>
        <v>17917413</v>
      </c>
      <c r="H48" s="964"/>
      <c r="I48" s="963">
        <f>'SRP and LTFP'!E325</f>
        <v>76364205</v>
      </c>
      <c r="J48" s="964"/>
      <c r="K48" s="963">
        <f>'SRP and LTFP'!F325</f>
        <v>211489535</v>
      </c>
      <c r="L48" s="964"/>
      <c r="M48" s="526"/>
      <c r="N48" s="339"/>
    </row>
    <row r="49" spans="2:14" ht="12" x14ac:dyDescent="0.2">
      <c r="B49" s="611" t="s">
        <v>427</v>
      </c>
      <c r="C49" s="610"/>
      <c r="D49" s="610"/>
      <c r="E49" s="963">
        <f>'SRP and LTFP'!C326</f>
        <v>-497960</v>
      </c>
      <c r="F49" s="964"/>
      <c r="G49" s="963">
        <f>'SRP and LTFP'!D326</f>
        <v>-642382</v>
      </c>
      <c r="H49" s="964"/>
      <c r="I49" s="963">
        <f>'SRP and LTFP'!E326</f>
        <v>-3874262</v>
      </c>
      <c r="J49" s="964"/>
      <c r="K49" s="963">
        <f>'SRP and LTFP'!F326</f>
        <v>-19848802</v>
      </c>
      <c r="L49" s="964"/>
      <c r="M49" s="526"/>
      <c r="N49" s="339"/>
    </row>
    <row r="50" spans="2:14" ht="12.75" x14ac:dyDescent="0.2">
      <c r="B50" s="613"/>
      <c r="C50" s="610"/>
      <c r="D50" s="610"/>
      <c r="E50" s="624"/>
      <c r="F50" s="624"/>
      <c r="G50" s="624"/>
      <c r="H50" s="624"/>
      <c r="I50" s="624"/>
      <c r="J50" s="624"/>
      <c r="K50" s="624"/>
      <c r="L50" s="624"/>
      <c r="M50" s="526"/>
      <c r="N50" s="339"/>
    </row>
    <row r="51" spans="2:14" ht="12" customHeight="1" x14ac:dyDescent="0.2">
      <c r="B51" s="961" t="s">
        <v>428</v>
      </c>
      <c r="C51" s="962"/>
      <c r="D51" s="962"/>
      <c r="E51" s="963">
        <f>'SRP and LTFP'!C328</f>
        <v>6632100</v>
      </c>
      <c r="F51" s="964"/>
      <c r="G51" s="963">
        <f>'SRP and LTFP'!D328</f>
        <v>6482039</v>
      </c>
      <c r="H51" s="964"/>
      <c r="I51" s="963">
        <f>'SRP and LTFP'!E328</f>
        <v>22704400</v>
      </c>
      <c r="J51" s="964"/>
      <c r="K51" s="963">
        <f>'SRP and LTFP'!F328</f>
        <v>60153400</v>
      </c>
      <c r="L51" s="964"/>
      <c r="M51" s="526"/>
      <c r="N51" s="339"/>
    </row>
    <row r="52" spans="2:14" ht="14.25" customHeight="1" x14ac:dyDescent="0.2">
      <c r="B52" s="961"/>
      <c r="C52" s="962"/>
      <c r="D52" s="962"/>
      <c r="E52" s="624"/>
      <c r="F52" s="624"/>
      <c r="G52" s="624"/>
      <c r="H52" s="624"/>
      <c r="I52" s="624"/>
      <c r="J52" s="624"/>
      <c r="K52" s="624"/>
      <c r="L52" s="624"/>
      <c r="M52" s="526"/>
      <c r="N52" s="339"/>
    </row>
    <row r="53" spans="2:14" x14ac:dyDescent="0.2">
      <c r="B53" s="557"/>
      <c r="C53" s="558"/>
      <c r="D53" s="558"/>
      <c r="E53" s="558"/>
      <c r="F53" s="558"/>
      <c r="G53" s="558"/>
      <c r="H53" s="558"/>
      <c r="I53" s="558"/>
      <c r="J53" s="558"/>
      <c r="K53" s="558"/>
      <c r="L53" s="558"/>
      <c r="M53" s="558"/>
      <c r="N53" s="559"/>
    </row>
  </sheetData>
  <mergeCells count="23">
    <mergeCell ref="B11:E12"/>
    <mergeCell ref="E46:F46"/>
    <mergeCell ref="G46:H46"/>
    <mergeCell ref="I46:J46"/>
    <mergeCell ref="K46:L46"/>
    <mergeCell ref="K47:L47"/>
    <mergeCell ref="E48:F48"/>
    <mergeCell ref="G48:H48"/>
    <mergeCell ref="I48:J48"/>
    <mergeCell ref="K48:L48"/>
    <mergeCell ref="K49:L49"/>
    <mergeCell ref="E51:F51"/>
    <mergeCell ref="G51:H51"/>
    <mergeCell ref="I51:J51"/>
    <mergeCell ref="K51:L51"/>
    <mergeCell ref="B51:D52"/>
    <mergeCell ref="B16:E17"/>
    <mergeCell ref="E49:F49"/>
    <mergeCell ref="G49:H49"/>
    <mergeCell ref="I49:J49"/>
    <mergeCell ref="E47:F47"/>
    <mergeCell ref="G47:H47"/>
    <mergeCell ref="I47:J47"/>
  </mergeCells>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0"/>
  <sheetViews>
    <sheetView workbookViewId="0">
      <selection activeCell="D37" sqref="D37"/>
    </sheetView>
  </sheetViews>
  <sheetFormatPr defaultColWidth="9.33203125" defaultRowHeight="11.25" x14ac:dyDescent="0.2"/>
  <cols>
    <col min="1" max="1" width="44" style="1" customWidth="1"/>
    <col min="2" max="2" width="81.1640625" style="1" customWidth="1"/>
    <col min="3" max="16384" width="9.33203125" style="1"/>
  </cols>
  <sheetData>
    <row r="2" spans="1:5" ht="18" x14ac:dyDescent="0.2">
      <c r="A2" s="2" t="s">
        <v>398</v>
      </c>
    </row>
    <row r="4" spans="1:5" ht="12.75" x14ac:dyDescent="0.2">
      <c r="A4" s="550" t="s">
        <v>399</v>
      </c>
    </row>
    <row r="6" spans="1:5" x14ac:dyDescent="0.2">
      <c r="A6" s="560" t="s">
        <v>401</v>
      </c>
    </row>
    <row r="7" spans="1:5" x14ac:dyDescent="0.2">
      <c r="A7" s="561"/>
      <c r="B7" s="562"/>
      <c r="C7" s="562"/>
      <c r="D7" s="562"/>
      <c r="E7" s="563"/>
    </row>
    <row r="8" spans="1:5" x14ac:dyDescent="0.2">
      <c r="A8" s="564"/>
      <c r="B8" s="534"/>
      <c r="C8" s="534"/>
      <c r="D8" s="534"/>
      <c r="E8" s="565"/>
    </row>
    <row r="9" spans="1:5" x14ac:dyDescent="0.2">
      <c r="A9" s="564"/>
      <c r="B9" s="534"/>
      <c r="C9" s="534"/>
      <c r="D9" s="534"/>
      <c r="E9" s="565"/>
    </row>
    <row r="10" spans="1:5" x14ac:dyDescent="0.2">
      <c r="A10" s="564"/>
      <c r="B10" s="534"/>
      <c r="C10" s="534"/>
      <c r="D10" s="534"/>
      <c r="E10" s="565"/>
    </row>
    <row r="11" spans="1:5" x14ac:dyDescent="0.2">
      <c r="A11" s="551"/>
      <c r="B11" s="552"/>
      <c r="C11" s="553"/>
      <c r="D11" s="534"/>
      <c r="E11" s="565"/>
    </row>
    <row r="12" spans="1:5" ht="12.75" x14ac:dyDescent="0.2">
      <c r="A12" s="554" t="s">
        <v>400</v>
      </c>
      <c r="B12" s="544" t="s">
        <v>393</v>
      </c>
      <c r="C12" s="339"/>
      <c r="D12" s="534"/>
      <c r="E12" s="565"/>
    </row>
    <row r="13" spans="1:5" ht="12.75" x14ac:dyDescent="0.2">
      <c r="A13" s="555" t="s">
        <v>392</v>
      </c>
      <c r="B13" s="547" t="str">
        <f>IF(' Instructions'!K8="","Issue - missing contact name","OK")</f>
        <v>OK</v>
      </c>
      <c r="C13" s="339"/>
      <c r="D13" s="534"/>
      <c r="E13" s="565"/>
    </row>
    <row r="14" spans="1:5" ht="12.75" x14ac:dyDescent="0.2">
      <c r="A14" s="555" t="s">
        <v>392</v>
      </c>
      <c r="B14" s="547" t="str">
        <f>IF(' Instructions'!K11="","Issue - missing contact email","OK")</f>
        <v>OK</v>
      </c>
      <c r="C14" s="339"/>
      <c r="D14" s="534"/>
      <c r="E14" s="565"/>
    </row>
    <row r="15" spans="1:5" ht="12.75" x14ac:dyDescent="0.2">
      <c r="A15" s="555" t="s">
        <v>394</v>
      </c>
      <c r="B15" s="548" t="str">
        <f>IF((SUM('Revenue - Base year'!H153:T153))=(SUM('Revenue - Base year'!V12:V152)),"OK","Issue - totals error")</f>
        <v>Issue - totals error</v>
      </c>
      <c r="C15" s="339"/>
      <c r="D15" s="534"/>
      <c r="E15" s="565"/>
    </row>
    <row r="16" spans="1:5" ht="12.75" x14ac:dyDescent="0.2">
      <c r="A16" s="555" t="s">
        <v>394</v>
      </c>
      <c r="B16" s="548" t="str">
        <f>IF('Revenue - Base year'!F178="OK","OK","Issue - other revenue error")</f>
        <v>OK</v>
      </c>
      <c r="C16" s="339"/>
      <c r="D16" s="534"/>
      <c r="E16" s="565"/>
    </row>
    <row r="17" spans="1:5" ht="12.75" x14ac:dyDescent="0.2">
      <c r="A17" s="555" t="s">
        <v>364</v>
      </c>
      <c r="B17" s="548" t="str">
        <f>IF(SUM('Expenditure - Base year'!H152:Q152)=SUM('Expenditure - Base year'!R11:R151),"OK","Issue - totals error")</f>
        <v>OK</v>
      </c>
      <c r="C17" s="339"/>
      <c r="D17" s="534"/>
      <c r="E17" s="565"/>
    </row>
    <row r="18" spans="1:5" ht="12.75" x14ac:dyDescent="0.2">
      <c r="A18" s="555" t="s">
        <v>364</v>
      </c>
      <c r="B18" s="548" t="str">
        <f>IF('Expenditure - Base year'!F177="OK","OK","Issue - other expenditure issue")</f>
        <v>OK</v>
      </c>
      <c r="C18" s="339"/>
      <c r="D18" s="534"/>
      <c r="E18" s="565"/>
    </row>
    <row r="19" spans="1:5" ht="12.75" x14ac:dyDescent="0.2">
      <c r="A19" s="555" t="s">
        <v>365</v>
      </c>
      <c r="B19" s="548" t="str">
        <f>IF(SUM('Assets - Base year'!N93:Q93)=SUM('Assets - Base year'!R70:R92),"OK","Issue - totals error")</f>
        <v>OK</v>
      </c>
      <c r="C19" s="339"/>
      <c r="D19" s="534"/>
      <c r="E19" s="565"/>
    </row>
    <row r="20" spans="1:5" ht="12.75" x14ac:dyDescent="0.2">
      <c r="A20" s="555" t="s">
        <v>192</v>
      </c>
      <c r="B20" s="548" t="str">
        <f>IF(SUM('Revenue - NHC'!H61:T61)=SUM('Revenue - NHC'!V12:V60),"OK","Issue - Totals error")</f>
        <v>Issue - Totals error</v>
      </c>
      <c r="C20" s="339"/>
      <c r="D20" s="534"/>
      <c r="E20" s="565"/>
    </row>
    <row r="21" spans="1:5" ht="12.75" x14ac:dyDescent="0.2">
      <c r="A21" s="555" t="s">
        <v>192</v>
      </c>
      <c r="B21" s="548" t="str">
        <f>IF('Revenue - NHC'!F86="OK","OK","Issue - other revenue error")</f>
        <v>OK</v>
      </c>
      <c r="C21" s="339"/>
      <c r="D21" s="534"/>
      <c r="E21" s="565"/>
    </row>
    <row r="22" spans="1:5" ht="12.75" x14ac:dyDescent="0.2">
      <c r="A22" s="555" t="s">
        <v>193</v>
      </c>
      <c r="B22" s="548" t="str">
        <f>IF(SUM('Expenditure- NHC'!H60:Q60)=SUM('Expenditure- NHC'!R11:R59),"OK","Issue - totals error")</f>
        <v>OK</v>
      </c>
      <c r="C22" s="339"/>
      <c r="D22" s="534"/>
      <c r="E22" s="565"/>
    </row>
    <row r="23" spans="1:5" ht="12.75" x14ac:dyDescent="0.2">
      <c r="A23" s="555" t="s">
        <v>193</v>
      </c>
      <c r="B23" s="548" t="str">
        <f>IF('Expenditure- NHC'!F85="OK","OK","Issue - Other expenditure error")</f>
        <v>OK</v>
      </c>
      <c r="C23" s="339"/>
      <c r="D23" s="534"/>
      <c r="E23" s="565"/>
    </row>
    <row r="24" spans="1:5" ht="12.75" x14ac:dyDescent="0.2">
      <c r="A24" s="555" t="s">
        <v>194</v>
      </c>
      <c r="B24" s="548" t="str">
        <f>IF(SUM('Assets - NHC'!N93:Q93)=SUM('Assets - NHC'!R70:R92),"OK","Issue - totals error")</f>
        <v>OK</v>
      </c>
      <c r="C24" s="339"/>
      <c r="D24" s="534"/>
      <c r="E24" s="565"/>
    </row>
    <row r="25" spans="1:5" ht="12.75" x14ac:dyDescent="0.2">
      <c r="A25" s="555" t="s">
        <v>395</v>
      </c>
      <c r="B25" s="548" t="str">
        <f>IF(SUM('Revenue - WHC'!V12:V152)=SUM('Revenue - WHC'!H153:T153),"OK","Issue - totals error")</f>
        <v>Issue - totals error</v>
      </c>
      <c r="C25" s="339"/>
      <c r="D25" s="534"/>
      <c r="E25" s="565"/>
    </row>
    <row r="26" spans="1:5" ht="12.75" x14ac:dyDescent="0.2">
      <c r="A26" s="555" t="s">
        <v>395</v>
      </c>
      <c r="B26" s="548" t="str">
        <f>IF('Revenue - WHC'!F178="OK","OK","Issue - other revenue error")</f>
        <v>OK</v>
      </c>
      <c r="C26" s="339"/>
      <c r="D26" s="534"/>
      <c r="E26" s="565"/>
    </row>
    <row r="27" spans="1:5" ht="12.75" x14ac:dyDescent="0.2">
      <c r="A27" s="555" t="s">
        <v>223</v>
      </c>
      <c r="B27" s="548" t="str">
        <f>IF(SUM('Expenditure - WHC'!H152:Q152)=SUM('Expenditure - WHC'!R11:R151),"OK","Issue - totals error")</f>
        <v>OK</v>
      </c>
      <c r="C27" s="339"/>
      <c r="D27" s="534"/>
      <c r="E27" s="565"/>
    </row>
    <row r="28" spans="1:5" ht="12.75" x14ac:dyDescent="0.2">
      <c r="A28" s="555" t="s">
        <v>223</v>
      </c>
      <c r="B28" s="548" t="str">
        <f>IF('Expenditure - WHC'!F177="OK","OK","Issue - other expenditure error")</f>
        <v>OK</v>
      </c>
      <c r="C28" s="339"/>
      <c r="D28" s="534"/>
      <c r="E28" s="565"/>
    </row>
    <row r="29" spans="1:5" ht="12.75" x14ac:dyDescent="0.2">
      <c r="A29" s="555" t="s">
        <v>198</v>
      </c>
      <c r="B29" s="548" t="str">
        <f>IF(SUM('Assets - WHC'!N93:Q93)=SUM('Assets - WHC'!R70:R92),"OK","Issue - totals error")</f>
        <v>OK</v>
      </c>
      <c r="C29" s="339"/>
      <c r="D29" s="534"/>
      <c r="E29" s="565"/>
    </row>
    <row r="30" spans="1:5" ht="12.75" x14ac:dyDescent="0.2">
      <c r="A30" s="555" t="s">
        <v>396</v>
      </c>
      <c r="B30" s="549" t="str">
        <f>IF('SRP and LTFP'!C20='Revenue - Base year'!U153,"OK","Issue - Total rates and charges in 'Revenue - base year' not consistant with 'SRP and LTFP'")</f>
        <v>OK</v>
      </c>
      <c r="C30" s="339"/>
      <c r="D30" s="534"/>
      <c r="E30" s="565"/>
    </row>
    <row r="31" spans="1:5" ht="12.75" x14ac:dyDescent="0.2">
      <c r="A31" s="555" t="s">
        <v>396</v>
      </c>
      <c r="B31" s="548" t="str">
        <f>IF('SRP and LTFP'!D20='Revenue - WHC'!U153,"OK","Issue - total rates and charges inconsistant between 'Revenue WHC' and 'SRP and LTFP'")</f>
        <v>OK</v>
      </c>
      <c r="C31" s="339"/>
      <c r="D31" s="534"/>
      <c r="E31" s="565"/>
    </row>
    <row r="32" spans="1:5" ht="12.75" x14ac:dyDescent="0.2">
      <c r="A32" s="555" t="s">
        <v>396</v>
      </c>
      <c r="B32" s="548" t="str">
        <f>IF('SRP and LTFP'!B342="[enter other assumptions used to populate the SRP and LTFP]","Issue - Check to see if assumptions section is completed correctly","OK")</f>
        <v>OK</v>
      </c>
      <c r="C32" s="339"/>
      <c r="D32" s="534"/>
      <c r="E32" s="565"/>
    </row>
    <row r="33" spans="1:5" ht="12.75" x14ac:dyDescent="0.2">
      <c r="A33" s="555" t="s">
        <v>397</v>
      </c>
      <c r="B33" s="548" t="str">
        <f>IF('Higher cap(s) calculation'!$C$11=COUNT('Higher cap(s) calculation'!F62:I62),"OK","Issue - potential error in the higher cap calculations")</f>
        <v>OK</v>
      </c>
      <c r="C33" s="339"/>
      <c r="D33" s="534"/>
      <c r="E33" s="565"/>
    </row>
    <row r="34" spans="1:5" ht="12.75" x14ac:dyDescent="0.2">
      <c r="A34" s="555" t="s">
        <v>397</v>
      </c>
      <c r="B34" s="548" t="str">
        <f>IF('Higher cap(s) calculation'!$C$11=COUNT('Higher cap(s) calculation'!F87:I87),"OK","Issue - potential error in the higher cap calculations")</f>
        <v>OK</v>
      </c>
      <c r="C34" s="339"/>
      <c r="D34" s="534"/>
      <c r="E34" s="565"/>
    </row>
    <row r="35" spans="1:5" ht="12.75" customHeight="1" x14ac:dyDescent="0.2">
      <c r="A35" s="968" t="s">
        <v>397</v>
      </c>
      <c r="B35" s="967" t="str">
        <f>IF('Higher cap(s) calculation'!B42="[Discuss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Issue - Council has not submitted assumptions on forecast annualised supps in cell B41. Check in the 'SRP and LTFP' sheet assumption section for this info, or the council application. Otherwise follow up with council</v>
      </c>
      <c r="C35" s="339"/>
      <c r="D35" s="534"/>
      <c r="E35" s="565"/>
    </row>
    <row r="36" spans="1:5" ht="12.75" customHeight="1" x14ac:dyDescent="0.2">
      <c r="A36" s="968"/>
      <c r="B36" s="967"/>
      <c r="C36" s="339"/>
      <c r="D36" s="534"/>
      <c r="E36" s="565"/>
    </row>
    <row r="37" spans="1:5" ht="11.25" customHeight="1" x14ac:dyDescent="0.2">
      <c r="A37" s="968"/>
      <c r="B37" s="967"/>
      <c r="C37" s="339"/>
      <c r="D37" s="534"/>
      <c r="E37" s="565"/>
    </row>
    <row r="38" spans="1:5" ht="11.25" customHeight="1" x14ac:dyDescent="0.2">
      <c r="A38" s="968" t="s">
        <v>397</v>
      </c>
      <c r="B38" s="969" t="str">
        <f>IF('Higher cap(s) calculation'!B47="[Discuss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Issue - Council has not submitted assumptions on rateable assessments in cell B46. Check in the 'SRP and LTFP' sheet assumption section for this info, or the council application. Otherwise follow up with council</v>
      </c>
      <c r="C38" s="339"/>
      <c r="D38" s="534"/>
      <c r="E38" s="565"/>
    </row>
    <row r="39" spans="1:5" ht="11.25" customHeight="1" x14ac:dyDescent="0.2">
      <c r="A39" s="968"/>
      <c r="B39" s="969"/>
      <c r="C39" s="339"/>
      <c r="D39" s="534"/>
      <c r="E39" s="565"/>
    </row>
    <row r="40" spans="1:5" ht="11.25" customHeight="1" x14ac:dyDescent="0.2">
      <c r="A40" s="968"/>
      <c r="B40" s="969"/>
      <c r="C40" s="339"/>
      <c r="D40" s="534"/>
      <c r="E40" s="565"/>
    </row>
    <row r="41" spans="1:5" ht="12.75" x14ac:dyDescent="0.2">
      <c r="A41" s="555" t="s">
        <v>397</v>
      </c>
      <c r="B41" s="570" t="str">
        <f>IF(('Higher cap(s) calculation'!D42)="","Issue - check to see if historic annualised supps assumptions have been provided","OK")</f>
        <v>Issue - check to see if historic annualised supps assumptions have been provided</v>
      </c>
      <c r="C41" s="339"/>
      <c r="D41" s="534"/>
      <c r="E41" s="565"/>
    </row>
    <row r="42" spans="1:5" ht="12.75" x14ac:dyDescent="0.2">
      <c r="A42" s="555" t="s">
        <v>446</v>
      </c>
      <c r="B42" s="526" t="str">
        <f>IF('Services - NHC'!E19='Services - WHC'!E19,"OK","Issue - Services don't line up between the services sheets")</f>
        <v>OK</v>
      </c>
      <c r="C42" s="339"/>
      <c r="D42" s="534"/>
      <c r="E42" s="565"/>
    </row>
    <row r="43" spans="1:5" ht="12.75" x14ac:dyDescent="0.2">
      <c r="A43" s="555" t="s">
        <v>446</v>
      </c>
      <c r="B43" s="526" t="str">
        <f>IF('Services - WHC'!E29='Services - NHC'!E29,"OK","Issue - Services don't line up between the services sheets")</f>
        <v>OK</v>
      </c>
      <c r="C43" s="339"/>
      <c r="D43" s="534"/>
      <c r="E43" s="565"/>
    </row>
    <row r="44" spans="1:5" ht="12.75" x14ac:dyDescent="0.2">
      <c r="A44" s="555" t="s">
        <v>446</v>
      </c>
      <c r="B44" s="526" t="str">
        <f>IF('Services - NHC'!E39='Services - WHC'!E39,"OK","Issue - Services don't line up between the services sheets")</f>
        <v>OK</v>
      </c>
      <c r="C44" s="339"/>
      <c r="D44" s="534"/>
      <c r="E44" s="565"/>
    </row>
    <row r="45" spans="1:5" ht="12.75" x14ac:dyDescent="0.2">
      <c r="A45" s="555" t="s">
        <v>446</v>
      </c>
      <c r="B45" s="526" t="str">
        <f>IF('Services - NHC'!E59='Services - WHC'!E59,"OK","Issue - Services don't line up between the services sheets")</f>
        <v>OK</v>
      </c>
      <c r="C45" s="339"/>
      <c r="D45" s="534"/>
      <c r="E45" s="565"/>
    </row>
    <row r="46" spans="1:5" x14ac:dyDescent="0.2">
      <c r="A46" s="556"/>
      <c r="B46" s="526"/>
      <c r="C46" s="339"/>
      <c r="D46" s="534"/>
      <c r="E46" s="565"/>
    </row>
    <row r="47" spans="1:5" x14ac:dyDescent="0.2">
      <c r="A47" s="556"/>
      <c r="B47" s="526"/>
      <c r="C47" s="339"/>
      <c r="D47" s="534"/>
      <c r="E47" s="565"/>
    </row>
    <row r="48" spans="1:5" x14ac:dyDescent="0.2">
      <c r="A48" s="556"/>
      <c r="B48" s="526"/>
      <c r="C48" s="339"/>
      <c r="D48" s="534"/>
      <c r="E48" s="565"/>
    </row>
    <row r="49" spans="1:5" x14ac:dyDescent="0.2">
      <c r="A49" s="556"/>
      <c r="B49" s="526"/>
      <c r="C49" s="339"/>
      <c r="D49" s="534"/>
      <c r="E49" s="565"/>
    </row>
    <row r="50" spans="1:5" x14ac:dyDescent="0.2">
      <c r="A50" s="556"/>
      <c r="B50" s="526"/>
      <c r="C50" s="339"/>
      <c r="D50" s="534"/>
      <c r="E50" s="565"/>
    </row>
    <row r="51" spans="1:5" x14ac:dyDescent="0.2">
      <c r="A51" s="556"/>
      <c r="B51" s="526"/>
      <c r="C51" s="339"/>
      <c r="D51" s="534"/>
      <c r="E51" s="565"/>
    </row>
    <row r="52" spans="1:5" x14ac:dyDescent="0.2">
      <c r="A52" s="557"/>
      <c r="B52" s="558"/>
      <c r="C52" s="559"/>
      <c r="D52" s="534"/>
      <c r="E52" s="565"/>
    </row>
    <row r="53" spans="1:5" x14ac:dyDescent="0.2">
      <c r="A53" s="564"/>
      <c r="B53" s="534"/>
      <c r="C53" s="534"/>
      <c r="D53" s="534"/>
      <c r="E53" s="565"/>
    </row>
    <row r="54" spans="1:5" x14ac:dyDescent="0.2">
      <c r="A54" s="564"/>
      <c r="B54" s="534"/>
      <c r="C54" s="534"/>
      <c r="D54" s="534"/>
      <c r="E54" s="565"/>
    </row>
    <row r="55" spans="1:5" x14ac:dyDescent="0.2">
      <c r="A55" s="564"/>
      <c r="B55" s="534"/>
      <c r="C55" s="534"/>
      <c r="D55" s="534"/>
      <c r="E55" s="565"/>
    </row>
    <row r="56" spans="1:5" x14ac:dyDescent="0.2">
      <c r="A56" s="564"/>
      <c r="B56" s="534"/>
      <c r="C56" s="534"/>
      <c r="D56" s="534"/>
      <c r="E56" s="565"/>
    </row>
    <row r="57" spans="1:5" x14ac:dyDescent="0.2">
      <c r="A57" s="564"/>
      <c r="B57" s="534"/>
      <c r="C57" s="534"/>
      <c r="D57" s="534"/>
      <c r="E57" s="565"/>
    </row>
    <row r="58" spans="1:5" x14ac:dyDescent="0.2">
      <c r="A58" s="564"/>
      <c r="B58" s="534"/>
      <c r="C58" s="534"/>
      <c r="D58" s="534"/>
      <c r="E58" s="565"/>
    </row>
    <row r="59" spans="1:5" x14ac:dyDescent="0.2">
      <c r="A59" s="564"/>
      <c r="B59" s="534"/>
      <c r="C59" s="534"/>
      <c r="D59" s="534"/>
      <c r="E59" s="565"/>
    </row>
    <row r="60" spans="1:5" x14ac:dyDescent="0.2">
      <c r="A60" s="564"/>
      <c r="B60" s="534"/>
      <c r="C60" s="534"/>
      <c r="D60" s="534"/>
      <c r="E60" s="565"/>
    </row>
    <row r="61" spans="1:5" x14ac:dyDescent="0.2">
      <c r="A61" s="564"/>
      <c r="B61" s="534"/>
      <c r="C61" s="534"/>
      <c r="D61" s="534"/>
      <c r="E61" s="565"/>
    </row>
    <row r="62" spans="1:5" x14ac:dyDescent="0.2">
      <c r="A62" s="564"/>
      <c r="B62" s="534"/>
      <c r="C62" s="534"/>
      <c r="D62" s="534"/>
      <c r="E62" s="565"/>
    </row>
    <row r="63" spans="1:5" x14ac:dyDescent="0.2">
      <c r="A63" s="564"/>
      <c r="B63" s="534"/>
      <c r="C63" s="534"/>
      <c r="D63" s="534"/>
      <c r="E63" s="565"/>
    </row>
    <row r="64" spans="1:5" x14ac:dyDescent="0.2">
      <c r="A64" s="564"/>
      <c r="B64" s="534"/>
      <c r="C64" s="534"/>
      <c r="D64" s="534"/>
      <c r="E64" s="565"/>
    </row>
    <row r="65" spans="1:5" x14ac:dyDescent="0.2">
      <c r="A65" s="564"/>
      <c r="B65" s="534"/>
      <c r="C65" s="534"/>
      <c r="D65" s="534"/>
      <c r="E65" s="565"/>
    </row>
    <row r="66" spans="1:5" x14ac:dyDescent="0.2">
      <c r="A66" s="564"/>
      <c r="B66" s="534"/>
      <c r="C66" s="534"/>
      <c r="D66" s="534"/>
      <c r="E66" s="565"/>
    </row>
    <row r="67" spans="1:5" x14ac:dyDescent="0.2">
      <c r="A67" s="564"/>
      <c r="B67" s="534"/>
      <c r="C67" s="534"/>
      <c r="D67" s="534"/>
      <c r="E67" s="565"/>
    </row>
    <row r="68" spans="1:5" x14ac:dyDescent="0.2">
      <c r="A68" s="564"/>
      <c r="B68" s="534"/>
      <c r="C68" s="534"/>
      <c r="D68" s="534"/>
      <c r="E68" s="565"/>
    </row>
    <row r="69" spans="1:5" x14ac:dyDescent="0.2">
      <c r="A69" s="564"/>
      <c r="B69" s="534"/>
      <c r="C69" s="534"/>
      <c r="D69" s="534"/>
      <c r="E69" s="565"/>
    </row>
    <row r="70" spans="1:5" x14ac:dyDescent="0.2">
      <c r="A70" s="564"/>
      <c r="B70" s="534"/>
      <c r="C70" s="534"/>
      <c r="D70" s="534"/>
      <c r="E70" s="565"/>
    </row>
    <row r="71" spans="1:5" x14ac:dyDescent="0.2">
      <c r="A71" s="564"/>
      <c r="B71" s="534"/>
      <c r="C71" s="534"/>
      <c r="D71" s="534"/>
      <c r="E71" s="565"/>
    </row>
    <row r="72" spans="1:5" x14ac:dyDescent="0.2">
      <c r="A72" s="564"/>
      <c r="B72" s="534"/>
      <c r="C72" s="534"/>
      <c r="D72" s="534"/>
      <c r="E72" s="565"/>
    </row>
    <row r="73" spans="1:5" x14ac:dyDescent="0.2">
      <c r="A73" s="564"/>
      <c r="B73" s="534"/>
      <c r="C73" s="534"/>
      <c r="D73" s="534"/>
      <c r="E73" s="565"/>
    </row>
    <row r="74" spans="1:5" x14ac:dyDescent="0.2">
      <c r="A74" s="564"/>
      <c r="B74" s="534"/>
      <c r="C74" s="534"/>
      <c r="D74" s="534"/>
      <c r="E74" s="565"/>
    </row>
    <row r="75" spans="1:5" x14ac:dyDescent="0.2">
      <c r="A75" s="564"/>
      <c r="B75" s="534"/>
      <c r="C75" s="534"/>
      <c r="D75" s="534"/>
      <c r="E75" s="565"/>
    </row>
    <row r="76" spans="1:5" x14ac:dyDescent="0.2">
      <c r="A76" s="564"/>
      <c r="B76" s="534"/>
      <c r="C76" s="534"/>
      <c r="D76" s="534"/>
      <c r="E76" s="565"/>
    </row>
    <row r="77" spans="1:5" x14ac:dyDescent="0.2">
      <c r="A77" s="564"/>
      <c r="B77" s="534"/>
      <c r="C77" s="534"/>
      <c r="D77" s="534"/>
      <c r="E77" s="565"/>
    </row>
    <row r="78" spans="1:5" x14ac:dyDescent="0.2">
      <c r="A78" s="564"/>
      <c r="B78" s="534"/>
      <c r="C78" s="534"/>
      <c r="D78" s="534"/>
      <c r="E78" s="565"/>
    </row>
    <row r="79" spans="1:5" x14ac:dyDescent="0.2">
      <c r="A79" s="564"/>
      <c r="B79" s="534"/>
      <c r="C79" s="534"/>
      <c r="D79" s="534"/>
      <c r="E79" s="565"/>
    </row>
    <row r="80" spans="1:5" x14ac:dyDescent="0.2">
      <c r="A80" s="564"/>
      <c r="B80" s="534"/>
      <c r="C80" s="534"/>
      <c r="D80" s="534"/>
      <c r="E80" s="565"/>
    </row>
    <row r="81" spans="1:5" x14ac:dyDescent="0.2">
      <c r="A81" s="564"/>
      <c r="B81" s="534"/>
      <c r="C81" s="534"/>
      <c r="D81" s="534"/>
      <c r="E81" s="565"/>
    </row>
    <row r="82" spans="1:5" x14ac:dyDescent="0.2">
      <c r="A82" s="564"/>
      <c r="B82" s="534"/>
      <c r="C82" s="534"/>
      <c r="D82" s="534"/>
      <c r="E82" s="565"/>
    </row>
    <row r="83" spans="1:5" x14ac:dyDescent="0.2">
      <c r="A83" s="564"/>
      <c r="B83" s="534"/>
      <c r="C83" s="534"/>
      <c r="D83" s="534"/>
      <c r="E83" s="565"/>
    </row>
    <row r="84" spans="1:5" x14ac:dyDescent="0.2">
      <c r="A84" s="564"/>
      <c r="B84" s="534"/>
      <c r="C84" s="534"/>
      <c r="D84" s="534"/>
      <c r="E84" s="565"/>
    </row>
    <row r="85" spans="1:5" x14ac:dyDescent="0.2">
      <c r="A85" s="564"/>
      <c r="B85" s="534"/>
      <c r="C85" s="534"/>
      <c r="D85" s="534"/>
      <c r="E85" s="565"/>
    </row>
    <row r="86" spans="1:5" x14ac:dyDescent="0.2">
      <c r="A86" s="564"/>
      <c r="B86" s="534"/>
      <c r="C86" s="534"/>
      <c r="D86" s="534"/>
      <c r="E86" s="565"/>
    </row>
    <row r="87" spans="1:5" x14ac:dyDescent="0.2">
      <c r="A87" s="564"/>
      <c r="B87" s="534"/>
      <c r="C87" s="534"/>
      <c r="D87" s="534"/>
      <c r="E87" s="565"/>
    </row>
    <row r="88" spans="1:5" x14ac:dyDescent="0.2">
      <c r="A88" s="564"/>
      <c r="B88" s="534"/>
      <c r="C88" s="534"/>
      <c r="D88" s="534"/>
      <c r="E88" s="565"/>
    </row>
    <row r="89" spans="1:5" x14ac:dyDescent="0.2">
      <c r="A89" s="564"/>
      <c r="B89" s="534"/>
      <c r="C89" s="534"/>
      <c r="D89" s="534"/>
      <c r="E89" s="565"/>
    </row>
    <row r="90" spans="1:5" x14ac:dyDescent="0.2">
      <c r="A90" s="564"/>
      <c r="B90" s="534"/>
      <c r="C90" s="534"/>
      <c r="D90" s="534"/>
      <c r="E90" s="565"/>
    </row>
    <row r="91" spans="1:5" x14ac:dyDescent="0.2">
      <c r="A91" s="564"/>
      <c r="B91" s="534"/>
      <c r="C91" s="534"/>
      <c r="D91" s="534"/>
      <c r="E91" s="565"/>
    </row>
    <row r="92" spans="1:5" x14ac:dyDescent="0.2">
      <c r="A92" s="564"/>
      <c r="B92" s="534"/>
      <c r="C92" s="534"/>
      <c r="D92" s="534"/>
      <c r="E92" s="565"/>
    </row>
    <row r="93" spans="1:5" x14ac:dyDescent="0.2">
      <c r="A93" s="564"/>
      <c r="B93" s="534"/>
      <c r="C93" s="534"/>
      <c r="D93" s="534"/>
      <c r="E93" s="565"/>
    </row>
    <row r="94" spans="1:5" x14ac:dyDescent="0.2">
      <c r="A94" s="564"/>
      <c r="B94" s="534"/>
      <c r="C94" s="534"/>
      <c r="D94" s="534"/>
      <c r="E94" s="565"/>
    </row>
    <row r="95" spans="1:5" x14ac:dyDescent="0.2">
      <c r="A95" s="564"/>
      <c r="B95" s="534"/>
      <c r="C95" s="534"/>
      <c r="D95" s="534"/>
      <c r="E95" s="565"/>
    </row>
    <row r="96" spans="1:5" x14ac:dyDescent="0.2">
      <c r="A96" s="564"/>
      <c r="B96" s="534"/>
      <c r="C96" s="534"/>
      <c r="D96" s="534"/>
      <c r="E96" s="565"/>
    </row>
    <row r="97" spans="1:5" x14ac:dyDescent="0.2">
      <c r="A97" s="564"/>
      <c r="B97" s="534"/>
      <c r="C97" s="534"/>
      <c r="D97" s="534"/>
      <c r="E97" s="565"/>
    </row>
    <row r="98" spans="1:5" x14ac:dyDescent="0.2">
      <c r="A98" s="564"/>
      <c r="B98" s="534"/>
      <c r="C98" s="534"/>
      <c r="D98" s="534"/>
      <c r="E98" s="565"/>
    </row>
    <row r="99" spans="1:5" x14ac:dyDescent="0.2">
      <c r="A99" s="564"/>
      <c r="B99" s="534"/>
      <c r="C99" s="534"/>
      <c r="D99" s="534"/>
      <c r="E99" s="565"/>
    </row>
    <row r="100" spans="1:5" x14ac:dyDescent="0.2">
      <c r="A100" s="564"/>
      <c r="B100" s="534"/>
      <c r="C100" s="534"/>
      <c r="D100" s="534"/>
      <c r="E100" s="565"/>
    </row>
    <row r="101" spans="1:5" x14ac:dyDescent="0.2">
      <c r="A101" s="564"/>
      <c r="B101" s="534"/>
      <c r="C101" s="534"/>
      <c r="D101" s="534"/>
      <c r="E101" s="565"/>
    </row>
    <row r="102" spans="1:5" x14ac:dyDescent="0.2">
      <c r="A102" s="564"/>
      <c r="B102" s="534"/>
      <c r="C102" s="534"/>
      <c r="D102" s="534"/>
      <c r="E102" s="565"/>
    </row>
    <row r="103" spans="1:5" x14ac:dyDescent="0.2">
      <c r="A103" s="564"/>
      <c r="B103" s="534"/>
      <c r="C103" s="534"/>
      <c r="D103" s="534"/>
      <c r="E103" s="565"/>
    </row>
    <row r="104" spans="1:5" x14ac:dyDescent="0.2">
      <c r="A104" s="564"/>
      <c r="B104" s="534"/>
      <c r="C104" s="534"/>
      <c r="D104" s="534"/>
      <c r="E104" s="565"/>
    </row>
    <row r="105" spans="1:5" x14ac:dyDescent="0.2">
      <c r="A105" s="564"/>
      <c r="B105" s="534"/>
      <c r="C105" s="534"/>
      <c r="D105" s="534"/>
      <c r="E105" s="565"/>
    </row>
    <row r="106" spans="1:5" x14ac:dyDescent="0.2">
      <c r="A106" s="564"/>
      <c r="B106" s="534"/>
      <c r="C106" s="534"/>
      <c r="D106" s="534"/>
      <c r="E106" s="565"/>
    </row>
    <row r="107" spans="1:5" x14ac:dyDescent="0.2">
      <c r="A107" s="564"/>
      <c r="B107" s="534"/>
      <c r="C107" s="534"/>
      <c r="D107" s="534"/>
      <c r="E107" s="565"/>
    </row>
    <row r="108" spans="1:5" x14ac:dyDescent="0.2">
      <c r="A108" s="564"/>
      <c r="B108" s="534"/>
      <c r="C108" s="534"/>
      <c r="D108" s="534"/>
      <c r="E108" s="565"/>
    </row>
    <row r="109" spans="1:5" x14ac:dyDescent="0.2">
      <c r="A109" s="564"/>
      <c r="B109" s="534"/>
      <c r="C109" s="534"/>
      <c r="D109" s="534"/>
      <c r="E109" s="565"/>
    </row>
    <row r="110" spans="1:5" x14ac:dyDescent="0.2">
      <c r="A110" s="564"/>
      <c r="B110" s="534"/>
      <c r="C110" s="534"/>
      <c r="D110" s="534"/>
      <c r="E110" s="565"/>
    </row>
    <row r="111" spans="1:5" x14ac:dyDescent="0.2">
      <c r="A111" s="564"/>
      <c r="B111" s="534"/>
      <c r="C111" s="534"/>
      <c r="D111" s="534"/>
      <c r="E111" s="565"/>
    </row>
    <row r="112" spans="1:5" x14ac:dyDescent="0.2">
      <c r="A112" s="564"/>
      <c r="B112" s="534"/>
      <c r="C112" s="534"/>
      <c r="D112" s="534"/>
      <c r="E112" s="565"/>
    </row>
    <row r="113" spans="1:5" x14ac:dyDescent="0.2">
      <c r="A113" s="564"/>
      <c r="B113" s="534"/>
      <c r="C113" s="534"/>
      <c r="D113" s="534"/>
      <c r="E113" s="565"/>
    </row>
    <row r="114" spans="1:5" x14ac:dyDescent="0.2">
      <c r="A114" s="564"/>
      <c r="B114" s="534"/>
      <c r="C114" s="534"/>
      <c r="D114" s="534"/>
      <c r="E114" s="565"/>
    </row>
    <row r="115" spans="1:5" x14ac:dyDescent="0.2">
      <c r="A115" s="564"/>
      <c r="B115" s="534"/>
      <c r="C115" s="534"/>
      <c r="D115" s="534"/>
      <c r="E115" s="565"/>
    </row>
    <row r="116" spans="1:5" x14ac:dyDescent="0.2">
      <c r="A116" s="564"/>
      <c r="B116" s="534"/>
      <c r="C116" s="534"/>
      <c r="D116" s="534"/>
      <c r="E116" s="565"/>
    </row>
    <row r="117" spans="1:5" x14ac:dyDescent="0.2">
      <c r="A117" s="564"/>
      <c r="B117" s="534"/>
      <c r="C117" s="534"/>
      <c r="D117" s="534"/>
      <c r="E117" s="565"/>
    </row>
    <row r="118" spans="1:5" x14ac:dyDescent="0.2">
      <c r="A118" s="564"/>
      <c r="B118" s="534"/>
      <c r="C118" s="534"/>
      <c r="D118" s="534"/>
      <c r="E118" s="565"/>
    </row>
    <row r="119" spans="1:5" x14ac:dyDescent="0.2">
      <c r="A119" s="564"/>
      <c r="B119" s="534"/>
      <c r="C119" s="534"/>
      <c r="D119" s="534"/>
      <c r="E119" s="565"/>
    </row>
    <row r="120" spans="1:5" x14ac:dyDescent="0.2">
      <c r="A120" s="564"/>
      <c r="B120" s="534"/>
      <c r="C120" s="534"/>
      <c r="D120" s="534"/>
      <c r="E120" s="565"/>
    </row>
    <row r="121" spans="1:5" x14ac:dyDescent="0.2">
      <c r="A121" s="564"/>
      <c r="B121" s="534"/>
      <c r="C121" s="534"/>
      <c r="D121" s="534"/>
      <c r="E121" s="565"/>
    </row>
    <row r="122" spans="1:5" x14ac:dyDescent="0.2">
      <c r="A122" s="564"/>
      <c r="B122" s="534"/>
      <c r="C122" s="534"/>
      <c r="D122" s="534"/>
      <c r="E122" s="565"/>
    </row>
    <row r="123" spans="1:5" x14ac:dyDescent="0.2">
      <c r="A123" s="564"/>
      <c r="B123" s="534"/>
      <c r="C123" s="534"/>
      <c r="D123" s="534"/>
      <c r="E123" s="565"/>
    </row>
    <row r="124" spans="1:5" x14ac:dyDescent="0.2">
      <c r="A124" s="564"/>
      <c r="B124" s="534"/>
      <c r="C124" s="534"/>
      <c r="D124" s="534"/>
      <c r="E124" s="565"/>
    </row>
    <row r="125" spans="1:5" x14ac:dyDescent="0.2">
      <c r="A125" s="564"/>
      <c r="B125" s="534"/>
      <c r="C125" s="534"/>
      <c r="D125" s="534"/>
      <c r="E125" s="565"/>
    </row>
    <row r="126" spans="1:5" x14ac:dyDescent="0.2">
      <c r="A126" s="564"/>
      <c r="B126" s="534"/>
      <c r="C126" s="534"/>
      <c r="D126" s="534"/>
      <c r="E126" s="565"/>
    </row>
    <row r="127" spans="1:5" x14ac:dyDescent="0.2">
      <c r="A127" s="564"/>
      <c r="B127" s="534"/>
      <c r="C127" s="534"/>
      <c r="D127" s="534"/>
      <c r="E127" s="565"/>
    </row>
    <row r="128" spans="1:5" x14ac:dyDescent="0.2">
      <c r="A128" s="564"/>
      <c r="B128" s="534"/>
      <c r="C128" s="534"/>
      <c r="D128" s="534"/>
      <c r="E128" s="565"/>
    </row>
    <row r="129" spans="1:5" x14ac:dyDescent="0.2">
      <c r="A129" s="566"/>
      <c r="B129" s="567"/>
      <c r="C129" s="567"/>
      <c r="D129" s="567"/>
      <c r="E129" s="568"/>
    </row>
    <row r="130" spans="1:5" x14ac:dyDescent="0.2">
      <c r="A130" s="336"/>
      <c r="B130" s="336"/>
      <c r="C130" s="336"/>
      <c r="D130" s="336"/>
      <c r="E130" s="336"/>
    </row>
  </sheetData>
  <mergeCells count="4">
    <mergeCell ref="B35:B37"/>
    <mergeCell ref="A35:A37"/>
    <mergeCell ref="A38:A40"/>
    <mergeCell ref="B38:B40"/>
  </mergeCells>
  <conditionalFormatting sqref="B13">
    <cfRule type="cellIs" dxfId="49" priority="7" operator="equal">
      <formula>"OK"</formula>
    </cfRule>
    <cfRule type="cellIs" dxfId="48" priority="8" operator="equal">
      <formula>"Missing contact name"</formula>
    </cfRule>
  </conditionalFormatting>
  <conditionalFormatting sqref="B13:B29 B31:B32">
    <cfRule type="beginsWith" dxfId="47" priority="5" operator="beginsWith" text="Issue">
      <formula>LEFT(B13,LEN("Issue"))="Issue"</formula>
    </cfRule>
    <cfRule type="cellIs" dxfId="46" priority="6" operator="equal">
      <formula>"OK"</formula>
    </cfRule>
  </conditionalFormatting>
  <conditionalFormatting sqref="B13:B35 B41:B57">
    <cfRule type="containsText" dxfId="45" priority="4" operator="containsText" text="Issue">
      <formula>NOT(ISERROR(SEARCH("Issue",B13)))</formula>
    </cfRule>
  </conditionalFormatting>
  <conditionalFormatting sqref="B13:B35 B41:B52">
    <cfRule type="containsText" dxfId="44" priority="3" operator="containsText" text="OK">
      <formula>NOT(ISERROR(SEARCH("OK",B13)))</formula>
    </cfRule>
  </conditionalFormatting>
  <conditionalFormatting sqref="B38">
    <cfRule type="containsText" dxfId="43" priority="2" operator="containsText" text="Issue">
      <formula>NOT(ISERROR(SEARCH("Issue",B38)))</formula>
    </cfRule>
  </conditionalFormatting>
  <conditionalFormatting sqref="B38">
    <cfRule type="containsText" dxfId="42" priority="1" operator="containsText" text="OK">
      <formula>NOT(ISERROR(SEARCH("OK",B38)))</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pageSetUpPr fitToPage="1"/>
  </sheetPr>
  <dimension ref="A2:CN306"/>
  <sheetViews>
    <sheetView topLeftCell="P1" zoomScale="70" zoomScaleNormal="70" zoomScalePageLayoutView="85" workbookViewId="0">
      <selection activeCell="D37" sqref="D37"/>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7.33203125" style="52" customWidth="1"/>
    <col min="7" max="9" width="22.33203125" style="88" customWidth="1"/>
    <col min="10" max="11" width="22.33203125" style="83"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184</v>
      </c>
      <c r="F2" s="14"/>
    </row>
    <row r="3" spans="1:92" ht="15" x14ac:dyDescent="0.2">
      <c r="B3" s="43" t="str">
        <f>'Revenue - WHC'!B3</f>
        <v>Hindmarsh (S)</v>
      </c>
      <c r="L3" s="64"/>
    </row>
    <row r="4" spans="1:92" ht="12" customHeight="1" x14ac:dyDescent="0.2">
      <c r="B4" s="43"/>
      <c r="L4" s="64"/>
    </row>
    <row r="5" spans="1:92" ht="15.75" thickBot="1" x14ac:dyDescent="0.25">
      <c r="B5" s="197"/>
      <c r="C5" s="197"/>
      <c r="D5" s="197"/>
      <c r="E5" s="217" t="s">
        <v>341</v>
      </c>
      <c r="Q5" s="217" t="s">
        <v>342</v>
      </c>
    </row>
    <row r="6" spans="1:92" x14ac:dyDescent="0.2">
      <c r="C6" s="9"/>
      <c r="D6" s="10"/>
      <c r="E6" s="80"/>
      <c r="F6" s="53"/>
      <c r="G6" s="89"/>
      <c r="H6" s="89"/>
      <c r="I6" s="89"/>
      <c r="J6" s="92"/>
      <c r="K6" s="92"/>
      <c r="L6" s="11"/>
      <c r="M6" s="47"/>
      <c r="P6" s="9"/>
      <c r="Q6" s="10"/>
      <c r="R6" s="80"/>
      <c r="S6" s="53"/>
      <c r="T6" s="89"/>
      <c r="U6" s="89"/>
      <c r="V6" s="89"/>
      <c r="W6" s="92"/>
      <c r="X6" s="92"/>
      <c r="Y6" s="92"/>
      <c r="Z6" s="92"/>
      <c r="AA6" s="92"/>
      <c r="AB6" s="92"/>
      <c r="AC6" s="92"/>
      <c r="AD6" s="92"/>
      <c r="AE6" s="92"/>
      <c r="AF6" s="92"/>
      <c r="AG6" s="92"/>
      <c r="AH6" s="92"/>
      <c r="AI6" s="47"/>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c r="CF6" s="436"/>
      <c r="CG6" s="436"/>
      <c r="CH6" s="436"/>
      <c r="CI6" s="436"/>
      <c r="CJ6" s="436"/>
      <c r="CK6" s="436"/>
      <c r="CL6" s="436"/>
      <c r="CM6" s="436"/>
      <c r="CN6" s="436"/>
    </row>
    <row r="7" spans="1:92" x14ac:dyDescent="0.2">
      <c r="C7" s="13"/>
      <c r="D7" s="14"/>
      <c r="E7" s="81"/>
      <c r="F7" s="54"/>
      <c r="G7" s="146"/>
      <c r="H7" s="146"/>
      <c r="I7" s="146"/>
      <c r="J7" s="95"/>
      <c r="K7" s="95"/>
      <c r="L7" s="15"/>
      <c r="M7" s="31"/>
      <c r="P7" s="13"/>
      <c r="Q7" s="14"/>
      <c r="AI7" s="31"/>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row>
    <row r="8" spans="1:92" ht="12.75" customHeight="1" x14ac:dyDescent="0.2">
      <c r="C8" s="13"/>
      <c r="D8" s="14"/>
      <c r="E8" s="81"/>
      <c r="F8" s="54"/>
      <c r="G8" s="970" t="s">
        <v>152</v>
      </c>
      <c r="H8" s="970"/>
      <c r="I8" s="970" t="s">
        <v>155</v>
      </c>
      <c r="J8" s="970"/>
      <c r="K8" s="970" t="s">
        <v>93</v>
      </c>
      <c r="L8" s="970"/>
      <c r="M8" s="31"/>
      <c r="P8" s="13"/>
      <c r="Q8" s="81"/>
      <c r="R8" s="191"/>
      <c r="S8" s="191"/>
      <c r="T8" s="171" t="s">
        <v>156</v>
      </c>
      <c r="U8" s="191"/>
      <c r="V8" s="191"/>
      <c r="W8" s="182"/>
      <c r="X8" s="182"/>
      <c r="Y8" s="182" t="s">
        <v>157</v>
      </c>
      <c r="Z8" s="182"/>
      <c r="AA8" s="182"/>
      <c r="AB8" s="182"/>
      <c r="AC8" s="81"/>
      <c r="AD8" s="191"/>
      <c r="AE8" s="191"/>
      <c r="AF8" s="191"/>
      <c r="AG8" s="191"/>
      <c r="AH8" s="182"/>
      <c r="AI8" s="31"/>
      <c r="AM8" s="436"/>
      <c r="AN8" s="436"/>
      <c r="AO8" s="436"/>
      <c r="AP8" s="436"/>
      <c r="AR8" s="436"/>
      <c r="AS8" s="436"/>
      <c r="AT8" s="436"/>
      <c r="AU8" s="436"/>
      <c r="AW8" s="436"/>
      <c r="AX8" s="436"/>
      <c r="AY8" s="436"/>
      <c r="AZ8" s="436"/>
      <c r="BB8" s="436"/>
      <c r="BC8" s="436"/>
      <c r="BD8" s="436"/>
      <c r="BE8" s="436"/>
      <c r="BG8" s="436"/>
      <c r="BH8" s="436"/>
      <c r="BI8" s="436"/>
      <c r="BJ8" s="436"/>
      <c r="BL8" s="436"/>
      <c r="BM8" s="436"/>
      <c r="BN8" s="436"/>
      <c r="BO8" s="436"/>
      <c r="BQ8" s="436"/>
      <c r="BR8" s="436"/>
      <c r="BS8" s="436"/>
      <c r="BT8" s="436"/>
      <c r="BV8" s="436"/>
      <c r="BW8" s="436"/>
      <c r="BX8" s="436"/>
      <c r="BY8" s="436"/>
      <c r="CA8" s="436"/>
      <c r="CB8" s="436"/>
      <c r="CC8" s="436"/>
      <c r="CD8" s="436"/>
      <c r="CF8" s="436"/>
      <c r="CG8" s="436"/>
      <c r="CH8" s="436"/>
      <c r="CI8" s="436"/>
      <c r="CK8" s="436"/>
      <c r="CL8" s="436"/>
      <c r="CM8" s="436"/>
      <c r="CN8" s="436"/>
    </row>
    <row r="9" spans="1:92" ht="25.5" x14ac:dyDescent="0.2">
      <c r="C9" s="13"/>
      <c r="D9" s="14"/>
      <c r="E9" s="63" t="s">
        <v>92</v>
      </c>
      <c r="F9" s="106" t="s">
        <v>113</v>
      </c>
      <c r="G9" s="87" t="s">
        <v>153</v>
      </c>
      <c r="H9" s="169" t="s">
        <v>154</v>
      </c>
      <c r="I9" s="87" t="s">
        <v>153</v>
      </c>
      <c r="J9" s="169" t="s">
        <v>154</v>
      </c>
      <c r="K9" s="169" t="s">
        <v>89</v>
      </c>
      <c r="L9" s="62" t="s">
        <v>155</v>
      </c>
      <c r="M9" s="31"/>
      <c r="P9" s="13"/>
      <c r="Q9" s="81"/>
      <c r="R9" s="193" t="s">
        <v>103</v>
      </c>
      <c r="S9" s="193" t="s">
        <v>104</v>
      </c>
      <c r="T9" s="193" t="s">
        <v>105</v>
      </c>
      <c r="U9" s="193" t="s">
        <v>106</v>
      </c>
      <c r="V9" s="193" t="s">
        <v>87</v>
      </c>
      <c r="W9" s="194" t="s">
        <v>103</v>
      </c>
      <c r="X9" s="194" t="s">
        <v>104</v>
      </c>
      <c r="Y9" s="194" t="s">
        <v>105</v>
      </c>
      <c r="Z9" s="194" t="s">
        <v>106</v>
      </c>
      <c r="AA9" s="194" t="s">
        <v>87</v>
      </c>
      <c r="AB9" s="182"/>
      <c r="AC9" s="81"/>
      <c r="AD9" s="106" t="s">
        <v>103</v>
      </c>
      <c r="AE9" s="106" t="s">
        <v>104</v>
      </c>
      <c r="AF9" s="106" t="s">
        <v>105</v>
      </c>
      <c r="AG9" s="106" t="s">
        <v>106</v>
      </c>
      <c r="AH9" s="106" t="s">
        <v>87</v>
      </c>
      <c r="AI9" s="31"/>
      <c r="AM9" s="436"/>
      <c r="AN9" s="436"/>
      <c r="AO9" s="436"/>
      <c r="AP9" s="436"/>
      <c r="AR9" s="436"/>
      <c r="AS9" s="436"/>
      <c r="AT9" s="436"/>
      <c r="AU9" s="436"/>
      <c r="AW9" s="436"/>
      <c r="AX9" s="436"/>
      <c r="AY9" s="436"/>
      <c r="AZ9" s="436"/>
      <c r="BB9" s="436"/>
      <c r="BC9" s="436"/>
      <c r="BD9" s="436"/>
      <c r="BE9" s="436"/>
      <c r="BG9" s="436"/>
      <c r="BH9" s="436"/>
      <c r="BI9" s="436"/>
      <c r="BJ9" s="436"/>
      <c r="BL9" s="436"/>
      <c r="BM9" s="436"/>
      <c r="BN9" s="436"/>
      <c r="BO9" s="436"/>
      <c r="BQ9" s="436"/>
      <c r="BR9" s="436"/>
      <c r="BS9" s="436"/>
      <c r="BT9" s="436"/>
      <c r="BV9" s="436"/>
      <c r="BW9" s="436"/>
      <c r="BX9" s="436"/>
      <c r="BY9" s="436"/>
      <c r="CA9" s="436"/>
      <c r="CB9" s="436"/>
      <c r="CC9" s="436"/>
      <c r="CD9" s="436"/>
      <c r="CF9" s="436"/>
      <c r="CG9" s="436"/>
      <c r="CH9" s="436"/>
      <c r="CI9" s="436"/>
      <c r="CK9" s="436"/>
      <c r="CL9" s="436"/>
      <c r="CM9" s="436"/>
      <c r="CN9" s="436"/>
    </row>
    <row r="10" spans="1:92" x14ac:dyDescent="0.2">
      <c r="C10" s="13"/>
      <c r="D10" s="14"/>
      <c r="F10" s="55"/>
      <c r="M10" s="31"/>
      <c r="P10" s="84"/>
      <c r="Q10" s="79"/>
      <c r="S10" s="79"/>
      <c r="T10" s="79"/>
      <c r="U10" s="79"/>
      <c r="V10" s="79"/>
      <c r="X10" s="79"/>
      <c r="Y10" s="79"/>
      <c r="Z10" s="79"/>
      <c r="AA10" s="79"/>
      <c r="AB10" s="182"/>
      <c r="AC10" s="79"/>
      <c r="AE10" s="79"/>
      <c r="AF10" s="79"/>
      <c r="AG10" s="79"/>
      <c r="AH10" s="79"/>
      <c r="AI10" s="86"/>
      <c r="AM10" s="436"/>
      <c r="AN10" s="436"/>
      <c r="AO10" s="436"/>
      <c r="AP10" s="436"/>
      <c r="AR10" s="436"/>
      <c r="AS10" s="436"/>
      <c r="AT10" s="436"/>
      <c r="AU10" s="436"/>
      <c r="AW10" s="436"/>
      <c r="AX10" s="436"/>
      <c r="AY10" s="436"/>
      <c r="AZ10" s="436"/>
      <c r="BB10" s="436"/>
      <c r="BC10" s="436"/>
      <c r="BD10" s="436"/>
      <c r="BE10" s="436"/>
      <c r="BG10" s="436"/>
      <c r="BH10" s="436"/>
      <c r="BI10" s="436"/>
      <c r="BJ10" s="436"/>
      <c r="BL10" s="436"/>
      <c r="BM10" s="436"/>
      <c r="BN10" s="436"/>
      <c r="BO10" s="436"/>
      <c r="BQ10" s="436"/>
      <c r="BR10" s="436"/>
      <c r="BS10" s="436"/>
      <c r="BT10" s="436"/>
      <c r="BV10" s="436"/>
      <c r="BW10" s="436"/>
      <c r="BX10" s="436"/>
      <c r="BY10" s="436"/>
      <c r="CA10" s="436"/>
      <c r="CB10" s="436"/>
      <c r="CC10" s="436"/>
      <c r="CD10" s="436"/>
      <c r="CF10" s="436"/>
      <c r="CG10" s="436"/>
      <c r="CH10" s="436"/>
      <c r="CI10" s="436"/>
      <c r="CK10" s="436"/>
      <c r="CL10" s="436"/>
      <c r="CM10" s="436"/>
      <c r="CN10" s="436"/>
    </row>
    <row r="11" spans="1:92" x14ac:dyDescent="0.2">
      <c r="C11" s="13"/>
      <c r="D11" s="19">
        <v>1</v>
      </c>
      <c r="E11" s="173" t="str">
        <f>IF(OR('Services - NHC'!E10="",'Services - NHC'!E10="[Enter service]"),"",'Services - NHC'!E10)</f>
        <v>Council Operations</v>
      </c>
      <c r="F11" s="174" t="str">
        <f>IF(OR('Services - NHC'!F10="",'Services - NHC'!F10="[Select]"),"",'Services - NHC'!F10)</f>
        <v>Mixed</v>
      </c>
      <c r="G11" s="184">
        <f>IF('Revenue - NHC'!V12="","",'Revenue - NHC'!V12)</f>
        <v>0</v>
      </c>
      <c r="H11" s="184">
        <f>IF('Revenue - WHC'!V12="","",'Revenue - WHC'!V12)</f>
        <v>8322574</v>
      </c>
      <c r="I11" s="184">
        <f>IF('Expenditure- NHC'!R11="","",'Expenditure- NHC'!R11)</f>
        <v>799568</v>
      </c>
      <c r="J11" s="185">
        <f>IF('Expenditure - WHC'!R11="","",'Expenditure - WHC'!R11)</f>
        <v>799568</v>
      </c>
      <c r="K11" s="200">
        <f>IFERROR(H11-G11,"")</f>
        <v>8322574</v>
      </c>
      <c r="L11" s="201">
        <f>IFERROR(J11-I11,"")</f>
        <v>0</v>
      </c>
      <c r="M11" s="202"/>
      <c r="N11" s="203"/>
      <c r="P11" s="13"/>
      <c r="Q11" s="195" t="str">
        <f>'Assets - NHC'!E69</f>
        <v>Property</v>
      </c>
      <c r="R11" s="179">
        <f>SUM(R12:R17)</f>
        <v>0</v>
      </c>
      <c r="S11" s="179">
        <f t="shared" ref="S11:AA11" si="0">SUM(S12:S17)</f>
        <v>0</v>
      </c>
      <c r="T11" s="179">
        <f t="shared" si="0"/>
        <v>0</v>
      </c>
      <c r="U11" s="179">
        <f t="shared" si="0"/>
        <v>1615000</v>
      </c>
      <c r="V11" s="179">
        <f t="shared" si="0"/>
        <v>1615000</v>
      </c>
      <c r="W11" s="179">
        <f t="shared" si="0"/>
        <v>0</v>
      </c>
      <c r="X11" s="179">
        <f t="shared" si="0"/>
        <v>0</v>
      </c>
      <c r="Y11" s="179">
        <f t="shared" si="0"/>
        <v>0</v>
      </c>
      <c r="Z11" s="179">
        <f t="shared" si="0"/>
        <v>1615000</v>
      </c>
      <c r="AA11" s="179">
        <f t="shared" si="0"/>
        <v>1615000</v>
      </c>
      <c r="AB11" s="182"/>
      <c r="AC11" s="195" t="str">
        <f>Q11</f>
        <v>Property</v>
      </c>
      <c r="AD11" s="179">
        <f>SUM(AD12:AD17)</f>
        <v>0</v>
      </c>
      <c r="AE11" s="179">
        <f>SUM(AE12:AE17)</f>
        <v>0</v>
      </c>
      <c r="AF11" s="179">
        <f>SUM(AF12:AF17)</f>
        <v>0</v>
      </c>
      <c r="AG11" s="179">
        <f>SUM(AG12:AG17)</f>
        <v>0</v>
      </c>
      <c r="AH11" s="179">
        <f>SUM(AH12:AH17)</f>
        <v>0</v>
      </c>
      <c r="AI11" s="31"/>
      <c r="AM11" s="436"/>
      <c r="AN11" s="436"/>
      <c r="AO11" s="436"/>
      <c r="AP11" s="436"/>
      <c r="AR11" s="436"/>
      <c r="AS11" s="436"/>
      <c r="AT11" s="436"/>
      <c r="AU11" s="436"/>
      <c r="AW11" s="436"/>
      <c r="AX11" s="436"/>
      <c r="AY11" s="436"/>
      <c r="AZ11" s="436"/>
      <c r="BB11" s="436"/>
      <c r="BC11" s="436"/>
      <c r="BD11" s="436"/>
      <c r="BE11" s="436"/>
      <c r="BG11" s="436"/>
      <c r="BH11" s="436"/>
      <c r="BI11" s="436"/>
      <c r="BJ11" s="436"/>
      <c r="BL11" s="436"/>
      <c r="BM11" s="436"/>
      <c r="BN11" s="436"/>
      <c r="BO11" s="436"/>
      <c r="BQ11" s="436"/>
      <c r="BR11" s="436"/>
      <c r="BS11" s="436"/>
      <c r="BT11" s="436"/>
      <c r="BV11" s="436"/>
      <c r="BW11" s="436"/>
      <c r="BX11" s="436"/>
      <c r="BY11" s="436"/>
      <c r="CA11" s="436"/>
      <c r="CB11" s="436"/>
      <c r="CC11" s="436"/>
      <c r="CD11" s="436"/>
      <c r="CF11" s="436"/>
      <c r="CG11" s="436"/>
      <c r="CH11" s="436"/>
      <c r="CI11" s="436"/>
      <c r="CK11" s="436"/>
      <c r="CL11" s="436"/>
      <c r="CM11" s="436"/>
      <c r="CN11" s="436"/>
    </row>
    <row r="12" spans="1:92" s="83" customFormat="1" x14ac:dyDescent="0.2">
      <c r="C12" s="84"/>
      <c r="D12" s="85">
        <f>D11+1</f>
        <v>2</v>
      </c>
      <c r="E12" s="175" t="str">
        <f>IF(OR('Services - NHC'!E11="",'Services - NHC'!E11="[Enter service]"),"",'Services - NHC'!E11)</f>
        <v>Public Order &amp; Safety</v>
      </c>
      <c r="F12" s="176" t="str">
        <f>IF(OR('Services - NHC'!F11="",'Services - NHC'!F11="[Select]"),"",'Services - NHC'!F11)</f>
        <v>Mixed</v>
      </c>
      <c r="G12" s="186">
        <f>IF('Revenue - NHC'!V13="","",'Revenue - NHC'!V13)</f>
        <v>88000</v>
      </c>
      <c r="H12" s="186">
        <f>IF('Revenue - WHC'!V13="","",'Revenue - WHC'!V13)</f>
        <v>88000</v>
      </c>
      <c r="I12" s="186">
        <f>IF('Expenditure- NHC'!R12="","",'Expenditure- NHC'!R12)</f>
        <v>149561</v>
      </c>
      <c r="J12" s="187">
        <f>IF('Expenditure - WHC'!R12="","",'Expenditure - WHC'!R12)</f>
        <v>149561</v>
      </c>
      <c r="K12" s="204">
        <f t="shared" ref="K12:K30" si="1">IFERROR(H12-G12,"")</f>
        <v>0</v>
      </c>
      <c r="L12" s="205">
        <f t="shared" ref="L12:L30" si="2">IFERROR(J12-I12,"")</f>
        <v>0</v>
      </c>
      <c r="M12" s="206"/>
      <c r="N12" s="207"/>
      <c r="P12" s="13"/>
      <c r="Q12" s="181" t="str">
        <f>'Assets - NHC'!E70</f>
        <v>Land</v>
      </c>
      <c r="R12" s="141">
        <f>'Assets - NHC'!N70</f>
        <v>0</v>
      </c>
      <c r="S12" s="141">
        <f>'Assets - NHC'!O70</f>
        <v>0</v>
      </c>
      <c r="T12" s="141">
        <f>'Assets - NHC'!P70</f>
        <v>0</v>
      </c>
      <c r="U12" s="141">
        <f>'Assets - NHC'!Q70</f>
        <v>0</v>
      </c>
      <c r="V12" s="141">
        <f>'Assets - NHC'!R70</f>
        <v>0</v>
      </c>
      <c r="W12" s="141">
        <f>'Assets - WHC'!N70</f>
        <v>0</v>
      </c>
      <c r="X12" s="141">
        <f>'Assets - WHC'!O70</f>
        <v>0</v>
      </c>
      <c r="Y12" s="141">
        <f>'Assets - WHC'!P70</f>
        <v>0</v>
      </c>
      <c r="Z12" s="141">
        <f>'Assets - WHC'!Q70</f>
        <v>0</v>
      </c>
      <c r="AA12" s="141">
        <f>'Assets - WHC'!R70</f>
        <v>0</v>
      </c>
      <c r="AB12" s="182"/>
      <c r="AC12" s="181" t="str">
        <f t="shared" ref="AC12:AC34" si="3">Q12</f>
        <v>Land</v>
      </c>
      <c r="AD12" s="141">
        <f t="shared" ref="AD12:AD17" si="4">W12-R12</f>
        <v>0</v>
      </c>
      <c r="AE12" s="141">
        <f t="shared" ref="AE12:AE17" si="5">X12-S12</f>
        <v>0</v>
      </c>
      <c r="AF12" s="141">
        <f t="shared" ref="AF12:AF17" si="6">Y12-T12</f>
        <v>0</v>
      </c>
      <c r="AG12" s="141">
        <f t="shared" ref="AG12:AG17" si="7">Z12-U12</f>
        <v>0</v>
      </c>
      <c r="AH12" s="141">
        <f t="shared" ref="AH12:AH17" si="8">AA12-V12</f>
        <v>0</v>
      </c>
      <c r="AI12" s="31"/>
      <c r="AK12" s="6"/>
      <c r="AM12" s="437"/>
      <c r="AN12" s="437"/>
      <c r="AO12" s="437"/>
      <c r="AP12" s="437"/>
      <c r="AR12" s="437"/>
      <c r="AS12" s="437"/>
      <c r="AT12" s="437"/>
      <c r="AU12" s="437"/>
      <c r="AW12" s="437"/>
      <c r="AX12" s="437"/>
      <c r="AY12" s="437"/>
      <c r="AZ12" s="437"/>
      <c r="BB12" s="437"/>
      <c r="BC12" s="437"/>
      <c r="BD12" s="437"/>
      <c r="BE12" s="437"/>
      <c r="BG12" s="437"/>
      <c r="BH12" s="437"/>
      <c r="BI12" s="437"/>
      <c r="BJ12" s="437"/>
      <c r="BL12" s="437"/>
      <c r="BM12" s="437"/>
      <c r="BN12" s="437"/>
      <c r="BO12" s="437"/>
      <c r="BQ12" s="437"/>
      <c r="BR12" s="437"/>
      <c r="BS12" s="437"/>
      <c r="BT12" s="437"/>
      <c r="BV12" s="437"/>
      <c r="BW12" s="437"/>
      <c r="BX12" s="437"/>
      <c r="BY12" s="437"/>
      <c r="CA12" s="437"/>
      <c r="CB12" s="437"/>
      <c r="CC12" s="437"/>
      <c r="CD12" s="437"/>
      <c r="CF12" s="437"/>
      <c r="CG12" s="437"/>
      <c r="CH12" s="437"/>
      <c r="CI12" s="437"/>
      <c r="CK12" s="437"/>
      <c r="CL12" s="437"/>
      <c r="CM12" s="437"/>
      <c r="CN12" s="437"/>
    </row>
    <row r="13" spans="1:92" x14ac:dyDescent="0.2">
      <c r="C13" s="13"/>
      <c r="D13" s="19">
        <f>D12+1</f>
        <v>3</v>
      </c>
      <c r="E13" s="175" t="str">
        <f>IF(OR('Services - NHC'!E12="",'Services - NHC'!E12="[Enter service]"),"",'Services - NHC'!E12)</f>
        <v>Financial &amp; Fiscal Affairs</v>
      </c>
      <c r="F13" s="176" t="str">
        <f>IF(OR('Services - NHC'!F12="",'Services - NHC'!F12="[Select]"),"",'Services - NHC'!F12)</f>
        <v>Mixed</v>
      </c>
      <c r="G13" s="186">
        <f>IF('Revenue - NHC'!V14="","",'Revenue - NHC'!V14)</f>
        <v>8418626</v>
      </c>
      <c r="H13" s="186">
        <f>IF('Revenue - WHC'!V14="","",'Revenue - WHC'!V14)</f>
        <v>240069</v>
      </c>
      <c r="I13" s="186">
        <f>IF('Expenditure- NHC'!R13="","",'Expenditure- NHC'!R13)</f>
        <v>1520662</v>
      </c>
      <c r="J13" s="187">
        <f>IF('Expenditure - WHC'!R13="","",'Expenditure - WHC'!R13)</f>
        <v>1520662</v>
      </c>
      <c r="K13" s="204">
        <f t="shared" si="1"/>
        <v>-8178557</v>
      </c>
      <c r="L13" s="208">
        <f t="shared" si="2"/>
        <v>0</v>
      </c>
      <c r="M13" s="202"/>
      <c r="N13" s="203"/>
      <c r="P13" s="13"/>
      <c r="Q13" s="181" t="str">
        <f>'Assets - NHC'!E71</f>
        <v>Land improvements</v>
      </c>
      <c r="R13" s="141">
        <f>'Assets - NHC'!N71</f>
        <v>0</v>
      </c>
      <c r="S13" s="141">
        <f>'Assets - NHC'!O71</f>
        <v>0</v>
      </c>
      <c r="T13" s="141">
        <f>'Assets - NHC'!P71</f>
        <v>0</v>
      </c>
      <c r="U13" s="141">
        <f>'Assets - NHC'!Q71</f>
        <v>0</v>
      </c>
      <c r="V13" s="141">
        <f>'Assets - NHC'!R71</f>
        <v>0</v>
      </c>
      <c r="W13" s="141">
        <f>'Assets - WHC'!N71</f>
        <v>0</v>
      </c>
      <c r="X13" s="141">
        <f>'Assets - WHC'!O71</f>
        <v>0</v>
      </c>
      <c r="Y13" s="141">
        <f>'Assets - WHC'!P71</f>
        <v>0</v>
      </c>
      <c r="Z13" s="141">
        <f>'Assets - WHC'!Q71</f>
        <v>0</v>
      </c>
      <c r="AA13" s="141">
        <f>'Assets - WHC'!R71</f>
        <v>0</v>
      </c>
      <c r="AB13" s="182"/>
      <c r="AC13" s="181" t="str">
        <f t="shared" si="3"/>
        <v>Land improvements</v>
      </c>
      <c r="AD13" s="141">
        <f t="shared" si="4"/>
        <v>0</v>
      </c>
      <c r="AE13" s="141">
        <f t="shared" si="5"/>
        <v>0</v>
      </c>
      <c r="AF13" s="141">
        <f t="shared" si="6"/>
        <v>0</v>
      </c>
      <c r="AG13" s="141">
        <f t="shared" si="7"/>
        <v>0</v>
      </c>
      <c r="AH13" s="141">
        <f t="shared" si="8"/>
        <v>0</v>
      </c>
      <c r="AI13" s="31"/>
      <c r="AM13" s="436"/>
      <c r="AN13" s="436"/>
      <c r="AO13" s="436"/>
      <c r="AP13" s="436"/>
      <c r="AR13" s="436"/>
      <c r="AS13" s="436"/>
      <c r="AT13" s="436"/>
      <c r="AU13" s="436"/>
      <c r="AW13" s="436"/>
      <c r="AX13" s="436"/>
      <c r="AY13" s="436"/>
      <c r="AZ13" s="436"/>
      <c r="BB13" s="436"/>
      <c r="BC13" s="436"/>
      <c r="BD13" s="436"/>
      <c r="BE13" s="436"/>
      <c r="BG13" s="436"/>
      <c r="BH13" s="436"/>
      <c r="BI13" s="436"/>
      <c r="BJ13" s="436"/>
      <c r="BL13" s="436"/>
      <c r="BM13" s="436"/>
      <c r="BN13" s="436"/>
      <c r="BO13" s="436"/>
      <c r="BQ13" s="436"/>
      <c r="BR13" s="436"/>
      <c r="BS13" s="436"/>
      <c r="BT13" s="436"/>
      <c r="BV13" s="436"/>
      <c r="BW13" s="436"/>
      <c r="BX13" s="436"/>
      <c r="BY13" s="436"/>
      <c r="CA13" s="436"/>
      <c r="CB13" s="436"/>
      <c r="CC13" s="436"/>
      <c r="CD13" s="436"/>
      <c r="CF13" s="436"/>
      <c r="CG13" s="436"/>
      <c r="CH13" s="436"/>
      <c r="CI13" s="436"/>
      <c r="CK13" s="436"/>
      <c r="CL13" s="436"/>
      <c r="CM13" s="436"/>
      <c r="CN13" s="436"/>
    </row>
    <row r="14" spans="1:92" x14ac:dyDescent="0.2">
      <c r="C14" s="13"/>
      <c r="D14" s="19">
        <f>D13+1</f>
        <v>4</v>
      </c>
      <c r="E14" s="175" t="str">
        <f>IF(OR('Services - NHC'!E13="",'Services - NHC'!E13="[Enter service]"),"",'Services - NHC'!E13)</f>
        <v>General Administration</v>
      </c>
      <c r="F14" s="176" t="str">
        <f>IF(OR('Services - NHC'!F13="",'Services - NHC'!F13="[Select]"),"",'Services - NHC'!F13)</f>
        <v>Mixed</v>
      </c>
      <c r="G14" s="188">
        <f>IF('Revenue - NHC'!V15="","",'Revenue - NHC'!V15)</f>
        <v>85000</v>
      </c>
      <c r="H14" s="188">
        <f>IF('Revenue - WHC'!V15="","",'Revenue - WHC'!V15)</f>
        <v>85000</v>
      </c>
      <c r="I14" s="188">
        <f>IF('Expenditure- NHC'!R14="","",'Expenditure- NHC'!R14)</f>
        <v>944916</v>
      </c>
      <c r="J14" s="187">
        <f>IF('Expenditure - WHC'!R14="","",'Expenditure - WHC'!R14)</f>
        <v>944916</v>
      </c>
      <c r="K14" s="204">
        <f t="shared" si="1"/>
        <v>0</v>
      </c>
      <c r="L14" s="208">
        <f t="shared" si="2"/>
        <v>0</v>
      </c>
      <c r="M14" s="202"/>
      <c r="N14" s="203"/>
      <c r="P14" s="13"/>
      <c r="Q14" s="181" t="str">
        <f>'Assets - NHC'!E72</f>
        <v>Buildings</v>
      </c>
      <c r="R14" s="141">
        <f>'Assets - NHC'!N72</f>
        <v>0</v>
      </c>
      <c r="S14" s="141">
        <f>'Assets - NHC'!O72</f>
        <v>0</v>
      </c>
      <c r="T14" s="141">
        <f>'Assets - NHC'!P72</f>
        <v>0</v>
      </c>
      <c r="U14" s="141">
        <f>'Assets - NHC'!Q72</f>
        <v>1615000</v>
      </c>
      <c r="V14" s="141">
        <f>'Assets - NHC'!R72</f>
        <v>1615000</v>
      </c>
      <c r="W14" s="141">
        <f>'Assets - WHC'!N72</f>
        <v>0</v>
      </c>
      <c r="X14" s="141">
        <f>'Assets - WHC'!O72</f>
        <v>0</v>
      </c>
      <c r="Y14" s="141">
        <f>'Assets - WHC'!P72</f>
        <v>0</v>
      </c>
      <c r="Z14" s="141">
        <f>'Assets - WHC'!Q72</f>
        <v>1615000</v>
      </c>
      <c r="AA14" s="141">
        <f>'Assets - WHC'!R72</f>
        <v>1615000</v>
      </c>
      <c r="AB14" s="182"/>
      <c r="AC14" s="181" t="str">
        <f t="shared" si="3"/>
        <v>Buildings</v>
      </c>
      <c r="AD14" s="141">
        <f t="shared" si="4"/>
        <v>0</v>
      </c>
      <c r="AE14" s="141">
        <f t="shared" si="5"/>
        <v>0</v>
      </c>
      <c r="AF14" s="141">
        <f t="shared" si="6"/>
        <v>0</v>
      </c>
      <c r="AG14" s="141">
        <f t="shared" si="7"/>
        <v>0</v>
      </c>
      <c r="AH14" s="141">
        <f t="shared" si="8"/>
        <v>0</v>
      </c>
      <c r="AI14" s="31"/>
    </row>
    <row r="15" spans="1:92" x14ac:dyDescent="0.2">
      <c r="C15" s="13"/>
      <c r="D15" s="19">
        <f>D14+1</f>
        <v>5</v>
      </c>
      <c r="E15" s="175" t="str">
        <f>IF(OR('Services - NHC'!E14="",'Services - NHC'!E14="[Enter service]"),"",'Services - NHC'!E14)</f>
        <v>Families &amp; Children</v>
      </c>
      <c r="F15" s="176" t="str">
        <f>IF(OR('Services - NHC'!F14="",'Services - NHC'!F14="[Select]"),"",'Services - NHC'!F14)</f>
        <v>External</v>
      </c>
      <c r="G15" s="188">
        <f>IF('Revenue - NHC'!V16="","",'Revenue - NHC'!V16)</f>
        <v>500</v>
      </c>
      <c r="H15" s="188">
        <f>IF('Revenue - WHC'!V16="","",'Revenue - WHC'!V16)</f>
        <v>500</v>
      </c>
      <c r="I15" s="188">
        <f>IF('Expenditure- NHC'!R15="","",'Expenditure- NHC'!R15)</f>
        <v>36988</v>
      </c>
      <c r="J15" s="187">
        <f>IF('Expenditure - WHC'!R15="","",'Expenditure - WHC'!R15)</f>
        <v>36988</v>
      </c>
      <c r="K15" s="204">
        <f t="shared" si="1"/>
        <v>0</v>
      </c>
      <c r="L15" s="208">
        <f t="shared" si="2"/>
        <v>0</v>
      </c>
      <c r="M15" s="202"/>
      <c r="N15" s="203"/>
      <c r="P15" s="13"/>
      <c r="Q15" s="181" t="str">
        <f>'Assets - NHC'!E73</f>
        <v>Heritage buildings</v>
      </c>
      <c r="R15" s="141">
        <f>'Assets - NHC'!N73</f>
        <v>0</v>
      </c>
      <c r="S15" s="141">
        <f>'Assets - NHC'!O73</f>
        <v>0</v>
      </c>
      <c r="T15" s="141">
        <f>'Assets - NHC'!P73</f>
        <v>0</v>
      </c>
      <c r="U15" s="141">
        <f>'Assets - NHC'!Q73</f>
        <v>0</v>
      </c>
      <c r="V15" s="141">
        <f>'Assets - NHC'!R73</f>
        <v>0</v>
      </c>
      <c r="W15" s="141">
        <f>'Assets - WHC'!N73</f>
        <v>0</v>
      </c>
      <c r="X15" s="141">
        <f>'Assets - WHC'!O73</f>
        <v>0</v>
      </c>
      <c r="Y15" s="141">
        <f>'Assets - WHC'!P73</f>
        <v>0</v>
      </c>
      <c r="Z15" s="141">
        <f>'Assets - WHC'!Q73</f>
        <v>0</v>
      </c>
      <c r="AA15" s="141">
        <f>'Assets - WHC'!R73</f>
        <v>0</v>
      </c>
      <c r="AB15" s="182"/>
      <c r="AC15" s="181" t="str">
        <f t="shared" si="3"/>
        <v>Heritage buildings</v>
      </c>
      <c r="AD15" s="141">
        <f t="shared" si="4"/>
        <v>0</v>
      </c>
      <c r="AE15" s="141">
        <f t="shared" si="5"/>
        <v>0</v>
      </c>
      <c r="AF15" s="141">
        <f t="shared" si="6"/>
        <v>0</v>
      </c>
      <c r="AG15" s="141">
        <f t="shared" si="7"/>
        <v>0</v>
      </c>
      <c r="AH15" s="141">
        <f t="shared" si="8"/>
        <v>0</v>
      </c>
      <c r="AI15" s="31"/>
    </row>
    <row r="16" spans="1:92" x14ac:dyDescent="0.2">
      <c r="C16" s="13"/>
      <c r="D16" s="85">
        <f t="shared" ref="D16:D79" si="9">D15+1</f>
        <v>6</v>
      </c>
      <c r="E16" s="175" t="str">
        <f>IF(OR('Services - NHC'!E15="",'Services - NHC'!E15="[Enter service]"),"",'Services - NHC'!E15)</f>
        <v>Community Health</v>
      </c>
      <c r="F16" s="176" t="str">
        <f>IF(OR('Services - NHC'!F15="",'Services - NHC'!F15="[Select]"),"",'Services - NHC'!F15)</f>
        <v>External</v>
      </c>
      <c r="G16" s="188">
        <f>IF('Revenue - NHC'!V17="","",'Revenue - NHC'!V17)</f>
        <v>28775</v>
      </c>
      <c r="H16" s="188">
        <f>IF('Revenue - WHC'!V17="","",'Revenue - WHC'!V17)</f>
        <v>28775</v>
      </c>
      <c r="I16" s="188">
        <f>IF('Expenditure- NHC'!R16="","",'Expenditure- NHC'!R16)</f>
        <v>101710</v>
      </c>
      <c r="J16" s="187">
        <f>IF('Expenditure - WHC'!R16="","",'Expenditure - WHC'!R16)</f>
        <v>101710</v>
      </c>
      <c r="K16" s="204">
        <f t="shared" si="1"/>
        <v>0</v>
      </c>
      <c r="L16" s="208">
        <f t="shared" si="2"/>
        <v>0</v>
      </c>
      <c r="M16" s="202"/>
      <c r="N16" s="203"/>
      <c r="P16" s="13"/>
      <c r="Q16" s="181" t="str">
        <f>'Assets - NHC'!E74</f>
        <v>Building improvements</v>
      </c>
      <c r="R16" s="141">
        <f>'Assets - NHC'!N74</f>
        <v>0</v>
      </c>
      <c r="S16" s="141">
        <f>'Assets - NHC'!O74</f>
        <v>0</v>
      </c>
      <c r="T16" s="141">
        <f>'Assets - NHC'!P74</f>
        <v>0</v>
      </c>
      <c r="U16" s="141">
        <f>'Assets - NHC'!Q74</f>
        <v>0</v>
      </c>
      <c r="V16" s="141">
        <f>'Assets - NHC'!R74</f>
        <v>0</v>
      </c>
      <c r="W16" s="141">
        <f>'Assets - WHC'!N74</f>
        <v>0</v>
      </c>
      <c r="X16" s="141">
        <f>'Assets - WHC'!O74</f>
        <v>0</v>
      </c>
      <c r="Y16" s="141">
        <f>'Assets - WHC'!P74</f>
        <v>0</v>
      </c>
      <c r="Z16" s="141">
        <f>'Assets - WHC'!Q74</f>
        <v>0</v>
      </c>
      <c r="AA16" s="141">
        <f>'Assets - WHC'!R74</f>
        <v>0</v>
      </c>
      <c r="AB16" s="182"/>
      <c r="AC16" s="181" t="str">
        <f t="shared" si="3"/>
        <v>Building improvements</v>
      </c>
      <c r="AD16" s="141">
        <f t="shared" si="4"/>
        <v>0</v>
      </c>
      <c r="AE16" s="141">
        <f t="shared" si="5"/>
        <v>0</v>
      </c>
      <c r="AF16" s="141">
        <f t="shared" si="6"/>
        <v>0</v>
      </c>
      <c r="AG16" s="141">
        <f t="shared" si="7"/>
        <v>0</v>
      </c>
      <c r="AH16" s="141">
        <f t="shared" si="8"/>
        <v>0</v>
      </c>
      <c r="AI16" s="31"/>
    </row>
    <row r="17" spans="3:92" x14ac:dyDescent="0.2">
      <c r="C17" s="13"/>
      <c r="D17" s="19">
        <f t="shared" si="9"/>
        <v>7</v>
      </c>
      <c r="E17" s="175" t="str">
        <f>IF(OR('Services - NHC'!E16="",'Services - NHC'!E16="[Enter service]"),"",'Services - NHC'!E16)</f>
        <v>Community Welfare Services</v>
      </c>
      <c r="F17" s="176" t="str">
        <f>IF(OR('Services - NHC'!F16="",'Services - NHC'!F16="[Select]"),"",'Services - NHC'!F16)</f>
        <v>External</v>
      </c>
      <c r="G17" s="188">
        <f>IF('Revenue - NHC'!V18="","",'Revenue - NHC'!V18)</f>
        <v>33100</v>
      </c>
      <c r="H17" s="188">
        <f>IF('Revenue - WHC'!V18="","",'Revenue - WHC'!V18)</f>
        <v>33100</v>
      </c>
      <c r="I17" s="188">
        <f>IF('Expenditure- NHC'!R17="","",'Expenditure- NHC'!R17)</f>
        <v>106588</v>
      </c>
      <c r="J17" s="187">
        <f>IF('Expenditure - WHC'!R17="","",'Expenditure - WHC'!R17)</f>
        <v>106588</v>
      </c>
      <c r="K17" s="204">
        <f t="shared" si="1"/>
        <v>0</v>
      </c>
      <c r="L17" s="208">
        <f t="shared" si="2"/>
        <v>0</v>
      </c>
      <c r="M17" s="202"/>
      <c r="N17" s="203"/>
      <c r="P17" s="13"/>
      <c r="Q17" s="181" t="str">
        <f>'Assets - NHC'!E75</f>
        <v>Leasthold improvements</v>
      </c>
      <c r="R17" s="141">
        <f>'Assets - NHC'!N75</f>
        <v>0</v>
      </c>
      <c r="S17" s="141">
        <f>'Assets - NHC'!O75</f>
        <v>0</v>
      </c>
      <c r="T17" s="141">
        <f>'Assets - NHC'!P75</f>
        <v>0</v>
      </c>
      <c r="U17" s="141">
        <f>'Assets - NHC'!Q75</f>
        <v>0</v>
      </c>
      <c r="V17" s="141">
        <f>'Assets - NHC'!R75</f>
        <v>0</v>
      </c>
      <c r="W17" s="141">
        <f>'Assets - WHC'!N75</f>
        <v>0</v>
      </c>
      <c r="X17" s="141">
        <f>'Assets - WHC'!O75</f>
        <v>0</v>
      </c>
      <c r="Y17" s="141">
        <f>'Assets - WHC'!P75</f>
        <v>0</v>
      </c>
      <c r="Z17" s="141">
        <f>'Assets - WHC'!Q75</f>
        <v>0</v>
      </c>
      <c r="AA17" s="141">
        <f>'Assets - WHC'!R75</f>
        <v>0</v>
      </c>
      <c r="AB17" s="182"/>
      <c r="AC17" s="181" t="str">
        <f t="shared" si="3"/>
        <v>Leasthold improvements</v>
      </c>
      <c r="AD17" s="141">
        <f t="shared" si="4"/>
        <v>0</v>
      </c>
      <c r="AE17" s="141">
        <f t="shared" si="5"/>
        <v>0</v>
      </c>
      <c r="AF17" s="141">
        <f t="shared" si="6"/>
        <v>0</v>
      </c>
      <c r="AG17" s="141">
        <f t="shared" si="7"/>
        <v>0</v>
      </c>
      <c r="AH17" s="141">
        <f t="shared" si="8"/>
        <v>0</v>
      </c>
      <c r="AI17" s="31"/>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c r="CK17" s="438"/>
      <c r="CL17" s="438"/>
      <c r="CM17" s="438"/>
      <c r="CN17" s="438"/>
    </row>
    <row r="18" spans="3:92" ht="12" customHeight="1" x14ac:dyDescent="0.2">
      <c r="C18" s="13"/>
      <c r="D18" s="19">
        <f t="shared" si="9"/>
        <v>8</v>
      </c>
      <c r="E18" s="175" t="str">
        <f>IF(OR('Services - NHC'!E17="",'Services - NHC'!E17="[Enter service]"),"",'Services - NHC'!E17)</f>
        <v>Education</v>
      </c>
      <c r="F18" s="176" t="str">
        <f>IF(OR('Services - NHC'!F17="",'Services - NHC'!F17="[Select]"),"",'Services - NHC'!F17)</f>
        <v>External</v>
      </c>
      <c r="G18" s="188">
        <f>IF('Revenue - NHC'!V19="","",'Revenue - NHC'!V19)</f>
        <v>0</v>
      </c>
      <c r="H18" s="188">
        <f>IF('Revenue - WHC'!V19="","",'Revenue - WHC'!V19)</f>
        <v>0</v>
      </c>
      <c r="I18" s="188">
        <f>IF('Expenditure- NHC'!R18="","",'Expenditure- NHC'!R18)</f>
        <v>186341</v>
      </c>
      <c r="J18" s="187">
        <f>IF('Expenditure - WHC'!R18="","",'Expenditure - WHC'!R18)</f>
        <v>186341</v>
      </c>
      <c r="K18" s="204">
        <f t="shared" si="1"/>
        <v>0</v>
      </c>
      <c r="L18" s="208">
        <f t="shared" si="2"/>
        <v>0</v>
      </c>
      <c r="M18" s="202"/>
      <c r="N18" s="203"/>
      <c r="P18" s="13"/>
      <c r="Q18" s="195" t="str">
        <f>'Assets - NHC'!E76</f>
        <v>Plant and equipment</v>
      </c>
      <c r="R18" s="180">
        <f t="shared" ref="R18:AA18" si="10">SUM(R19:R23)</f>
        <v>8500</v>
      </c>
      <c r="S18" s="180">
        <f t="shared" si="10"/>
        <v>776550</v>
      </c>
      <c r="T18" s="180">
        <f t="shared" si="10"/>
        <v>0</v>
      </c>
      <c r="U18" s="180">
        <f t="shared" si="10"/>
        <v>0</v>
      </c>
      <c r="V18" s="180">
        <f t="shared" si="10"/>
        <v>785050</v>
      </c>
      <c r="W18" s="180">
        <f t="shared" si="10"/>
        <v>8500</v>
      </c>
      <c r="X18" s="180">
        <f t="shared" si="10"/>
        <v>776550</v>
      </c>
      <c r="Y18" s="180">
        <f t="shared" si="10"/>
        <v>0</v>
      </c>
      <c r="Z18" s="180">
        <f t="shared" si="10"/>
        <v>0</v>
      </c>
      <c r="AA18" s="180">
        <f t="shared" si="10"/>
        <v>785050</v>
      </c>
      <c r="AB18" s="182"/>
      <c r="AC18" s="195" t="str">
        <f t="shared" si="3"/>
        <v>Plant and equipment</v>
      </c>
      <c r="AD18" s="180">
        <f>SUM(AD19:AD23)</f>
        <v>0</v>
      </c>
      <c r="AE18" s="180">
        <f>SUM(AE19:AE23)</f>
        <v>0</v>
      </c>
      <c r="AF18" s="180">
        <f>SUM(AF19:AF23)</f>
        <v>0</v>
      </c>
      <c r="AG18" s="180">
        <f>SUM(AG19:AG23)</f>
        <v>0</v>
      </c>
      <c r="AH18" s="180">
        <f>SUM(AH19:AH23)</f>
        <v>0</v>
      </c>
      <c r="AI18" s="31"/>
      <c r="AL18" s="438"/>
      <c r="AM18" s="438"/>
      <c r="AN18" s="438"/>
      <c r="AO18" s="438"/>
      <c r="AP18" s="438"/>
      <c r="AQ18" s="438"/>
      <c r="AR18" s="438"/>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c r="CL18" s="438"/>
      <c r="CM18" s="438"/>
      <c r="CN18" s="438"/>
    </row>
    <row r="19" spans="3:92" ht="25.5" x14ac:dyDescent="0.2">
      <c r="C19" s="13"/>
      <c r="D19" s="19">
        <f t="shared" si="9"/>
        <v>9</v>
      </c>
      <c r="E19" s="175" t="str">
        <f>IF(OR('Services - NHC'!E18="",'Services - NHC'!E18="[Enter service]"),"",'Services - NHC'!E18)</f>
        <v>Family &amp; Community services Administration</v>
      </c>
      <c r="F19" s="176" t="str">
        <f>IF(OR('Services - NHC'!F18="",'Services - NHC'!F18="[Select]"),"",'Services - NHC'!F18)</f>
        <v>External</v>
      </c>
      <c r="G19" s="188">
        <f>IF('Revenue - NHC'!V20="","",'Revenue - NHC'!V20)</f>
        <v>0</v>
      </c>
      <c r="H19" s="188">
        <f>IF('Revenue - WHC'!V20="","",'Revenue - WHC'!V20)</f>
        <v>0</v>
      </c>
      <c r="I19" s="188">
        <f>IF('Expenditure- NHC'!R19="","",'Expenditure- NHC'!R19)</f>
        <v>84665</v>
      </c>
      <c r="J19" s="187">
        <f>IF('Expenditure - WHC'!R19="","",'Expenditure - WHC'!R19)</f>
        <v>84665</v>
      </c>
      <c r="K19" s="204">
        <f t="shared" si="1"/>
        <v>0</v>
      </c>
      <c r="L19" s="208">
        <f t="shared" si="2"/>
        <v>0</v>
      </c>
      <c r="M19" s="202"/>
      <c r="N19" s="203"/>
      <c r="P19" s="13"/>
      <c r="Q19" s="181" t="str">
        <f>'Assets - NHC'!E77</f>
        <v>Heritage plant and equipment</v>
      </c>
      <c r="R19" s="141">
        <f>'Assets - NHC'!N77</f>
        <v>0</v>
      </c>
      <c r="S19" s="141">
        <f>'Assets - NHC'!O77</f>
        <v>0</v>
      </c>
      <c r="T19" s="141">
        <f>'Assets - NHC'!P77</f>
        <v>0</v>
      </c>
      <c r="U19" s="141">
        <f>'Assets - NHC'!Q77</f>
        <v>0</v>
      </c>
      <c r="V19" s="141">
        <f>'Assets - NHC'!R77</f>
        <v>0</v>
      </c>
      <c r="W19" s="141">
        <f>'Assets - WHC'!N77</f>
        <v>0</v>
      </c>
      <c r="X19" s="141">
        <f>'Assets - WHC'!O77</f>
        <v>0</v>
      </c>
      <c r="Y19" s="141">
        <f>'Assets - WHC'!P77</f>
        <v>0</v>
      </c>
      <c r="Z19" s="141">
        <f>'Assets - WHC'!Q77</f>
        <v>0</v>
      </c>
      <c r="AA19" s="141">
        <f>'Assets - WHC'!R77</f>
        <v>0</v>
      </c>
      <c r="AB19" s="182"/>
      <c r="AC19" s="181" t="str">
        <f t="shared" si="3"/>
        <v>Heritage plant and equipment</v>
      </c>
      <c r="AD19" s="141">
        <f t="shared" ref="AD19:AH23" si="11">W19-R19</f>
        <v>0</v>
      </c>
      <c r="AE19" s="141">
        <f t="shared" si="11"/>
        <v>0</v>
      </c>
      <c r="AF19" s="141">
        <f t="shared" si="11"/>
        <v>0</v>
      </c>
      <c r="AG19" s="141">
        <f t="shared" si="11"/>
        <v>0</v>
      </c>
      <c r="AH19" s="141">
        <f t="shared" si="11"/>
        <v>0</v>
      </c>
      <c r="AI19" s="31"/>
    </row>
    <row r="20" spans="3:92" x14ac:dyDescent="0.2">
      <c r="C20" s="13"/>
      <c r="D20" s="85">
        <f t="shared" si="9"/>
        <v>10</v>
      </c>
      <c r="E20" s="175" t="str">
        <f>IF(OR('Services - NHC'!E19="",'Services - NHC'!E19="[Enter service]"),"",'Services - NHC'!E19)</f>
        <v>Community Care Services</v>
      </c>
      <c r="F20" s="176" t="str">
        <f>IF(OR('Services - NHC'!F19="",'Services - NHC'!F19="[Select]"),"",'Services - NHC'!F19)</f>
        <v>External</v>
      </c>
      <c r="G20" s="188">
        <f>IF('Revenue - NHC'!V21="","",'Revenue - NHC'!V21)</f>
        <v>904001</v>
      </c>
      <c r="H20" s="188">
        <f>IF('Revenue - WHC'!V21="","",'Revenue - WHC'!V21)</f>
        <v>904001</v>
      </c>
      <c r="I20" s="188">
        <f>IF('Expenditure- NHC'!R20="","",'Expenditure- NHC'!R20)</f>
        <v>763433</v>
      </c>
      <c r="J20" s="187">
        <f>IF('Expenditure - WHC'!R20="","",'Expenditure - WHC'!R20)</f>
        <v>763433</v>
      </c>
      <c r="K20" s="204">
        <f t="shared" si="1"/>
        <v>0</v>
      </c>
      <c r="L20" s="208">
        <f t="shared" si="2"/>
        <v>0</v>
      </c>
      <c r="M20" s="202"/>
      <c r="N20" s="203"/>
      <c r="P20" s="13"/>
      <c r="Q20" s="181" t="str">
        <f>'Assets - NHC'!E78</f>
        <v>Plant, machinery and equipment</v>
      </c>
      <c r="R20" s="141">
        <f>'Assets - NHC'!N78</f>
        <v>8500</v>
      </c>
      <c r="S20" s="141">
        <f>'Assets - NHC'!O78</f>
        <v>776550</v>
      </c>
      <c r="T20" s="141">
        <f>'Assets - NHC'!P78</f>
        <v>0</v>
      </c>
      <c r="U20" s="141">
        <f>'Assets - NHC'!Q78</f>
        <v>0</v>
      </c>
      <c r="V20" s="141">
        <f>'Assets - NHC'!R78</f>
        <v>785050</v>
      </c>
      <c r="W20" s="141">
        <f>'Assets - WHC'!N78</f>
        <v>8500</v>
      </c>
      <c r="X20" s="141">
        <f>'Assets - WHC'!O78</f>
        <v>776550</v>
      </c>
      <c r="Y20" s="141">
        <f>'Assets - WHC'!P78</f>
        <v>0</v>
      </c>
      <c r="Z20" s="141">
        <f>'Assets - WHC'!Q78</f>
        <v>0</v>
      </c>
      <c r="AA20" s="141">
        <f>'Assets - WHC'!R78</f>
        <v>785050</v>
      </c>
      <c r="AB20" s="182"/>
      <c r="AC20" s="181" t="str">
        <f t="shared" si="3"/>
        <v>Plant, machinery and equipment</v>
      </c>
      <c r="AD20" s="141">
        <f t="shared" si="11"/>
        <v>0</v>
      </c>
      <c r="AE20" s="141">
        <f t="shared" si="11"/>
        <v>0</v>
      </c>
      <c r="AF20" s="141">
        <f t="shared" si="11"/>
        <v>0</v>
      </c>
      <c r="AG20" s="141">
        <f t="shared" si="11"/>
        <v>0</v>
      </c>
      <c r="AH20" s="141">
        <f t="shared" si="11"/>
        <v>0</v>
      </c>
      <c r="AI20" s="31"/>
    </row>
    <row r="21" spans="3:92" x14ac:dyDescent="0.2">
      <c r="C21" s="13"/>
      <c r="D21" s="19">
        <f t="shared" si="9"/>
        <v>11</v>
      </c>
      <c r="E21" s="175" t="str">
        <f>IF(OR('Services - NHC'!E20="",'Services - NHC'!E20="[Enter service]"),"",'Services - NHC'!E20)</f>
        <v>Facilities</v>
      </c>
      <c r="F21" s="176" t="str">
        <f>IF(OR('Services - NHC'!F20="",'Services - NHC'!F20="[Select]"),"",'Services - NHC'!F20)</f>
        <v>External</v>
      </c>
      <c r="G21" s="188">
        <f>IF('Revenue - NHC'!V22="","",'Revenue - NHC'!V22)</f>
        <v>0</v>
      </c>
      <c r="H21" s="188">
        <f>IF('Revenue - WHC'!V22="","",'Revenue - WHC'!V22)</f>
        <v>0</v>
      </c>
      <c r="I21" s="188">
        <f>IF('Expenditure- NHC'!R21="","",'Expenditure- NHC'!R21)</f>
        <v>23388</v>
      </c>
      <c r="J21" s="187">
        <f>IF('Expenditure - WHC'!R21="","",'Expenditure - WHC'!R21)</f>
        <v>23388</v>
      </c>
      <c r="K21" s="204">
        <f t="shared" si="1"/>
        <v>0</v>
      </c>
      <c r="L21" s="208">
        <f t="shared" si="2"/>
        <v>0</v>
      </c>
      <c r="M21" s="202"/>
      <c r="N21" s="203"/>
      <c r="P21" s="13"/>
      <c r="Q21" s="181" t="str">
        <f>'Assets - NHC'!E79</f>
        <v>Fixtures, fittings and furniture</v>
      </c>
      <c r="R21" s="141">
        <f>'Assets - NHC'!N79</f>
        <v>0</v>
      </c>
      <c r="S21" s="141">
        <f>'Assets - NHC'!O79</f>
        <v>0</v>
      </c>
      <c r="T21" s="141">
        <f>'Assets - NHC'!P79</f>
        <v>0</v>
      </c>
      <c r="U21" s="141">
        <f>'Assets - NHC'!Q79</f>
        <v>0</v>
      </c>
      <c r="V21" s="141">
        <f>'Assets - NHC'!R79</f>
        <v>0</v>
      </c>
      <c r="W21" s="141">
        <f>'Assets - WHC'!N79</f>
        <v>0</v>
      </c>
      <c r="X21" s="141">
        <f>'Assets - WHC'!O79</f>
        <v>0</v>
      </c>
      <c r="Y21" s="141">
        <f>'Assets - WHC'!P79</f>
        <v>0</v>
      </c>
      <c r="Z21" s="141">
        <f>'Assets - WHC'!Q79</f>
        <v>0</v>
      </c>
      <c r="AA21" s="141">
        <f>'Assets - WHC'!R79</f>
        <v>0</v>
      </c>
      <c r="AB21" s="182"/>
      <c r="AC21" s="181" t="str">
        <f t="shared" si="3"/>
        <v>Fixtures, fittings and furniture</v>
      </c>
      <c r="AD21" s="141">
        <f t="shared" si="11"/>
        <v>0</v>
      </c>
      <c r="AE21" s="141">
        <f t="shared" si="11"/>
        <v>0</v>
      </c>
      <c r="AF21" s="141">
        <f t="shared" si="11"/>
        <v>0</v>
      </c>
      <c r="AG21" s="141">
        <f t="shared" si="11"/>
        <v>0</v>
      </c>
      <c r="AH21" s="141">
        <f t="shared" si="11"/>
        <v>0</v>
      </c>
      <c r="AI21" s="31"/>
    </row>
    <row r="22" spans="3:92" x14ac:dyDescent="0.2">
      <c r="C22" s="13"/>
      <c r="D22" s="19">
        <f t="shared" si="9"/>
        <v>12</v>
      </c>
      <c r="E22" s="175" t="str">
        <f>IF(OR('Services - NHC'!E21="",'Services - NHC'!E21="[Enter service]"),"",'Services - NHC'!E21)</f>
        <v>Sports Grounds &amp; Facilities</v>
      </c>
      <c r="F22" s="176" t="str">
        <f>IF(OR('Services - NHC'!F21="",'Services - NHC'!F21="[Select]"),"",'Services - NHC'!F21)</f>
        <v>External</v>
      </c>
      <c r="G22" s="188">
        <f>IF('Revenue - NHC'!V23="","",'Revenue - NHC'!V23)</f>
        <v>204000</v>
      </c>
      <c r="H22" s="188">
        <f>IF('Revenue - WHC'!V23="","",'Revenue - WHC'!V23)</f>
        <v>204000</v>
      </c>
      <c r="I22" s="188">
        <f>IF('Expenditure- NHC'!R22="","",'Expenditure- NHC'!R22)</f>
        <v>847533</v>
      </c>
      <c r="J22" s="187">
        <f>IF('Expenditure - WHC'!R22="","",'Expenditure - WHC'!R22)</f>
        <v>847533</v>
      </c>
      <c r="K22" s="204">
        <f t="shared" si="1"/>
        <v>0</v>
      </c>
      <c r="L22" s="208">
        <f t="shared" si="2"/>
        <v>0</v>
      </c>
      <c r="M22" s="202"/>
      <c r="N22" s="203"/>
      <c r="P22" s="13"/>
      <c r="Q22" s="181" t="str">
        <f>'Assets - NHC'!E80</f>
        <v>Computers and telecommunications</v>
      </c>
      <c r="R22" s="141">
        <f>'Assets - NHC'!N80</f>
        <v>0</v>
      </c>
      <c r="S22" s="141">
        <f>'Assets - NHC'!O80</f>
        <v>0</v>
      </c>
      <c r="T22" s="141">
        <f>'Assets - NHC'!P80</f>
        <v>0</v>
      </c>
      <c r="U22" s="141">
        <f>'Assets - NHC'!Q80</f>
        <v>0</v>
      </c>
      <c r="V22" s="141">
        <f>'Assets - NHC'!R80</f>
        <v>0</v>
      </c>
      <c r="W22" s="141">
        <f>'Assets - WHC'!N80</f>
        <v>0</v>
      </c>
      <c r="X22" s="141">
        <f>'Assets - WHC'!O80</f>
        <v>0</v>
      </c>
      <c r="Y22" s="141">
        <f>'Assets - WHC'!P80</f>
        <v>0</v>
      </c>
      <c r="Z22" s="141">
        <f>'Assets - WHC'!Q80</f>
        <v>0</v>
      </c>
      <c r="AA22" s="141">
        <f>'Assets - WHC'!R80</f>
        <v>0</v>
      </c>
      <c r="AB22" s="182"/>
      <c r="AC22" s="181" t="str">
        <f t="shared" si="3"/>
        <v>Computers and telecommunications</v>
      </c>
      <c r="AD22" s="141">
        <f t="shared" si="11"/>
        <v>0</v>
      </c>
      <c r="AE22" s="141">
        <f t="shared" si="11"/>
        <v>0</v>
      </c>
      <c r="AF22" s="141">
        <f t="shared" si="11"/>
        <v>0</v>
      </c>
      <c r="AG22" s="141">
        <f t="shared" si="11"/>
        <v>0</v>
      </c>
      <c r="AH22" s="141">
        <f t="shared" si="11"/>
        <v>0</v>
      </c>
      <c r="AI22" s="31"/>
    </row>
    <row r="23" spans="3:92" x14ac:dyDescent="0.2">
      <c r="C23" s="13"/>
      <c r="D23" s="85">
        <f t="shared" si="9"/>
        <v>13</v>
      </c>
      <c r="E23" s="175" t="str">
        <f>IF(OR('Services - NHC'!E22="",'Services - NHC'!E22="[Enter service]"),"",'Services - NHC'!E22)</f>
        <v>Parks &amp; Reserves</v>
      </c>
      <c r="F23" s="176" t="str">
        <f>IF(OR('Services - NHC'!F22="",'Services - NHC'!F22="[Select]"),"",'Services - NHC'!F22)</f>
        <v>External</v>
      </c>
      <c r="G23" s="188">
        <f>IF('Revenue - NHC'!V24="","",'Revenue - NHC'!V24)</f>
        <v>0</v>
      </c>
      <c r="H23" s="188">
        <f>IF('Revenue - WHC'!V24="","",'Revenue - WHC'!V24)</f>
        <v>0</v>
      </c>
      <c r="I23" s="188">
        <f>IF('Expenditure- NHC'!R23="","",'Expenditure- NHC'!R23)</f>
        <v>248676</v>
      </c>
      <c r="J23" s="187">
        <f>IF('Expenditure - WHC'!R23="","",'Expenditure - WHC'!R23)</f>
        <v>248676</v>
      </c>
      <c r="K23" s="204">
        <f t="shared" si="1"/>
        <v>0</v>
      </c>
      <c r="L23" s="208">
        <f t="shared" si="2"/>
        <v>0</v>
      </c>
      <c r="M23" s="202"/>
      <c r="N23" s="203"/>
      <c r="P23" s="13"/>
      <c r="Q23" s="181" t="str">
        <f>'Assets - NHC'!E81</f>
        <v>Library books</v>
      </c>
      <c r="R23" s="141">
        <f>'Assets - NHC'!N81</f>
        <v>0</v>
      </c>
      <c r="S23" s="141">
        <f>'Assets - NHC'!O81</f>
        <v>0</v>
      </c>
      <c r="T23" s="141">
        <f>'Assets - NHC'!P81</f>
        <v>0</v>
      </c>
      <c r="U23" s="141">
        <f>'Assets - NHC'!Q81</f>
        <v>0</v>
      </c>
      <c r="V23" s="141">
        <f>'Assets - NHC'!R81</f>
        <v>0</v>
      </c>
      <c r="W23" s="141">
        <f>'Assets - WHC'!N81</f>
        <v>0</v>
      </c>
      <c r="X23" s="141">
        <f>'Assets - WHC'!O81</f>
        <v>0</v>
      </c>
      <c r="Y23" s="141">
        <f>'Assets - WHC'!P81</f>
        <v>0</v>
      </c>
      <c r="Z23" s="141">
        <f>'Assets - WHC'!Q81</f>
        <v>0</v>
      </c>
      <c r="AA23" s="141">
        <f>'Assets - WHC'!R81</f>
        <v>0</v>
      </c>
      <c r="AB23" s="182"/>
      <c r="AC23" s="181" t="str">
        <f t="shared" si="3"/>
        <v>Library books</v>
      </c>
      <c r="AD23" s="141">
        <f t="shared" si="11"/>
        <v>0</v>
      </c>
      <c r="AE23" s="141">
        <f t="shared" si="11"/>
        <v>0</v>
      </c>
      <c r="AF23" s="141">
        <f t="shared" si="11"/>
        <v>0</v>
      </c>
      <c r="AG23" s="141">
        <f t="shared" si="11"/>
        <v>0</v>
      </c>
      <c r="AH23" s="141">
        <f t="shared" si="11"/>
        <v>0</v>
      </c>
      <c r="AI23" s="31"/>
    </row>
    <row r="24" spans="3:92" x14ac:dyDescent="0.2">
      <c r="C24" s="13"/>
      <c r="D24" s="19">
        <f t="shared" si="9"/>
        <v>14</v>
      </c>
      <c r="E24" s="175" t="str">
        <f>IF(OR('Services - NHC'!E23="",'Services - NHC'!E23="[Enter service]"),"",'Services - NHC'!E23)</f>
        <v>Waterways, Lakes &amp; Beaches</v>
      </c>
      <c r="F24" s="176" t="str">
        <f>IF(OR('Services - NHC'!F23="",'Services - NHC'!F23="[Select]"),"",'Services - NHC'!F23)</f>
        <v>External</v>
      </c>
      <c r="G24" s="188">
        <f>IF('Revenue - NHC'!V25="","",'Revenue - NHC'!V25)</f>
        <v>0</v>
      </c>
      <c r="H24" s="188">
        <f>IF('Revenue - WHC'!V25="","",'Revenue - WHC'!V25)</f>
        <v>0</v>
      </c>
      <c r="I24" s="188">
        <f>IF('Expenditure- NHC'!R24="","",'Expenditure- NHC'!R24)</f>
        <v>61205</v>
      </c>
      <c r="J24" s="187">
        <f>IF('Expenditure - WHC'!R24="","",'Expenditure - WHC'!R24)</f>
        <v>61205</v>
      </c>
      <c r="K24" s="204">
        <f t="shared" si="1"/>
        <v>0</v>
      </c>
      <c r="L24" s="208">
        <f t="shared" si="2"/>
        <v>0</v>
      </c>
      <c r="M24" s="202"/>
      <c r="N24" s="203"/>
      <c r="P24" s="13"/>
      <c r="Q24" s="195" t="str">
        <f>'Assets - NHC'!E82</f>
        <v>Infrastructure</v>
      </c>
      <c r="R24" s="180">
        <f t="shared" ref="R24:AA24" si="12">SUM(R25:R34)</f>
        <v>368250</v>
      </c>
      <c r="S24" s="180">
        <f t="shared" si="12"/>
        <v>2687973</v>
      </c>
      <c r="T24" s="180">
        <f t="shared" si="12"/>
        <v>0</v>
      </c>
      <c r="U24" s="180">
        <f t="shared" si="12"/>
        <v>1025766</v>
      </c>
      <c r="V24" s="180">
        <f t="shared" si="12"/>
        <v>4081989</v>
      </c>
      <c r="W24" s="180">
        <f t="shared" si="12"/>
        <v>368250</v>
      </c>
      <c r="X24" s="180">
        <f t="shared" si="12"/>
        <v>2687973</v>
      </c>
      <c r="Y24" s="180">
        <f t="shared" si="12"/>
        <v>0</v>
      </c>
      <c r="Z24" s="180">
        <f t="shared" si="12"/>
        <v>1175827</v>
      </c>
      <c r="AA24" s="180">
        <f t="shared" si="12"/>
        <v>4232050</v>
      </c>
      <c r="AB24" s="182"/>
      <c r="AC24" s="195" t="str">
        <f t="shared" si="3"/>
        <v>Infrastructure</v>
      </c>
      <c r="AD24" s="180">
        <f>SUM(AD25:AD34)</f>
        <v>0</v>
      </c>
      <c r="AE24" s="180">
        <f>SUM(AE25:AE34)</f>
        <v>0</v>
      </c>
      <c r="AF24" s="180">
        <f>SUM(AF25:AF34)</f>
        <v>0</v>
      </c>
      <c r="AG24" s="180">
        <f>SUM(AG25:AG34)</f>
        <v>150061</v>
      </c>
      <c r="AH24" s="180">
        <f>SUM(AH25:AH34)</f>
        <v>150061</v>
      </c>
      <c r="AI24" s="31"/>
    </row>
    <row r="25" spans="3:92" x14ac:dyDescent="0.2">
      <c r="C25" s="13"/>
      <c r="D25" s="19">
        <f t="shared" si="9"/>
        <v>15</v>
      </c>
      <c r="E25" s="175" t="str">
        <f>IF(OR('Services - NHC'!E24="",'Services - NHC'!E24="[Enter service]"),"",'Services - NHC'!E24)</f>
        <v>Museums and Cultural Heritage</v>
      </c>
      <c r="F25" s="176" t="str">
        <f>IF(OR('Services - NHC'!F24="",'Services - NHC'!F24="[Select]"),"",'Services - NHC'!F24)</f>
        <v>External</v>
      </c>
      <c r="G25" s="188">
        <f>IF('Revenue - NHC'!V26="","",'Revenue - NHC'!V26)</f>
        <v>0</v>
      </c>
      <c r="H25" s="188">
        <f>IF('Revenue - WHC'!V26="","",'Revenue - WHC'!V26)</f>
        <v>0</v>
      </c>
      <c r="I25" s="188">
        <f>IF('Expenditure- NHC'!R25="","",'Expenditure- NHC'!R25)</f>
        <v>0</v>
      </c>
      <c r="J25" s="187">
        <f>IF('Expenditure - WHC'!R25="","",'Expenditure - WHC'!R25)</f>
        <v>0</v>
      </c>
      <c r="K25" s="204">
        <f t="shared" si="1"/>
        <v>0</v>
      </c>
      <c r="L25" s="208">
        <f t="shared" si="2"/>
        <v>0</v>
      </c>
      <c r="M25" s="202"/>
      <c r="N25" s="203"/>
      <c r="P25" s="13"/>
      <c r="Q25" s="181" t="str">
        <f>'Assets - NHC'!E83</f>
        <v>Roads</v>
      </c>
      <c r="R25" s="141">
        <f>'Assets - NHC'!N83</f>
        <v>0</v>
      </c>
      <c r="S25" s="141">
        <f>'Assets - NHC'!O83</f>
        <v>2503435</v>
      </c>
      <c r="T25" s="141">
        <f>'Assets - NHC'!P83</f>
        <v>0</v>
      </c>
      <c r="U25" s="141">
        <f>'Assets - NHC'!Q83</f>
        <v>583315</v>
      </c>
      <c r="V25" s="141">
        <f>'Assets - NHC'!R83</f>
        <v>3086750</v>
      </c>
      <c r="W25" s="141">
        <f>'Assets - WHC'!N83</f>
        <v>0</v>
      </c>
      <c r="X25" s="141">
        <f>'Assets - WHC'!O83</f>
        <v>2503435</v>
      </c>
      <c r="Y25" s="141">
        <f>'Assets - WHC'!P83</f>
        <v>0</v>
      </c>
      <c r="Z25" s="141">
        <f>'Assets - WHC'!Q83</f>
        <v>733376</v>
      </c>
      <c r="AA25" s="141">
        <f>'Assets - WHC'!R83</f>
        <v>3236811</v>
      </c>
      <c r="AB25" s="182"/>
      <c r="AC25" s="181" t="str">
        <f t="shared" si="3"/>
        <v>Roads</v>
      </c>
      <c r="AD25" s="141">
        <f t="shared" ref="AD25:AD34" si="13">W25-R25</f>
        <v>0</v>
      </c>
      <c r="AE25" s="141">
        <f t="shared" ref="AE25:AE34" si="14">X25-S25</f>
        <v>0</v>
      </c>
      <c r="AF25" s="141">
        <f t="shared" ref="AF25:AF34" si="15">Y25-T25</f>
        <v>0</v>
      </c>
      <c r="AG25" s="141">
        <f t="shared" ref="AG25:AG34" si="16">Z25-U25</f>
        <v>150061</v>
      </c>
      <c r="AH25" s="141">
        <f t="shared" ref="AH25:AH34" si="17">AA25-V25</f>
        <v>150061</v>
      </c>
      <c r="AI25" s="31"/>
    </row>
    <row r="26" spans="3:92" x14ac:dyDescent="0.2">
      <c r="C26" s="13"/>
      <c r="D26" s="19">
        <f t="shared" si="9"/>
        <v>16</v>
      </c>
      <c r="E26" s="175" t="str">
        <f>IF(OR('Services - NHC'!E25="",'Services - NHC'!E25="[Enter service]"),"",'Services - NHC'!E25)</f>
        <v>Libraries</v>
      </c>
      <c r="F26" s="176" t="str">
        <f>IF(OR('Services - NHC'!F25="",'Services - NHC'!F25="[Select]"),"",'Services - NHC'!F25)</f>
        <v>External</v>
      </c>
      <c r="G26" s="188">
        <f>IF('Revenue - NHC'!V27="","",'Revenue - NHC'!V27)</f>
        <v>1502809</v>
      </c>
      <c r="H26" s="188">
        <f>IF('Revenue - WHC'!V27="","",'Revenue - WHC'!V27)</f>
        <v>1502809</v>
      </c>
      <c r="I26" s="188">
        <f>IF('Expenditure- NHC'!R26="","",'Expenditure- NHC'!R26)</f>
        <v>279065</v>
      </c>
      <c r="J26" s="187">
        <f>IF('Expenditure - WHC'!R26="","",'Expenditure - WHC'!R26)</f>
        <v>279065</v>
      </c>
      <c r="K26" s="204">
        <f t="shared" si="1"/>
        <v>0</v>
      </c>
      <c r="L26" s="208">
        <f t="shared" si="2"/>
        <v>0</v>
      </c>
      <c r="M26" s="202"/>
      <c r="N26" s="203"/>
      <c r="P26" s="13"/>
      <c r="Q26" s="181" t="str">
        <f>'Assets - NHC'!E84</f>
        <v>Bridges</v>
      </c>
      <c r="R26" s="141">
        <f>'Assets - NHC'!N84</f>
        <v>0</v>
      </c>
      <c r="S26" s="141">
        <f>'Assets - NHC'!O84</f>
        <v>0</v>
      </c>
      <c r="T26" s="141">
        <f>'Assets - NHC'!P84</f>
        <v>0</v>
      </c>
      <c r="U26" s="141">
        <f>'Assets - NHC'!Q84</f>
        <v>325000</v>
      </c>
      <c r="V26" s="141">
        <f>'Assets - NHC'!R84</f>
        <v>325000</v>
      </c>
      <c r="W26" s="141">
        <f>'Assets - WHC'!N84</f>
        <v>0</v>
      </c>
      <c r="X26" s="141">
        <f>'Assets - WHC'!O84</f>
        <v>0</v>
      </c>
      <c r="Y26" s="141">
        <f>'Assets - WHC'!P84</f>
        <v>0</v>
      </c>
      <c r="Z26" s="141">
        <f>'Assets - WHC'!Q84</f>
        <v>325000</v>
      </c>
      <c r="AA26" s="141">
        <f>'Assets - WHC'!R84</f>
        <v>325000</v>
      </c>
      <c r="AB26" s="182"/>
      <c r="AC26" s="181" t="str">
        <f t="shared" si="3"/>
        <v>Bridges</v>
      </c>
      <c r="AD26" s="141">
        <f t="shared" si="13"/>
        <v>0</v>
      </c>
      <c r="AE26" s="141">
        <f t="shared" si="14"/>
        <v>0</v>
      </c>
      <c r="AF26" s="141">
        <f t="shared" si="15"/>
        <v>0</v>
      </c>
      <c r="AG26" s="141">
        <f t="shared" si="16"/>
        <v>0</v>
      </c>
      <c r="AH26" s="141">
        <f t="shared" si="17"/>
        <v>0</v>
      </c>
      <c r="AI26" s="31"/>
    </row>
    <row r="27" spans="3:92" x14ac:dyDescent="0.2">
      <c r="C27" s="13"/>
      <c r="D27" s="85">
        <f t="shared" si="9"/>
        <v>17</v>
      </c>
      <c r="E27" s="175" t="str">
        <f>IF(OR('Services - NHC'!E26="",'Services - NHC'!E26="[Enter service]"),"",'Services - NHC'!E26)</f>
        <v>Public Centres &amp; Halls</v>
      </c>
      <c r="F27" s="176" t="str">
        <f>IF(OR('Services - NHC'!F26="",'Services - NHC'!F26="[Select]"),"",'Services - NHC'!F26)</f>
        <v>External</v>
      </c>
      <c r="G27" s="188">
        <f>IF('Revenue - NHC'!V28="","",'Revenue - NHC'!V28)</f>
        <v>50000</v>
      </c>
      <c r="H27" s="188">
        <f>IF('Revenue - WHC'!V28="","",'Revenue - WHC'!V28)</f>
        <v>50000</v>
      </c>
      <c r="I27" s="188">
        <f>IF('Expenditure- NHC'!R27="","",'Expenditure- NHC'!R27)</f>
        <v>353635</v>
      </c>
      <c r="J27" s="187">
        <f>IF('Expenditure - WHC'!R27="","",'Expenditure - WHC'!R27)</f>
        <v>353635</v>
      </c>
      <c r="K27" s="204">
        <f t="shared" si="1"/>
        <v>0</v>
      </c>
      <c r="L27" s="208">
        <f t="shared" si="2"/>
        <v>0</v>
      </c>
      <c r="M27" s="202"/>
      <c r="N27" s="203"/>
      <c r="P27" s="13"/>
      <c r="Q27" s="181" t="str">
        <f>'Assets - NHC'!E85</f>
        <v>Footpaths and cycleways</v>
      </c>
      <c r="R27" s="141">
        <f>'Assets - NHC'!N85</f>
        <v>0</v>
      </c>
      <c r="S27" s="141">
        <f>'Assets - NHC'!O85</f>
        <v>132399</v>
      </c>
      <c r="T27" s="141">
        <f>'Assets - NHC'!P85</f>
        <v>0</v>
      </c>
      <c r="U27" s="141">
        <f>'Assets - NHC'!Q85</f>
        <v>22324</v>
      </c>
      <c r="V27" s="141">
        <f>'Assets - NHC'!R85</f>
        <v>154723</v>
      </c>
      <c r="W27" s="141">
        <f>'Assets - WHC'!N85</f>
        <v>0</v>
      </c>
      <c r="X27" s="141">
        <f>'Assets - WHC'!O85</f>
        <v>132399</v>
      </c>
      <c r="Y27" s="141">
        <f>'Assets - WHC'!P85</f>
        <v>0</v>
      </c>
      <c r="Z27" s="141">
        <f>'Assets - WHC'!Q85</f>
        <v>22324</v>
      </c>
      <c r="AA27" s="141">
        <f>'Assets - WHC'!R85</f>
        <v>154723</v>
      </c>
      <c r="AB27" s="182"/>
      <c r="AC27" s="181" t="str">
        <f t="shared" si="3"/>
        <v>Footpaths and cycleways</v>
      </c>
      <c r="AD27" s="141">
        <f t="shared" si="13"/>
        <v>0</v>
      </c>
      <c r="AE27" s="141">
        <f t="shared" si="14"/>
        <v>0</v>
      </c>
      <c r="AF27" s="141">
        <f t="shared" si="15"/>
        <v>0</v>
      </c>
      <c r="AG27" s="141">
        <f t="shared" si="16"/>
        <v>0</v>
      </c>
      <c r="AH27" s="141">
        <f t="shared" si="17"/>
        <v>0</v>
      </c>
      <c r="AI27" s="31"/>
    </row>
    <row r="28" spans="3:92" x14ac:dyDescent="0.2">
      <c r="C28" s="13"/>
      <c r="D28" s="19">
        <f t="shared" si="9"/>
        <v>18</v>
      </c>
      <c r="E28" s="175" t="str">
        <f>IF(OR('Services - NHC'!E27="",'Services - NHC'!E27="[Enter service]"),"",'Services - NHC'!E27)</f>
        <v>Programs</v>
      </c>
      <c r="F28" s="176" t="str">
        <f>IF(OR('Services - NHC'!F27="",'Services - NHC'!F27="[Select]"),"",'Services - NHC'!F27)</f>
        <v>External</v>
      </c>
      <c r="G28" s="188">
        <f>IF('Revenue - NHC'!V29="","",'Revenue - NHC'!V29)</f>
        <v>0</v>
      </c>
      <c r="H28" s="188">
        <f>IF('Revenue - WHC'!V29="","",'Revenue - WHC'!V29)</f>
        <v>0</v>
      </c>
      <c r="I28" s="188">
        <f>IF('Expenditure- NHC'!R28="","",'Expenditure- NHC'!R28)</f>
        <v>59000</v>
      </c>
      <c r="J28" s="187">
        <f>IF('Expenditure - WHC'!R28="","",'Expenditure - WHC'!R28)</f>
        <v>59000</v>
      </c>
      <c r="K28" s="204">
        <f t="shared" si="1"/>
        <v>0</v>
      </c>
      <c r="L28" s="208">
        <f t="shared" si="2"/>
        <v>0</v>
      </c>
      <c r="M28" s="202"/>
      <c r="N28" s="203"/>
      <c r="P28" s="13"/>
      <c r="Q28" s="181" t="str">
        <f>'Assets - NHC'!E86</f>
        <v>Drainage</v>
      </c>
      <c r="R28" s="141">
        <f>'Assets - NHC'!N86</f>
        <v>0</v>
      </c>
      <c r="S28" s="141">
        <f>'Assets - NHC'!O86</f>
        <v>52139</v>
      </c>
      <c r="T28" s="141">
        <f>'Assets - NHC'!P86</f>
        <v>0</v>
      </c>
      <c r="U28" s="141">
        <f>'Assets - NHC'!Q86</f>
        <v>95127</v>
      </c>
      <c r="V28" s="141">
        <f>'Assets - NHC'!R86</f>
        <v>147266</v>
      </c>
      <c r="W28" s="141">
        <f>'Assets - WHC'!N86</f>
        <v>0</v>
      </c>
      <c r="X28" s="141">
        <f>'Assets - WHC'!O86</f>
        <v>52139</v>
      </c>
      <c r="Y28" s="141">
        <f>'Assets - WHC'!P86</f>
        <v>0</v>
      </c>
      <c r="Z28" s="141">
        <f>'Assets - WHC'!Q86</f>
        <v>95127</v>
      </c>
      <c r="AA28" s="141">
        <f>'Assets - WHC'!R86</f>
        <v>147266</v>
      </c>
      <c r="AB28" s="182"/>
      <c r="AC28" s="181" t="str">
        <f t="shared" si="3"/>
        <v>Drainage</v>
      </c>
      <c r="AD28" s="141">
        <f t="shared" si="13"/>
        <v>0</v>
      </c>
      <c r="AE28" s="141">
        <f t="shared" si="14"/>
        <v>0</v>
      </c>
      <c r="AF28" s="141">
        <f t="shared" si="15"/>
        <v>0</v>
      </c>
      <c r="AG28" s="141">
        <f t="shared" si="16"/>
        <v>0</v>
      </c>
      <c r="AH28" s="141">
        <f t="shared" si="17"/>
        <v>0</v>
      </c>
      <c r="AI28" s="31"/>
    </row>
    <row r="29" spans="3:92" x14ac:dyDescent="0.2">
      <c r="C29" s="13"/>
      <c r="D29" s="19">
        <f t="shared" si="9"/>
        <v>19</v>
      </c>
      <c r="E29" s="175" t="str">
        <f>IF(OR('Services - NHC'!E28="",'Services - NHC'!E28="[Enter service]"),"",'Services - NHC'!E28)</f>
        <v>Recreation &amp; Culture Administration</v>
      </c>
      <c r="F29" s="176" t="str">
        <f>IF(OR('Services - NHC'!F28="",'Services - NHC'!F28="[Select]"),"",'Services - NHC'!F28)</f>
        <v>External</v>
      </c>
      <c r="G29" s="188">
        <f>IF('Revenue - NHC'!V30="","",'Revenue - NHC'!V30)</f>
        <v>0</v>
      </c>
      <c r="H29" s="188">
        <f>IF('Revenue - WHC'!V30="","",'Revenue - WHC'!V30)</f>
        <v>0</v>
      </c>
      <c r="I29" s="188">
        <f>IF('Expenditure- NHC'!R29="","",'Expenditure- NHC'!R29)</f>
        <v>143992</v>
      </c>
      <c r="J29" s="187">
        <f>IF('Expenditure - WHC'!R29="","",'Expenditure - WHC'!R29)</f>
        <v>143992</v>
      </c>
      <c r="K29" s="204">
        <f t="shared" si="1"/>
        <v>0</v>
      </c>
      <c r="L29" s="208">
        <f t="shared" si="2"/>
        <v>0</v>
      </c>
      <c r="M29" s="202"/>
      <c r="N29" s="203"/>
      <c r="P29" s="13"/>
      <c r="Q29" s="181" t="str">
        <f>'Assets - NHC'!E87</f>
        <v>Recreastional, leisure and community facilities</v>
      </c>
      <c r="R29" s="141">
        <f>'Assets - NHC'!N87</f>
        <v>0</v>
      </c>
      <c r="S29" s="141">
        <f>'Assets - NHC'!O87</f>
        <v>0</v>
      </c>
      <c r="T29" s="141">
        <f>'Assets - NHC'!P87</f>
        <v>0</v>
      </c>
      <c r="U29" s="141">
        <f>'Assets - NHC'!Q87</f>
        <v>0</v>
      </c>
      <c r="V29" s="141">
        <f>'Assets - NHC'!R87</f>
        <v>0</v>
      </c>
      <c r="W29" s="141">
        <f>'Assets - WHC'!N87</f>
        <v>0</v>
      </c>
      <c r="X29" s="141">
        <f>'Assets - WHC'!O87</f>
        <v>0</v>
      </c>
      <c r="Y29" s="141">
        <f>'Assets - WHC'!P87</f>
        <v>0</v>
      </c>
      <c r="Z29" s="141">
        <f>'Assets - WHC'!Q87</f>
        <v>0</v>
      </c>
      <c r="AA29" s="141">
        <f>'Assets - WHC'!R87</f>
        <v>0</v>
      </c>
      <c r="AB29" s="182"/>
      <c r="AC29" s="181" t="str">
        <f t="shared" si="3"/>
        <v>Recreastional, leisure and community facilities</v>
      </c>
      <c r="AD29" s="141">
        <f t="shared" si="13"/>
        <v>0</v>
      </c>
      <c r="AE29" s="141">
        <f t="shared" si="14"/>
        <v>0</v>
      </c>
      <c r="AF29" s="141">
        <f t="shared" si="15"/>
        <v>0</v>
      </c>
      <c r="AG29" s="141">
        <f t="shared" si="16"/>
        <v>0</v>
      </c>
      <c r="AH29" s="141">
        <f t="shared" si="17"/>
        <v>0</v>
      </c>
      <c r="AI29" s="31"/>
    </row>
    <row r="30" spans="3:92" x14ac:dyDescent="0.2">
      <c r="C30" s="13"/>
      <c r="D30" s="19">
        <f t="shared" si="9"/>
        <v>20</v>
      </c>
      <c r="E30" s="175" t="str">
        <f>IF(OR('Services - NHC'!E29="",'Services - NHC'!E29="[Enter service]"),"",'Services - NHC'!E29)</f>
        <v>Residential - General Waste</v>
      </c>
      <c r="F30" s="176" t="str">
        <f>IF(OR('Services - NHC'!F29="",'Services - NHC'!F29="[Select]"),"",'Services - NHC'!F29)</f>
        <v>External</v>
      </c>
      <c r="G30" s="188">
        <f>IF('Revenue - NHC'!V31="","",'Revenue - NHC'!V31)</f>
        <v>49000</v>
      </c>
      <c r="H30" s="188">
        <f>IF('Revenue - WHC'!V31="","",'Revenue - WHC'!V31)</f>
        <v>49000</v>
      </c>
      <c r="I30" s="188">
        <f>IF('Expenditure- NHC'!R30="","",'Expenditure- NHC'!R30)</f>
        <v>591829</v>
      </c>
      <c r="J30" s="187">
        <f>IF('Expenditure - WHC'!R30="","",'Expenditure - WHC'!R30)</f>
        <v>591829</v>
      </c>
      <c r="K30" s="204">
        <f t="shared" si="1"/>
        <v>0</v>
      </c>
      <c r="L30" s="208">
        <f t="shared" si="2"/>
        <v>0</v>
      </c>
      <c r="M30" s="202"/>
      <c r="N30" s="203"/>
      <c r="P30" s="13"/>
      <c r="Q30" s="181" t="str">
        <f>'Assets - NHC'!E88</f>
        <v>Waste management</v>
      </c>
      <c r="R30" s="141">
        <f>'Assets - NHC'!N88</f>
        <v>0</v>
      </c>
      <c r="S30" s="141">
        <f>'Assets - NHC'!O88</f>
        <v>0</v>
      </c>
      <c r="T30" s="141">
        <f>'Assets - NHC'!P88</f>
        <v>0</v>
      </c>
      <c r="U30" s="141">
        <f>'Assets - NHC'!Q88</f>
        <v>0</v>
      </c>
      <c r="V30" s="141">
        <f>'Assets - NHC'!R88</f>
        <v>0</v>
      </c>
      <c r="W30" s="141">
        <f>'Assets - WHC'!N88</f>
        <v>0</v>
      </c>
      <c r="X30" s="141">
        <f>'Assets - WHC'!O88</f>
        <v>0</v>
      </c>
      <c r="Y30" s="141">
        <f>'Assets - WHC'!P88</f>
        <v>0</v>
      </c>
      <c r="Z30" s="141">
        <f>'Assets - WHC'!Q88</f>
        <v>0</v>
      </c>
      <c r="AA30" s="141">
        <f>'Assets - WHC'!R88</f>
        <v>0</v>
      </c>
      <c r="AB30" s="182"/>
      <c r="AC30" s="181" t="str">
        <f t="shared" si="3"/>
        <v>Waste management</v>
      </c>
      <c r="AD30" s="141">
        <f t="shared" si="13"/>
        <v>0</v>
      </c>
      <c r="AE30" s="141">
        <f t="shared" si="14"/>
        <v>0</v>
      </c>
      <c r="AF30" s="141">
        <f t="shared" si="15"/>
        <v>0</v>
      </c>
      <c r="AG30" s="141">
        <f t="shared" si="16"/>
        <v>0</v>
      </c>
      <c r="AH30" s="141">
        <f t="shared" si="17"/>
        <v>0</v>
      </c>
      <c r="AI30" s="31"/>
    </row>
    <row r="31" spans="3:92" x14ac:dyDescent="0.2">
      <c r="C31" s="13"/>
      <c r="D31" s="85">
        <f t="shared" si="9"/>
        <v>21</v>
      </c>
      <c r="E31" s="175" t="str">
        <f>IF(OR('Services - NHC'!E30="",'Services - NHC'!E30="[Enter service]"),"",'Services - NHC'!E30)</f>
        <v>Residential - Recycled Waste</v>
      </c>
      <c r="F31" s="176" t="str">
        <f>IF(OR('Services - NHC'!F30="",'Services - NHC'!F30="[Select]"),"",'Services - NHC'!F30)</f>
        <v>External</v>
      </c>
      <c r="G31" s="188">
        <f>IF('Revenue - NHC'!V32="","",'Revenue - NHC'!V32)</f>
        <v>0</v>
      </c>
      <c r="H31" s="188">
        <f>IF('Revenue - WHC'!V32="","",'Revenue - WHC'!V32)</f>
        <v>0</v>
      </c>
      <c r="I31" s="188">
        <f>IF('Expenditure- NHC'!R31="","",'Expenditure- NHC'!R31)</f>
        <v>196600</v>
      </c>
      <c r="J31" s="187">
        <f>IF('Expenditure - WHC'!R31="","",'Expenditure - WHC'!R31)</f>
        <v>196600</v>
      </c>
      <c r="K31" s="204">
        <f t="shared" ref="K31:K94" si="18">IFERROR(H31-G31,"")</f>
        <v>0</v>
      </c>
      <c r="L31" s="208">
        <f t="shared" ref="L31:L94" si="19">IFERROR(J31-I31,"")</f>
        <v>0</v>
      </c>
      <c r="M31" s="202"/>
      <c r="N31" s="203"/>
      <c r="P31" s="13"/>
      <c r="Q31" s="181" t="str">
        <f>'Assets - NHC'!E89</f>
        <v>Parks, open space and streetscapes</v>
      </c>
      <c r="R31" s="141">
        <f>'Assets - NHC'!N89</f>
        <v>0</v>
      </c>
      <c r="S31" s="141">
        <f>'Assets - NHC'!O89</f>
        <v>0</v>
      </c>
      <c r="T31" s="141">
        <f>'Assets - NHC'!P89</f>
        <v>0</v>
      </c>
      <c r="U31" s="141">
        <f>'Assets - NHC'!Q89</f>
        <v>0</v>
      </c>
      <c r="V31" s="141">
        <f>'Assets - NHC'!R89</f>
        <v>0</v>
      </c>
      <c r="W31" s="141">
        <f>'Assets - WHC'!N89</f>
        <v>0</v>
      </c>
      <c r="X31" s="141">
        <f>'Assets - WHC'!O89</f>
        <v>0</v>
      </c>
      <c r="Y31" s="141">
        <f>'Assets - WHC'!P89</f>
        <v>0</v>
      </c>
      <c r="Z31" s="141">
        <f>'Assets - WHC'!Q89</f>
        <v>0</v>
      </c>
      <c r="AA31" s="141">
        <f>'Assets - WHC'!R89</f>
        <v>0</v>
      </c>
      <c r="AB31" s="182"/>
      <c r="AC31" s="181" t="str">
        <f t="shared" si="3"/>
        <v>Parks, open space and streetscapes</v>
      </c>
      <c r="AD31" s="141">
        <f t="shared" si="13"/>
        <v>0</v>
      </c>
      <c r="AE31" s="141">
        <f t="shared" si="14"/>
        <v>0</v>
      </c>
      <c r="AF31" s="141">
        <f t="shared" si="15"/>
        <v>0</v>
      </c>
      <c r="AG31" s="141">
        <f t="shared" si="16"/>
        <v>0</v>
      </c>
      <c r="AH31" s="141">
        <f t="shared" si="17"/>
        <v>0</v>
      </c>
      <c r="AI31" s="31"/>
    </row>
    <row r="32" spans="3:92" x14ac:dyDescent="0.2">
      <c r="C32" s="13"/>
      <c r="D32" s="19">
        <f t="shared" si="9"/>
        <v>22</v>
      </c>
      <c r="E32" s="175" t="str">
        <f>IF(OR('Services - NHC'!E31="",'Services - NHC'!E31="[Enter service]"),"",'Services - NHC'!E31)</f>
        <v>Commercial Waste Disposal</v>
      </c>
      <c r="F32" s="176" t="str">
        <f>IF(OR('Services - NHC'!F31="",'Services - NHC'!F31="[Select]"),"",'Services - NHC'!F31)</f>
        <v>External</v>
      </c>
      <c r="G32" s="188">
        <f>IF('Revenue - NHC'!V33="","",'Revenue - NHC'!V33)</f>
        <v>43000</v>
      </c>
      <c r="H32" s="188">
        <f>IF('Revenue - WHC'!V33="","",'Revenue - WHC'!V33)</f>
        <v>43000</v>
      </c>
      <c r="I32" s="188">
        <f>IF('Expenditure- NHC'!R32="","",'Expenditure- NHC'!R32)</f>
        <v>43242</v>
      </c>
      <c r="J32" s="187">
        <f>IF('Expenditure - WHC'!R32="","",'Expenditure - WHC'!R32)</f>
        <v>43242</v>
      </c>
      <c r="K32" s="204">
        <f t="shared" si="18"/>
        <v>0</v>
      </c>
      <c r="L32" s="208">
        <f t="shared" si="19"/>
        <v>0</v>
      </c>
      <c r="M32" s="202"/>
      <c r="N32" s="203"/>
      <c r="P32" s="13"/>
      <c r="Q32" s="181" t="str">
        <f>'Assets - NHC'!E90</f>
        <v>Aerodromes</v>
      </c>
      <c r="R32" s="145">
        <f>'Assets - NHC'!N90</f>
        <v>0</v>
      </c>
      <c r="S32" s="145">
        <f>'Assets - NHC'!O90</f>
        <v>0</v>
      </c>
      <c r="T32" s="145">
        <f>'Assets - NHC'!P90</f>
        <v>0</v>
      </c>
      <c r="U32" s="145">
        <f>'Assets - NHC'!Q90</f>
        <v>0</v>
      </c>
      <c r="V32" s="145">
        <f>'Assets - NHC'!R90</f>
        <v>0</v>
      </c>
      <c r="W32" s="145">
        <f>'Assets - WHC'!N90</f>
        <v>0</v>
      </c>
      <c r="X32" s="145">
        <f>'Assets - WHC'!O90</f>
        <v>0</v>
      </c>
      <c r="Y32" s="145">
        <f>'Assets - WHC'!P90</f>
        <v>0</v>
      </c>
      <c r="Z32" s="145">
        <f>'Assets - WHC'!Q90</f>
        <v>0</v>
      </c>
      <c r="AA32" s="145">
        <f>'Assets - WHC'!R90</f>
        <v>0</v>
      </c>
      <c r="AB32" s="182"/>
      <c r="AC32" s="181" t="str">
        <f t="shared" si="3"/>
        <v>Aerodromes</v>
      </c>
      <c r="AD32" s="141">
        <f t="shared" si="13"/>
        <v>0</v>
      </c>
      <c r="AE32" s="141">
        <f t="shared" si="14"/>
        <v>0</v>
      </c>
      <c r="AF32" s="141">
        <f t="shared" si="15"/>
        <v>0</v>
      </c>
      <c r="AG32" s="141">
        <f t="shared" si="16"/>
        <v>0</v>
      </c>
      <c r="AH32" s="141">
        <f t="shared" si="17"/>
        <v>0</v>
      </c>
      <c r="AI32" s="31"/>
    </row>
    <row r="33" spans="3:35" x14ac:dyDescent="0.2">
      <c r="C33" s="13"/>
      <c r="D33" s="19">
        <f t="shared" si="9"/>
        <v>23</v>
      </c>
      <c r="E33" s="175" t="str">
        <f>IF(OR('Services - NHC'!E32="",'Services - NHC'!E32="[Enter service]"),"",'Services - NHC'!E32)</f>
        <v>Waste Administration</v>
      </c>
      <c r="F33" s="176" t="str">
        <f>IF(OR('Services - NHC'!F32="",'Services - NHC'!F32="[Select]"),"",'Services - NHC'!F32)</f>
        <v>External</v>
      </c>
      <c r="G33" s="188">
        <f>IF('Revenue - NHC'!V34="","",'Revenue - NHC'!V34)</f>
        <v>0</v>
      </c>
      <c r="H33" s="188">
        <f>IF('Revenue - WHC'!V34="","",'Revenue - WHC'!V34)</f>
        <v>0</v>
      </c>
      <c r="I33" s="188">
        <f>IF('Expenditure- NHC'!R33="","",'Expenditure- NHC'!R33)</f>
        <v>130186</v>
      </c>
      <c r="J33" s="187">
        <f>IF('Expenditure - WHC'!R33="","",'Expenditure - WHC'!R33)</f>
        <v>130186</v>
      </c>
      <c r="K33" s="204">
        <f t="shared" si="18"/>
        <v>0</v>
      </c>
      <c r="L33" s="208">
        <f t="shared" si="19"/>
        <v>0</v>
      </c>
      <c r="M33" s="202"/>
      <c r="N33" s="203"/>
      <c r="P33" s="13"/>
      <c r="Q33" s="181" t="str">
        <f>'Assets - NHC'!E91</f>
        <v>Off street car parks</v>
      </c>
      <c r="R33" s="141">
        <f>'Assets - NHC'!N91</f>
        <v>0</v>
      </c>
      <c r="S33" s="141">
        <f>'Assets - NHC'!O91</f>
        <v>0</v>
      </c>
      <c r="T33" s="141">
        <f>'Assets - NHC'!P91</f>
        <v>0</v>
      </c>
      <c r="U33" s="141">
        <f>'Assets - NHC'!Q91</f>
        <v>0</v>
      </c>
      <c r="V33" s="141">
        <f>'Assets - NHC'!R91</f>
        <v>0</v>
      </c>
      <c r="W33" s="141">
        <f>'Assets - WHC'!N91</f>
        <v>0</v>
      </c>
      <c r="X33" s="141">
        <f>'Assets - WHC'!O91</f>
        <v>0</v>
      </c>
      <c r="Y33" s="141">
        <f>'Assets - WHC'!P91</f>
        <v>0</v>
      </c>
      <c r="Z33" s="141">
        <f>'Assets - WHC'!Q91</f>
        <v>0</v>
      </c>
      <c r="AA33" s="141">
        <f>'Assets - WHC'!R91</f>
        <v>0</v>
      </c>
      <c r="AB33" s="182"/>
      <c r="AC33" s="181" t="str">
        <f t="shared" si="3"/>
        <v>Off street car parks</v>
      </c>
      <c r="AD33" s="141">
        <f t="shared" si="13"/>
        <v>0</v>
      </c>
      <c r="AE33" s="141">
        <f t="shared" si="14"/>
        <v>0</v>
      </c>
      <c r="AF33" s="141">
        <f t="shared" si="15"/>
        <v>0</v>
      </c>
      <c r="AG33" s="141">
        <f t="shared" si="16"/>
        <v>0</v>
      </c>
      <c r="AH33" s="141">
        <f t="shared" si="17"/>
        <v>0</v>
      </c>
      <c r="AI33" s="31"/>
    </row>
    <row r="34" spans="3:35" ht="12.75" customHeight="1" x14ac:dyDescent="0.2">
      <c r="C34" s="13"/>
      <c r="D34" s="85">
        <f t="shared" si="9"/>
        <v>24</v>
      </c>
      <c r="E34" s="175" t="str">
        <f>IF(OR('Services - NHC'!E33="",'Services - NHC'!E33="[Enter service]"),"",'Services - NHC'!E33)</f>
        <v>Footpaths</v>
      </c>
      <c r="F34" s="176" t="str">
        <f>IF(OR('Services - NHC'!F33="",'Services - NHC'!F33="[Select]"),"",'Services - NHC'!F33)</f>
        <v>External</v>
      </c>
      <c r="G34" s="188">
        <f>IF('Revenue - NHC'!V35="","",'Revenue - NHC'!V35)</f>
        <v>0</v>
      </c>
      <c r="H34" s="188">
        <f>IF('Revenue - WHC'!V35="","",'Revenue - WHC'!V35)</f>
        <v>0</v>
      </c>
      <c r="I34" s="188">
        <f>IF('Expenditure- NHC'!R34="","",'Expenditure- NHC'!R34)</f>
        <v>242567</v>
      </c>
      <c r="J34" s="187">
        <f>IF('Expenditure - WHC'!R34="","",'Expenditure - WHC'!R34)</f>
        <v>242567</v>
      </c>
      <c r="K34" s="204">
        <f t="shared" si="18"/>
        <v>0</v>
      </c>
      <c r="L34" s="208">
        <f t="shared" si="19"/>
        <v>0</v>
      </c>
      <c r="M34" s="202"/>
      <c r="N34" s="203"/>
      <c r="P34" s="13"/>
      <c r="Q34" s="181" t="str">
        <f>'Assets - NHC'!E92</f>
        <v>Other infrastructure</v>
      </c>
      <c r="R34" s="141">
        <f>'Assets - NHC'!N92</f>
        <v>368250</v>
      </c>
      <c r="S34" s="141">
        <f>'Assets - NHC'!O92</f>
        <v>0</v>
      </c>
      <c r="T34" s="141">
        <f>'Assets - NHC'!P92</f>
        <v>0</v>
      </c>
      <c r="U34" s="141">
        <f>'Assets - NHC'!Q92</f>
        <v>0</v>
      </c>
      <c r="V34" s="141">
        <f>'Assets - NHC'!R92</f>
        <v>368250</v>
      </c>
      <c r="W34" s="141">
        <f>'Assets - WHC'!N92</f>
        <v>368250</v>
      </c>
      <c r="X34" s="141">
        <f>'Assets - WHC'!O92</f>
        <v>0</v>
      </c>
      <c r="Y34" s="141">
        <f>'Assets - WHC'!P92</f>
        <v>0</v>
      </c>
      <c r="Z34" s="141">
        <f>'Assets - WHC'!Q92</f>
        <v>0</v>
      </c>
      <c r="AA34" s="141">
        <f>'Assets - WHC'!R92</f>
        <v>368250</v>
      </c>
      <c r="AB34" s="182"/>
      <c r="AC34" s="181" t="str">
        <f t="shared" si="3"/>
        <v>Other infrastructure</v>
      </c>
      <c r="AD34" s="141">
        <f t="shared" si="13"/>
        <v>0</v>
      </c>
      <c r="AE34" s="141">
        <f t="shared" si="14"/>
        <v>0</v>
      </c>
      <c r="AF34" s="141">
        <f t="shared" si="15"/>
        <v>0</v>
      </c>
      <c r="AG34" s="141">
        <f t="shared" si="16"/>
        <v>0</v>
      </c>
      <c r="AH34" s="141">
        <f t="shared" si="17"/>
        <v>0</v>
      </c>
      <c r="AI34" s="31"/>
    </row>
    <row r="35" spans="3:35" x14ac:dyDescent="0.2">
      <c r="C35" s="13"/>
      <c r="D35" s="19">
        <f t="shared" si="9"/>
        <v>25</v>
      </c>
      <c r="E35" s="175" t="str">
        <f>IF(OR('Services - NHC'!E34="",'Services - NHC'!E34="[Enter service]"),"",'Services - NHC'!E34)</f>
        <v>Traffic Control</v>
      </c>
      <c r="F35" s="176" t="str">
        <f>IF(OR('Services - NHC'!F34="",'Services - NHC'!F34="[Select]"),"",'Services - NHC'!F34)</f>
        <v>External</v>
      </c>
      <c r="G35" s="188">
        <f>IF('Revenue - NHC'!V36="","",'Revenue - NHC'!V36)</f>
        <v>0</v>
      </c>
      <c r="H35" s="188">
        <f>IF('Revenue - WHC'!V36="","",'Revenue - WHC'!V36)</f>
        <v>0</v>
      </c>
      <c r="I35" s="188">
        <f>IF('Expenditure- NHC'!R35="","",'Expenditure- NHC'!R35)</f>
        <v>83130</v>
      </c>
      <c r="J35" s="187">
        <f>IF('Expenditure - WHC'!R35="","",'Expenditure - WHC'!R35)</f>
        <v>83130</v>
      </c>
      <c r="K35" s="204">
        <f t="shared" si="18"/>
        <v>0</v>
      </c>
      <c r="L35" s="208">
        <f t="shared" si="19"/>
        <v>0</v>
      </c>
      <c r="M35" s="202"/>
      <c r="N35" s="203"/>
      <c r="P35" s="13"/>
      <c r="Q35" s="196" t="s">
        <v>87</v>
      </c>
      <c r="R35" s="182">
        <f>R24+R18+R11</f>
        <v>376750</v>
      </c>
      <c r="S35" s="182">
        <f t="shared" ref="S35:AA35" si="20">S24+S18+S11</f>
        <v>3464523</v>
      </c>
      <c r="T35" s="182">
        <f t="shared" si="20"/>
        <v>0</v>
      </c>
      <c r="U35" s="182">
        <f t="shared" si="20"/>
        <v>2640766</v>
      </c>
      <c r="V35" s="182">
        <f t="shared" si="20"/>
        <v>6482039</v>
      </c>
      <c r="W35" s="182">
        <f t="shared" si="20"/>
        <v>376750</v>
      </c>
      <c r="X35" s="182">
        <f t="shared" si="20"/>
        <v>3464523</v>
      </c>
      <c r="Y35" s="182">
        <f t="shared" si="20"/>
        <v>0</v>
      </c>
      <c r="Z35" s="182">
        <f t="shared" si="20"/>
        <v>2790827</v>
      </c>
      <c r="AA35" s="182">
        <f t="shared" si="20"/>
        <v>6632100</v>
      </c>
      <c r="AB35" s="182"/>
      <c r="AC35" s="196" t="s">
        <v>87</v>
      </c>
      <c r="AD35" s="182">
        <f>AD24+AD18+AD11</f>
        <v>0</v>
      </c>
      <c r="AE35" s="182">
        <f>AE24+AE18+AE11</f>
        <v>0</v>
      </c>
      <c r="AF35" s="182">
        <f>AF24+AF18+AF11</f>
        <v>0</v>
      </c>
      <c r="AG35" s="182">
        <f>AG24+AG18+AG11</f>
        <v>150061</v>
      </c>
      <c r="AH35" s="182">
        <f>AH24+AH18+AH11</f>
        <v>150061</v>
      </c>
      <c r="AI35" s="31"/>
    </row>
    <row r="36" spans="3:35" x14ac:dyDescent="0.2">
      <c r="C36" s="13"/>
      <c r="D36" s="19">
        <f t="shared" si="9"/>
        <v>26</v>
      </c>
      <c r="E36" s="175" t="str">
        <f>IF(OR('Services - NHC'!E35="",'Services - NHC'!E35="[Enter service]"),"",'Services - NHC'!E35)</f>
        <v>Street Enhancements</v>
      </c>
      <c r="F36" s="176" t="str">
        <f>IF(OR('Services - NHC'!F35="",'Services - NHC'!F35="[Select]"),"",'Services - NHC'!F35)</f>
        <v>External</v>
      </c>
      <c r="G36" s="188">
        <f>IF('Revenue - NHC'!V37="","",'Revenue - NHC'!V37)</f>
        <v>12000</v>
      </c>
      <c r="H36" s="188">
        <f>IF('Revenue - WHC'!V37="","",'Revenue - WHC'!V37)</f>
        <v>12000</v>
      </c>
      <c r="I36" s="188">
        <f>IF('Expenditure- NHC'!R36="","",'Expenditure- NHC'!R36)</f>
        <v>8100</v>
      </c>
      <c r="J36" s="187">
        <f>IF('Expenditure - WHC'!R36="","",'Expenditure - WHC'!R36)</f>
        <v>8100</v>
      </c>
      <c r="K36" s="204">
        <f t="shared" si="18"/>
        <v>0</v>
      </c>
      <c r="L36" s="208">
        <f t="shared" si="19"/>
        <v>0</v>
      </c>
      <c r="M36" s="202"/>
      <c r="N36" s="203"/>
      <c r="P36" s="13"/>
      <c r="Q36" s="182"/>
      <c r="R36" s="182"/>
      <c r="S36" s="182"/>
      <c r="T36" s="182"/>
      <c r="U36" s="182"/>
      <c r="V36" s="182"/>
      <c r="W36" s="182"/>
      <c r="X36" s="182"/>
      <c r="Y36" s="182"/>
      <c r="Z36" s="182"/>
      <c r="AA36" s="182"/>
      <c r="AB36" s="182"/>
      <c r="AC36" s="182"/>
      <c r="AD36" s="182"/>
      <c r="AE36" s="182"/>
      <c r="AF36" s="182"/>
      <c r="AG36" s="182"/>
      <c r="AH36" s="182"/>
      <c r="AI36" s="31"/>
    </row>
    <row r="37" spans="3:35" ht="13.5" thickBot="1" x14ac:dyDescent="0.25">
      <c r="C37" s="13"/>
      <c r="D37" s="19">
        <f t="shared" si="9"/>
        <v>27</v>
      </c>
      <c r="E37" s="175" t="str">
        <f>IF(OR('Services - NHC'!E36="",'Services - NHC'!E36="[Enter service]"),"",'Services - NHC'!E36)</f>
        <v>Street Lighting</v>
      </c>
      <c r="F37" s="176" t="str">
        <f>IF(OR('Services - NHC'!F36="",'Services - NHC'!F36="[Select]"),"",'Services - NHC'!F36)</f>
        <v>External</v>
      </c>
      <c r="G37" s="188">
        <f>IF('Revenue - NHC'!V38="","",'Revenue - NHC'!V38)</f>
        <v>0</v>
      </c>
      <c r="H37" s="188">
        <f>IF('Revenue - WHC'!V38="","",'Revenue - WHC'!V38)</f>
        <v>0</v>
      </c>
      <c r="I37" s="188">
        <f>IF('Expenditure- NHC'!R37="","",'Expenditure- NHC'!R37)</f>
        <v>39056</v>
      </c>
      <c r="J37" s="187">
        <f>IF('Expenditure - WHC'!R37="","",'Expenditure - WHC'!R37)</f>
        <v>39056</v>
      </c>
      <c r="K37" s="204">
        <f t="shared" si="18"/>
        <v>0</v>
      </c>
      <c r="L37" s="208">
        <f t="shared" si="19"/>
        <v>0</v>
      </c>
      <c r="M37" s="202"/>
      <c r="N37" s="203"/>
      <c r="P37" s="32"/>
      <c r="Q37" s="33"/>
      <c r="R37" s="192"/>
      <c r="S37" s="56"/>
      <c r="T37" s="90"/>
      <c r="U37" s="170"/>
      <c r="V37" s="170"/>
      <c r="W37" s="93"/>
      <c r="X37" s="172"/>
      <c r="Y37" s="172"/>
      <c r="Z37" s="172"/>
      <c r="AA37" s="172"/>
      <c r="AB37" s="172"/>
      <c r="AC37" s="172"/>
      <c r="AD37" s="172"/>
      <c r="AE37" s="172"/>
      <c r="AF37" s="172"/>
      <c r="AG37" s="172"/>
      <c r="AH37" s="172"/>
      <c r="AI37" s="48"/>
    </row>
    <row r="38" spans="3:35" x14ac:dyDescent="0.2">
      <c r="C38" s="13"/>
      <c r="D38" s="85">
        <f t="shared" si="9"/>
        <v>28</v>
      </c>
      <c r="E38" s="175" t="str">
        <f>IF(OR('Services - NHC'!E37="",'Services - NHC'!E37="[Enter service]"),"",'Services - NHC'!E37)</f>
        <v>Street Cleaning</v>
      </c>
      <c r="F38" s="176" t="str">
        <f>IF(OR('Services - NHC'!F37="",'Services - NHC'!F37="[Select]"),"",'Services - NHC'!F37)</f>
        <v>External</v>
      </c>
      <c r="G38" s="188">
        <f>IF('Revenue - NHC'!V39="","",'Revenue - NHC'!V39)</f>
        <v>0</v>
      </c>
      <c r="H38" s="188">
        <f>IF('Revenue - WHC'!V39="","",'Revenue - WHC'!V39)</f>
        <v>0</v>
      </c>
      <c r="I38" s="188">
        <f>IF('Expenditure- NHC'!R38="","",'Expenditure- NHC'!R38)</f>
        <v>91306</v>
      </c>
      <c r="J38" s="187">
        <f>IF('Expenditure - WHC'!R38="","",'Expenditure - WHC'!R38)</f>
        <v>91306</v>
      </c>
      <c r="K38" s="204">
        <f t="shared" si="18"/>
        <v>0</v>
      </c>
      <c r="L38" s="208">
        <f t="shared" si="19"/>
        <v>0</v>
      </c>
      <c r="M38" s="202"/>
      <c r="N38" s="203"/>
    </row>
    <row r="39" spans="3:35" ht="25.5" x14ac:dyDescent="0.2">
      <c r="C39" s="13"/>
      <c r="D39" s="19">
        <f t="shared" si="9"/>
        <v>29</v>
      </c>
      <c r="E39" s="175" t="str">
        <f>IF(OR('Services - NHC'!E38="",'Services - NHC'!E38="[Enter service]"),"",'Services - NHC'!E38)</f>
        <v>Traffic &amp; Street Management Administration</v>
      </c>
      <c r="F39" s="176" t="str">
        <f>IF(OR('Services - NHC'!F38="",'Services - NHC'!F38="[Select]"),"",'Services - NHC'!F38)</f>
        <v>External</v>
      </c>
      <c r="G39" s="188">
        <f>IF('Revenue - NHC'!V40="","",'Revenue - NHC'!V40)</f>
        <v>4848</v>
      </c>
      <c r="H39" s="188">
        <f>IF('Revenue - WHC'!V40="","",'Revenue - WHC'!V40)</f>
        <v>4848</v>
      </c>
      <c r="I39" s="188">
        <f>IF('Expenditure- NHC'!R39="","",'Expenditure- NHC'!R39)</f>
        <v>52809</v>
      </c>
      <c r="J39" s="187">
        <f>IF('Expenditure - WHC'!R39="","",'Expenditure - WHC'!R39)</f>
        <v>52809</v>
      </c>
      <c r="K39" s="204">
        <f t="shared" si="18"/>
        <v>0</v>
      </c>
      <c r="L39" s="208">
        <f t="shared" si="19"/>
        <v>0</v>
      </c>
      <c r="M39" s="202"/>
      <c r="N39" s="203"/>
    </row>
    <row r="40" spans="3:35" x14ac:dyDescent="0.2">
      <c r="C40" s="13"/>
      <c r="D40" s="19">
        <f t="shared" si="9"/>
        <v>30</v>
      </c>
      <c r="E40" s="175" t="str">
        <f>IF(OR('Services - NHC'!E39="",'Services - NHC'!E39="[Enter service]"),"",'Services - NHC'!E39)</f>
        <v>Protection of Biodiversity &amp; Habitat</v>
      </c>
      <c r="F40" s="176" t="str">
        <f>IF(OR('Services - NHC'!F39="",'Services - NHC'!F39="[Select]"),"",'Services - NHC'!F39)</f>
        <v>External</v>
      </c>
      <c r="G40" s="188">
        <f>IF('Revenue - NHC'!V41="","",'Revenue - NHC'!V41)</f>
        <v>0</v>
      </c>
      <c r="H40" s="188">
        <f>IF('Revenue - WHC'!V41="","",'Revenue - WHC'!V41)</f>
        <v>0</v>
      </c>
      <c r="I40" s="188">
        <f>IF('Expenditure- NHC'!R40="","",'Expenditure- NHC'!R40)</f>
        <v>93170</v>
      </c>
      <c r="J40" s="187">
        <f>IF('Expenditure - WHC'!R40="","",'Expenditure - WHC'!R40)</f>
        <v>93170</v>
      </c>
      <c r="K40" s="204">
        <f t="shared" si="18"/>
        <v>0</v>
      </c>
      <c r="L40" s="208">
        <f t="shared" si="19"/>
        <v>0</v>
      </c>
      <c r="M40" s="202"/>
      <c r="N40" s="203"/>
    </row>
    <row r="41" spans="3:35" x14ac:dyDescent="0.2">
      <c r="C41" s="13"/>
      <c r="D41" s="19">
        <f t="shared" si="9"/>
        <v>31</v>
      </c>
      <c r="E41" s="175" t="str">
        <f>IF(OR('Services - NHC'!E40="",'Services - NHC'!E40="[Enter service]"),"",'Services - NHC'!E40)</f>
        <v>Fire Protection</v>
      </c>
      <c r="F41" s="176" t="str">
        <f>IF(OR('Services - NHC'!F40="",'Services - NHC'!F40="[Select]"),"",'Services - NHC'!F40)</f>
        <v>External</v>
      </c>
      <c r="G41" s="188">
        <f>IF('Revenue - NHC'!V42="","",'Revenue - NHC'!V42)</f>
        <v>13000</v>
      </c>
      <c r="H41" s="188">
        <f>IF('Revenue - WHC'!V42="","",'Revenue - WHC'!V42)</f>
        <v>13000</v>
      </c>
      <c r="I41" s="188">
        <f>IF('Expenditure- NHC'!R41="","",'Expenditure- NHC'!R41)</f>
        <v>63299</v>
      </c>
      <c r="J41" s="187">
        <f>IF('Expenditure - WHC'!R41="","",'Expenditure - WHC'!R41)</f>
        <v>63299</v>
      </c>
      <c r="K41" s="204">
        <f t="shared" si="18"/>
        <v>0</v>
      </c>
      <c r="L41" s="208">
        <f t="shared" si="19"/>
        <v>0</v>
      </c>
      <c r="M41" s="202"/>
      <c r="N41" s="203"/>
    </row>
    <row r="42" spans="3:35" x14ac:dyDescent="0.2">
      <c r="C42" s="13"/>
      <c r="D42" s="85">
        <f t="shared" si="9"/>
        <v>32</v>
      </c>
      <c r="E42" s="175" t="str">
        <f>IF(OR('Services - NHC'!E41="",'Services - NHC'!E41="[Enter service]"),"",'Services - NHC'!E41)</f>
        <v>Drainage</v>
      </c>
      <c r="F42" s="176" t="str">
        <f>IF(OR('Services - NHC'!F41="",'Services - NHC'!F41="[Select]"),"",'Services - NHC'!F41)</f>
        <v>External</v>
      </c>
      <c r="G42" s="188">
        <f>IF('Revenue - NHC'!V43="","",'Revenue - NHC'!V43)</f>
        <v>0</v>
      </c>
      <c r="H42" s="188">
        <f>IF('Revenue - WHC'!V43="","",'Revenue - WHC'!V43)</f>
        <v>0</v>
      </c>
      <c r="I42" s="188">
        <f>IF('Expenditure- NHC'!R42="","",'Expenditure- NHC'!R42)</f>
        <v>532589</v>
      </c>
      <c r="J42" s="187">
        <f>IF('Expenditure - WHC'!R42="","",'Expenditure - WHC'!R42)</f>
        <v>532589</v>
      </c>
      <c r="K42" s="204">
        <f t="shared" si="18"/>
        <v>0</v>
      </c>
      <c r="L42" s="208">
        <f t="shared" si="19"/>
        <v>0</v>
      </c>
      <c r="M42" s="202"/>
      <c r="N42" s="203"/>
    </row>
    <row r="43" spans="3:35" x14ac:dyDescent="0.2">
      <c r="C43" s="13"/>
      <c r="D43" s="19">
        <f t="shared" si="9"/>
        <v>33</v>
      </c>
      <c r="E43" s="175" t="str">
        <f>IF(OR('Services - NHC'!E42="",'Services - NHC'!E42="[Enter service]"),"",'Services - NHC'!E42)</f>
        <v>Agricultural Services</v>
      </c>
      <c r="F43" s="176" t="str">
        <f>IF(OR('Services - NHC'!F42="",'Services - NHC'!F42="[Select]"),"",'Services - NHC'!F42)</f>
        <v>External</v>
      </c>
      <c r="G43" s="188">
        <f>IF('Revenue - NHC'!V44="","",'Revenue - NHC'!V44)</f>
        <v>50000</v>
      </c>
      <c r="H43" s="188">
        <f>IF('Revenue - WHC'!V44="","",'Revenue - WHC'!V44)</f>
        <v>50000</v>
      </c>
      <c r="I43" s="188">
        <f>IF('Expenditure- NHC'!R43="","",'Expenditure- NHC'!R43)</f>
        <v>105623</v>
      </c>
      <c r="J43" s="187">
        <f>IF('Expenditure - WHC'!R43="","",'Expenditure - WHC'!R43)</f>
        <v>105623</v>
      </c>
      <c r="K43" s="204">
        <f t="shared" si="18"/>
        <v>0</v>
      </c>
      <c r="L43" s="208">
        <f t="shared" si="19"/>
        <v>0</v>
      </c>
      <c r="M43" s="202"/>
      <c r="N43" s="203"/>
    </row>
    <row r="44" spans="3:35" x14ac:dyDescent="0.2">
      <c r="C44" s="13"/>
      <c r="D44" s="19">
        <f t="shared" si="9"/>
        <v>34</v>
      </c>
      <c r="E44" s="175" t="str">
        <f>IF(OR('Services - NHC'!E43="",'Services - NHC'!E43="[Enter service]"),"",'Services - NHC'!E43)</f>
        <v>Environment Administration</v>
      </c>
      <c r="F44" s="176" t="str">
        <f>IF(OR('Services - NHC'!F43="",'Services - NHC'!F43="[Select]"),"",'Services - NHC'!F43)</f>
        <v>External</v>
      </c>
      <c r="G44" s="188">
        <f>IF('Revenue - NHC'!V45="","",'Revenue - NHC'!V45)</f>
        <v>0</v>
      </c>
      <c r="H44" s="188">
        <f>IF('Revenue - WHC'!V45="","",'Revenue - WHC'!V45)</f>
        <v>0</v>
      </c>
      <c r="I44" s="188">
        <f>IF('Expenditure- NHC'!R44="","",'Expenditure- NHC'!R44)</f>
        <v>224427</v>
      </c>
      <c r="J44" s="187">
        <f>IF('Expenditure - WHC'!R44="","",'Expenditure - WHC'!R44)</f>
        <v>224427</v>
      </c>
      <c r="K44" s="204">
        <f t="shared" si="18"/>
        <v>0</v>
      </c>
      <c r="L44" s="208">
        <f t="shared" si="19"/>
        <v>0</v>
      </c>
      <c r="M44" s="202"/>
      <c r="N44" s="203"/>
    </row>
    <row r="45" spans="3:35" x14ac:dyDescent="0.2">
      <c r="C45" s="13"/>
      <c r="D45" s="85">
        <f t="shared" si="9"/>
        <v>35</v>
      </c>
      <c r="E45" s="175" t="str">
        <f>IF(OR('Services - NHC'!E44="",'Services - NHC'!E44="[Enter service]"),"",'Services - NHC'!E44)</f>
        <v>Community Development &amp; Planning</v>
      </c>
      <c r="F45" s="176" t="str">
        <f>IF(OR('Services - NHC'!F44="",'Services - NHC'!F44="[Select]"),"",'Services - NHC'!F44)</f>
        <v>External</v>
      </c>
      <c r="G45" s="188">
        <f>IF('Revenue - NHC'!V46="","",'Revenue - NHC'!V46)</f>
        <v>13600</v>
      </c>
      <c r="H45" s="188">
        <f>IF('Revenue - WHC'!V46="","",'Revenue - WHC'!V46)</f>
        <v>13600</v>
      </c>
      <c r="I45" s="188">
        <f>IF('Expenditure- NHC'!R45="","",'Expenditure- NHC'!R45)</f>
        <v>161814</v>
      </c>
      <c r="J45" s="187">
        <f>IF('Expenditure - WHC'!R45="","",'Expenditure - WHC'!R45)</f>
        <v>161814</v>
      </c>
      <c r="K45" s="204">
        <f t="shared" si="18"/>
        <v>0</v>
      </c>
      <c r="L45" s="208">
        <f t="shared" si="19"/>
        <v>0</v>
      </c>
      <c r="M45" s="202"/>
      <c r="N45" s="203"/>
    </row>
    <row r="46" spans="3:35" x14ac:dyDescent="0.2">
      <c r="C46" s="13"/>
      <c r="D46" s="19">
        <f t="shared" si="9"/>
        <v>36</v>
      </c>
      <c r="E46" s="175" t="str">
        <f>IF(OR('Services - NHC'!E45="",'Services - NHC'!E45="[Enter service]"),"",'Services - NHC'!E45)</f>
        <v>Building Control</v>
      </c>
      <c r="F46" s="176" t="str">
        <f>IF(OR('Services - NHC'!F45="",'Services - NHC'!F45="[Select]"),"",'Services - NHC'!F45)</f>
        <v>External</v>
      </c>
      <c r="G46" s="188">
        <f>IF('Revenue - NHC'!V47="","",'Revenue - NHC'!V47)</f>
        <v>31500</v>
      </c>
      <c r="H46" s="188">
        <f>IF('Revenue - WHC'!V47="","",'Revenue - WHC'!V47)</f>
        <v>31500</v>
      </c>
      <c r="I46" s="188">
        <f>IF('Expenditure- NHC'!R46="","",'Expenditure- NHC'!R46)</f>
        <v>156951</v>
      </c>
      <c r="J46" s="187">
        <f>IF('Expenditure - WHC'!R46="","",'Expenditure - WHC'!R46)</f>
        <v>156951</v>
      </c>
      <c r="K46" s="204">
        <f t="shared" si="18"/>
        <v>0</v>
      </c>
      <c r="L46" s="208">
        <f t="shared" si="19"/>
        <v>0</v>
      </c>
      <c r="M46" s="202"/>
      <c r="N46" s="203"/>
    </row>
    <row r="47" spans="3:35" x14ac:dyDescent="0.2">
      <c r="C47" s="13"/>
      <c r="D47" s="19">
        <f t="shared" si="9"/>
        <v>37</v>
      </c>
      <c r="E47" s="175" t="str">
        <f>IF(OR('Services - NHC'!E46="",'Services - NHC'!E46="[Enter service]"),"",'Services - NHC'!E46)</f>
        <v>Tourism &amp; Area Promotion</v>
      </c>
      <c r="F47" s="176" t="str">
        <f>IF(OR('Services - NHC'!F46="",'Services - NHC'!F46="[Select]"),"",'Services - NHC'!F46)</f>
        <v>External</v>
      </c>
      <c r="G47" s="188">
        <f>IF('Revenue - NHC'!V48="","",'Revenue - NHC'!V48)</f>
        <v>196500</v>
      </c>
      <c r="H47" s="188">
        <f>IF('Revenue - WHC'!V48="","",'Revenue - WHC'!V48)</f>
        <v>196500</v>
      </c>
      <c r="I47" s="188">
        <f>IF('Expenditure- NHC'!R47="","",'Expenditure- NHC'!R47)</f>
        <v>561390</v>
      </c>
      <c r="J47" s="187">
        <f>IF('Expenditure - WHC'!R47="","",'Expenditure - WHC'!R47)</f>
        <v>561390</v>
      </c>
      <c r="K47" s="204">
        <f t="shared" si="18"/>
        <v>0</v>
      </c>
      <c r="L47" s="208">
        <f t="shared" si="19"/>
        <v>0</v>
      </c>
      <c r="M47" s="202"/>
      <c r="N47" s="203"/>
    </row>
    <row r="48" spans="3:35" x14ac:dyDescent="0.2">
      <c r="C48" s="13"/>
      <c r="D48" s="19">
        <f t="shared" si="9"/>
        <v>38</v>
      </c>
      <c r="E48" s="175" t="str">
        <f>IF(OR('Services - NHC'!E47="",'Services - NHC'!E47="[Enter service]"),"",'Services - NHC'!E47)</f>
        <v>Community Amenities</v>
      </c>
      <c r="F48" s="176" t="str">
        <f>IF(OR('Services - NHC'!F47="",'Services - NHC'!F47="[Select]"),"",'Services - NHC'!F47)</f>
        <v>External</v>
      </c>
      <c r="G48" s="188">
        <f>IF('Revenue - NHC'!V49="","",'Revenue - NHC'!V49)</f>
        <v>0</v>
      </c>
      <c r="H48" s="188">
        <f>IF('Revenue - WHC'!V49="","",'Revenue - WHC'!V49)</f>
        <v>0</v>
      </c>
      <c r="I48" s="188">
        <f>IF('Expenditure- NHC'!R48="","",'Expenditure- NHC'!R48)</f>
        <v>111691</v>
      </c>
      <c r="J48" s="187">
        <f>IF('Expenditure - WHC'!R48="","",'Expenditure - WHC'!R48)</f>
        <v>111691</v>
      </c>
      <c r="K48" s="204">
        <f t="shared" si="18"/>
        <v>0</v>
      </c>
      <c r="L48" s="208">
        <f t="shared" si="19"/>
        <v>0</v>
      </c>
      <c r="M48" s="202"/>
      <c r="N48" s="203"/>
    </row>
    <row r="49" spans="3:14" x14ac:dyDescent="0.2">
      <c r="C49" s="13"/>
      <c r="D49" s="85">
        <f t="shared" si="9"/>
        <v>39</v>
      </c>
      <c r="E49" s="175" t="str">
        <f>IF(OR('Services - NHC'!E48="",'Services - NHC'!E48="[Enter service]"),"",'Services - NHC'!E48)</f>
        <v>Air Transport</v>
      </c>
      <c r="F49" s="176" t="str">
        <f>IF(OR('Services - NHC'!F48="",'Services - NHC'!F48="[Select]"),"",'Services - NHC'!F48)</f>
        <v>External</v>
      </c>
      <c r="G49" s="188">
        <f>IF('Revenue - NHC'!V50="","",'Revenue - NHC'!V50)</f>
        <v>12000</v>
      </c>
      <c r="H49" s="188">
        <f>IF('Revenue - WHC'!V50="","",'Revenue - WHC'!V50)</f>
        <v>12000</v>
      </c>
      <c r="I49" s="188">
        <f>IF('Expenditure- NHC'!R49="","",'Expenditure- NHC'!R49)</f>
        <v>80686</v>
      </c>
      <c r="J49" s="187">
        <f>IF('Expenditure - WHC'!R49="","",'Expenditure - WHC'!R49)</f>
        <v>80686</v>
      </c>
      <c r="K49" s="204">
        <f t="shared" si="18"/>
        <v>0</v>
      </c>
      <c r="L49" s="208">
        <f t="shared" si="19"/>
        <v>0</v>
      </c>
      <c r="M49" s="202"/>
      <c r="N49" s="203"/>
    </row>
    <row r="50" spans="3:14" x14ac:dyDescent="0.2">
      <c r="C50" s="13"/>
      <c r="D50" s="19">
        <f t="shared" si="9"/>
        <v>40</v>
      </c>
      <c r="E50" s="175" t="str">
        <f>IF(OR('Services - NHC'!E49="",'Services - NHC'!E49="[Enter service]"),"",'Services - NHC'!E49)</f>
        <v>Markets &amp; Saleyards</v>
      </c>
      <c r="F50" s="176" t="str">
        <f>IF(OR('Services - NHC'!F49="",'Services - NHC'!F49="[Select]"),"",'Services - NHC'!F49)</f>
        <v>External</v>
      </c>
      <c r="G50" s="188">
        <f>IF('Revenue - NHC'!V51="","",'Revenue - NHC'!V51)</f>
        <v>4500</v>
      </c>
      <c r="H50" s="188">
        <f>IF('Revenue - WHC'!V51="","",'Revenue - WHC'!V51)</f>
        <v>4500</v>
      </c>
      <c r="I50" s="188">
        <f>IF('Expenditure- NHC'!R50="","",'Expenditure- NHC'!R50)</f>
        <v>9114</v>
      </c>
      <c r="J50" s="187">
        <f>IF('Expenditure - WHC'!R50="","",'Expenditure - WHC'!R50)</f>
        <v>9114</v>
      </c>
      <c r="K50" s="204">
        <f t="shared" si="18"/>
        <v>0</v>
      </c>
      <c r="L50" s="208">
        <f t="shared" si="19"/>
        <v>0</v>
      </c>
      <c r="M50" s="202"/>
      <c r="N50" s="203"/>
    </row>
    <row r="51" spans="3:14" x14ac:dyDescent="0.2">
      <c r="C51" s="13"/>
      <c r="D51" s="19">
        <f t="shared" si="9"/>
        <v>41</v>
      </c>
      <c r="E51" s="175" t="str">
        <f>IF(OR('Services - NHC'!E50="",'Services - NHC'!E50="[Enter service]"),"",'Services - NHC'!E50)</f>
        <v>Economic Affairs</v>
      </c>
      <c r="F51" s="176" t="str">
        <f>IF(OR('Services - NHC'!F50="",'Services - NHC'!F50="[Select]"),"",'Services - NHC'!F50)</f>
        <v>External</v>
      </c>
      <c r="G51" s="188">
        <f>IF('Revenue - NHC'!V52="","",'Revenue - NHC'!V52)</f>
        <v>655868</v>
      </c>
      <c r="H51" s="188">
        <f>IF('Revenue - WHC'!V52="","",'Revenue - WHC'!V52)</f>
        <v>655868</v>
      </c>
      <c r="I51" s="188">
        <f>IF('Expenditure- NHC'!R51="","",'Expenditure- NHC'!R51)</f>
        <v>435499</v>
      </c>
      <c r="J51" s="187">
        <f>IF('Expenditure - WHC'!R51="","",'Expenditure - WHC'!R51)</f>
        <v>435499</v>
      </c>
      <c r="K51" s="204">
        <f t="shared" si="18"/>
        <v>0</v>
      </c>
      <c r="L51" s="208">
        <f t="shared" si="19"/>
        <v>0</v>
      </c>
      <c r="M51" s="202"/>
      <c r="N51" s="203"/>
    </row>
    <row r="52" spans="3:14" ht="25.5" x14ac:dyDescent="0.2">
      <c r="C52" s="13"/>
      <c r="D52" s="19">
        <f t="shared" si="9"/>
        <v>42</v>
      </c>
      <c r="E52" s="175" t="str">
        <f>IF(OR('Services - NHC'!E51="",'Services - NHC'!E51="[Enter service]"),"",'Services - NHC'!E51)</f>
        <v>Business &amp; Economic Services Administration</v>
      </c>
      <c r="F52" s="176" t="str">
        <f>IF(OR('Services - NHC'!F51="",'Services - NHC'!F51="[Select]"),"",'Services - NHC'!F51)</f>
        <v>Mixed</v>
      </c>
      <c r="G52" s="188">
        <f>IF('Revenue - NHC'!V53="","",'Revenue - NHC'!V53)</f>
        <v>1451435</v>
      </c>
      <c r="H52" s="188">
        <f>IF('Revenue - WHC'!V53="","",'Revenue - WHC'!V53)</f>
        <v>1451435</v>
      </c>
      <c r="I52" s="188">
        <f>IF('Expenditure- NHC'!R52="","",'Expenditure- NHC'!R52)</f>
        <v>561516</v>
      </c>
      <c r="J52" s="187">
        <f>IF('Expenditure - WHC'!R52="","",'Expenditure - WHC'!R52)</f>
        <v>561516</v>
      </c>
      <c r="K52" s="204">
        <f t="shared" si="18"/>
        <v>0</v>
      </c>
      <c r="L52" s="208">
        <f t="shared" si="19"/>
        <v>0</v>
      </c>
      <c r="M52" s="202"/>
      <c r="N52" s="203"/>
    </row>
    <row r="53" spans="3:14" x14ac:dyDescent="0.2">
      <c r="C53" s="13"/>
      <c r="D53" s="85">
        <f t="shared" si="9"/>
        <v>43</v>
      </c>
      <c r="E53" s="175" t="str">
        <f>IF(OR('Services - NHC'!E52="",'Services - NHC'!E52="[Enter service]"),"",'Services - NHC'!E52)</f>
        <v>Local Roads &amp; Bridges works</v>
      </c>
      <c r="F53" s="176" t="str">
        <f>IF(OR('Services - NHC'!F52="",'Services - NHC'!F52="[Select]"),"",'Services - NHC'!F52)</f>
        <v>External</v>
      </c>
      <c r="G53" s="188">
        <f>IF('Revenue - NHC'!V54="","",'Revenue - NHC'!V54)</f>
        <v>3294469</v>
      </c>
      <c r="H53" s="188">
        <f>IF('Revenue - WHC'!V54="","",'Revenue - WHC'!V54)</f>
        <v>3294469</v>
      </c>
      <c r="I53" s="188">
        <f>IF('Expenditure- NHC'!R53="","",'Expenditure- NHC'!R53)</f>
        <v>6401898</v>
      </c>
      <c r="J53" s="187">
        <f>IF('Expenditure - WHC'!R53="","",'Expenditure - WHC'!R53)</f>
        <v>6401898</v>
      </c>
      <c r="K53" s="204">
        <f t="shared" si="18"/>
        <v>0</v>
      </c>
      <c r="L53" s="208">
        <f t="shared" si="19"/>
        <v>0</v>
      </c>
      <c r="M53" s="202"/>
      <c r="N53" s="203"/>
    </row>
    <row r="54" spans="3:14" x14ac:dyDescent="0.2">
      <c r="C54" s="13"/>
      <c r="D54" s="19">
        <f t="shared" si="9"/>
        <v>44</v>
      </c>
      <c r="E54" s="175" t="str">
        <f>IF(OR('Services - NHC'!E53="",'Services - NHC'!E53="[Enter service]"),"",'Services - NHC'!E53)</f>
        <v>Asset Management</v>
      </c>
      <c r="F54" s="176" t="str">
        <f>IF(OR('Services - NHC'!F53="",'Services - NHC'!F53="[Select]"),"",'Services - NHC'!F53)</f>
        <v>Mixed</v>
      </c>
      <c r="G54" s="188">
        <f>IF('Revenue - NHC'!V55="","",'Revenue - NHC'!V55)</f>
        <v>128500</v>
      </c>
      <c r="H54" s="188">
        <f>IF('Revenue - WHC'!V55="","",'Revenue - WHC'!V55)</f>
        <v>128500</v>
      </c>
      <c r="I54" s="188">
        <f>IF('Expenditure- NHC'!R54="","",'Expenditure- NHC'!R54)</f>
        <v>227995</v>
      </c>
      <c r="J54" s="187">
        <f>IF('Expenditure - WHC'!R54="","",'Expenditure - WHC'!R54)</f>
        <v>227995</v>
      </c>
      <c r="K54" s="204">
        <f t="shared" si="18"/>
        <v>0</v>
      </c>
      <c r="L54" s="208">
        <f t="shared" si="19"/>
        <v>0</v>
      </c>
      <c r="M54" s="202"/>
      <c r="N54" s="203"/>
    </row>
    <row r="55" spans="3:14" x14ac:dyDescent="0.2">
      <c r="C55" s="13"/>
      <c r="D55" s="19">
        <f t="shared" si="9"/>
        <v>45</v>
      </c>
      <c r="E55" s="175" t="str">
        <f>IF(OR('Services - NHC'!E54="",'Services - NHC'!E54="[Enter service]"),"",'Services - NHC'!E54)</f>
        <v/>
      </c>
      <c r="F55" s="176" t="str">
        <f>IF(OR('Services - NHC'!F54="",'Services - NHC'!F54="[Select]"),"",'Services - NHC'!F54)</f>
        <v/>
      </c>
      <c r="G55" s="188">
        <f>IF('Revenue - NHC'!V56="","",'Revenue - NHC'!V56)</f>
        <v>0</v>
      </c>
      <c r="H55" s="188">
        <f>IF('Revenue - WHC'!V56="","",'Revenue - WHC'!V56)</f>
        <v>0</v>
      </c>
      <c r="I55" s="188">
        <f>IF('Expenditure- NHC'!R55="","",'Expenditure- NHC'!R55)</f>
        <v>0</v>
      </c>
      <c r="J55" s="187">
        <f>IF('Expenditure - WHC'!R55="","",'Expenditure - WHC'!R55)</f>
        <v>0</v>
      </c>
      <c r="K55" s="204">
        <f t="shared" si="18"/>
        <v>0</v>
      </c>
      <c r="L55" s="208">
        <f t="shared" si="19"/>
        <v>0</v>
      </c>
      <c r="M55" s="202"/>
      <c r="N55" s="203"/>
    </row>
    <row r="56" spans="3:14" hidden="1" outlineLevel="1" x14ac:dyDescent="0.2">
      <c r="C56" s="13"/>
      <c r="D56" s="85">
        <f t="shared" si="9"/>
        <v>46</v>
      </c>
      <c r="E56" s="175" t="str">
        <f>IF(OR('Services - NHC'!E55="",'Services - NHC'!E55="[Enter service]"),"",'Services - NHC'!E55)</f>
        <v/>
      </c>
      <c r="F56" s="176" t="str">
        <f>IF(OR('Services - NHC'!F55="",'Services - NHC'!F55="[Select]"),"",'Services - NHC'!F55)</f>
        <v/>
      </c>
      <c r="G56" s="188" t="e">
        <f>IF('Revenue - NHC'!#REF!="","",'Revenue - NHC'!#REF!)</f>
        <v>#REF!</v>
      </c>
      <c r="H56" s="188">
        <f>IF('Revenue - WHC'!V57="","",'Revenue - WHC'!V57)</f>
        <v>0</v>
      </c>
      <c r="I56" s="188" t="e">
        <f>IF('Expenditure- NHC'!#REF!="","",'Expenditure- NHC'!#REF!)</f>
        <v>#REF!</v>
      </c>
      <c r="J56" s="187">
        <f>IF('Expenditure - WHC'!R56="","",'Expenditure - WHC'!R56)</f>
        <v>0</v>
      </c>
      <c r="K56" s="204" t="str">
        <f t="shared" si="18"/>
        <v/>
      </c>
      <c r="L56" s="208" t="str">
        <f t="shared" si="19"/>
        <v/>
      </c>
      <c r="M56" s="202"/>
      <c r="N56" s="203"/>
    </row>
    <row r="57" spans="3:14" hidden="1" outlineLevel="1" x14ac:dyDescent="0.2">
      <c r="C57" s="13"/>
      <c r="D57" s="19">
        <f t="shared" si="9"/>
        <v>47</v>
      </c>
      <c r="E57" s="175" t="str">
        <f>IF(OR('Services - NHC'!E56="",'Services - NHC'!E56="[Enter service]"),"",'Services - NHC'!E56)</f>
        <v/>
      </c>
      <c r="F57" s="176" t="str">
        <f>IF(OR('Services - NHC'!F56="",'Services - NHC'!F56="[Select]"),"",'Services - NHC'!F56)</f>
        <v/>
      </c>
      <c r="G57" s="188" t="e">
        <f>IF('Revenue - NHC'!#REF!="","",'Revenue - NHC'!#REF!)</f>
        <v>#REF!</v>
      </c>
      <c r="H57" s="188">
        <f>IF('Revenue - WHC'!V58="","",'Revenue - WHC'!V58)</f>
        <v>0</v>
      </c>
      <c r="I57" s="188" t="e">
        <f>IF('Expenditure- NHC'!#REF!="","",'Expenditure- NHC'!#REF!)</f>
        <v>#REF!</v>
      </c>
      <c r="J57" s="187">
        <f>IF('Expenditure - WHC'!R57="","",'Expenditure - WHC'!R57)</f>
        <v>0</v>
      </c>
      <c r="K57" s="204" t="str">
        <f t="shared" si="18"/>
        <v/>
      </c>
      <c r="L57" s="208" t="str">
        <f t="shared" si="19"/>
        <v/>
      </c>
      <c r="M57" s="202"/>
      <c r="N57" s="203"/>
    </row>
    <row r="58" spans="3:14" hidden="1" outlineLevel="1" x14ac:dyDescent="0.2">
      <c r="C58" s="13"/>
      <c r="D58" s="19">
        <f t="shared" si="9"/>
        <v>48</v>
      </c>
      <c r="E58" s="175" t="str">
        <f>IF(OR('Services - NHC'!E57="",'Services - NHC'!E57="[Enter service]"),"",'Services - NHC'!E57)</f>
        <v/>
      </c>
      <c r="F58" s="176" t="str">
        <f>IF(OR('Services - NHC'!F57="",'Services - NHC'!F57="[Select]"),"",'Services - NHC'!F57)</f>
        <v/>
      </c>
      <c r="G58" s="188" t="e">
        <f>IF('Revenue - NHC'!#REF!="","",'Revenue - NHC'!#REF!)</f>
        <v>#REF!</v>
      </c>
      <c r="H58" s="188">
        <f>IF('Revenue - WHC'!V59="","",'Revenue - WHC'!V59)</f>
        <v>0</v>
      </c>
      <c r="I58" s="188" t="e">
        <f>IF('Expenditure- NHC'!#REF!="","",'Expenditure- NHC'!#REF!)</f>
        <v>#REF!</v>
      </c>
      <c r="J58" s="187">
        <f>IF('Expenditure - WHC'!R58="","",'Expenditure - WHC'!R58)</f>
        <v>0</v>
      </c>
      <c r="K58" s="204" t="str">
        <f t="shared" si="18"/>
        <v/>
      </c>
      <c r="L58" s="208" t="str">
        <f t="shared" si="19"/>
        <v/>
      </c>
      <c r="M58" s="202"/>
      <c r="N58" s="203"/>
    </row>
    <row r="59" spans="3:14" hidden="1" outlineLevel="1" x14ac:dyDescent="0.2">
      <c r="C59" s="13"/>
      <c r="D59" s="19">
        <f t="shared" si="9"/>
        <v>49</v>
      </c>
      <c r="E59" s="175" t="str">
        <f>IF(OR('Services - NHC'!E58="",'Services - NHC'!E58="[Enter service]"),"",'Services - NHC'!E58)</f>
        <v/>
      </c>
      <c r="F59" s="176" t="str">
        <f>IF(OR('Services - NHC'!F58="",'Services - NHC'!F58="[Select]"),"",'Services - NHC'!F58)</f>
        <v/>
      </c>
      <c r="G59" s="188" t="e">
        <f>IF('Revenue - NHC'!#REF!="","",'Revenue - NHC'!#REF!)</f>
        <v>#REF!</v>
      </c>
      <c r="H59" s="188">
        <f>IF('Revenue - WHC'!V60="","",'Revenue - WHC'!V60)</f>
        <v>0</v>
      </c>
      <c r="I59" s="188" t="e">
        <f>IF('Expenditure- NHC'!#REF!="","",'Expenditure- NHC'!#REF!)</f>
        <v>#REF!</v>
      </c>
      <c r="J59" s="187">
        <f>IF('Expenditure - WHC'!R59="","",'Expenditure - WHC'!R59)</f>
        <v>0</v>
      </c>
      <c r="K59" s="204" t="str">
        <f t="shared" si="18"/>
        <v/>
      </c>
      <c r="L59" s="208" t="str">
        <f t="shared" si="19"/>
        <v/>
      </c>
      <c r="M59" s="202"/>
      <c r="N59" s="203"/>
    </row>
    <row r="60" spans="3:14" hidden="1" outlineLevel="1" x14ac:dyDescent="0.2">
      <c r="C60" s="13"/>
      <c r="D60" s="85">
        <f t="shared" si="9"/>
        <v>50</v>
      </c>
      <c r="E60" s="175" t="str">
        <f>IF(OR('Services - NHC'!E59="",'Services - NHC'!E59="[Enter service]"),"",'Services - NHC'!E59)</f>
        <v/>
      </c>
      <c r="F60" s="176" t="str">
        <f>IF(OR('Services - NHC'!F59="",'Services - NHC'!F59="[Select]"),"",'Services - NHC'!F59)</f>
        <v/>
      </c>
      <c r="G60" s="188" t="e">
        <f>IF('Revenue - NHC'!#REF!="","",'Revenue - NHC'!#REF!)</f>
        <v>#REF!</v>
      </c>
      <c r="H60" s="188">
        <f>IF('Revenue - WHC'!V61="","",'Revenue - WHC'!V61)</f>
        <v>0</v>
      </c>
      <c r="I60" s="188" t="e">
        <f>IF('Expenditure- NHC'!#REF!="","",'Expenditure- NHC'!#REF!)</f>
        <v>#REF!</v>
      </c>
      <c r="J60" s="187">
        <f>IF('Expenditure - WHC'!R60="","",'Expenditure - WHC'!R60)</f>
        <v>0</v>
      </c>
      <c r="K60" s="204" t="str">
        <f t="shared" si="18"/>
        <v/>
      </c>
      <c r="L60" s="208" t="str">
        <f t="shared" si="19"/>
        <v/>
      </c>
      <c r="M60" s="202"/>
      <c r="N60" s="203"/>
    </row>
    <row r="61" spans="3:14" hidden="1" outlineLevel="1" x14ac:dyDescent="0.2">
      <c r="C61" s="13"/>
      <c r="D61" s="19">
        <f t="shared" si="9"/>
        <v>51</v>
      </c>
      <c r="E61" s="175" t="str">
        <f>IF(OR('Services - NHC'!E60="",'Services - NHC'!E60="[Enter service]"),"",'Services - NHC'!E60)</f>
        <v/>
      </c>
      <c r="F61" s="176" t="str">
        <f>IF(OR('Services - NHC'!F60="",'Services - NHC'!F60="[Select]"),"",'Services - NHC'!F60)</f>
        <v/>
      </c>
      <c r="G61" s="188" t="e">
        <f>IF('Revenue - NHC'!#REF!="","",'Revenue - NHC'!#REF!)</f>
        <v>#REF!</v>
      </c>
      <c r="H61" s="188">
        <f>IF('Revenue - WHC'!V62="","",'Revenue - WHC'!V62)</f>
        <v>0</v>
      </c>
      <c r="I61" s="188" t="e">
        <f>IF('Expenditure- NHC'!#REF!="","",'Expenditure- NHC'!#REF!)</f>
        <v>#REF!</v>
      </c>
      <c r="J61" s="187">
        <f>IF('Expenditure - WHC'!R61="","",'Expenditure - WHC'!R61)</f>
        <v>0</v>
      </c>
      <c r="K61" s="204" t="str">
        <f t="shared" si="18"/>
        <v/>
      </c>
      <c r="L61" s="208" t="str">
        <f t="shared" si="19"/>
        <v/>
      </c>
      <c r="M61" s="202"/>
      <c r="N61" s="203"/>
    </row>
    <row r="62" spans="3:14" ht="12.75" hidden="1" customHeight="1" outlineLevel="1" x14ac:dyDescent="0.2">
      <c r="C62" s="13"/>
      <c r="D62" s="19">
        <f t="shared" si="9"/>
        <v>52</v>
      </c>
      <c r="E62" s="175" t="str">
        <f>IF(OR('Services - NHC'!E61="",'Services - NHC'!E61="[Enter service]"),"",'Services - NHC'!E61)</f>
        <v/>
      </c>
      <c r="F62" s="176" t="str">
        <f>IF(OR('Services - NHC'!F61="",'Services - NHC'!F61="[Select]"),"",'Services - NHC'!F61)</f>
        <v/>
      </c>
      <c r="G62" s="188" t="e">
        <f>IF('Revenue - NHC'!#REF!="","",'Revenue - NHC'!#REF!)</f>
        <v>#REF!</v>
      </c>
      <c r="H62" s="188">
        <f>IF('Revenue - WHC'!V63="","",'Revenue - WHC'!V63)</f>
        <v>0</v>
      </c>
      <c r="I62" s="188" t="e">
        <f>IF('Expenditure- NHC'!#REF!="","",'Expenditure- NHC'!#REF!)</f>
        <v>#REF!</v>
      </c>
      <c r="J62" s="187">
        <f>IF('Expenditure - WHC'!R62="","",'Expenditure - WHC'!R62)</f>
        <v>0</v>
      </c>
      <c r="K62" s="204" t="str">
        <f t="shared" si="18"/>
        <v/>
      </c>
      <c r="L62" s="208" t="str">
        <f t="shared" si="19"/>
        <v/>
      </c>
      <c r="M62" s="202"/>
      <c r="N62" s="203"/>
    </row>
    <row r="63" spans="3:14" hidden="1" outlineLevel="1" x14ac:dyDescent="0.2">
      <c r="C63" s="13"/>
      <c r="D63" s="19">
        <f t="shared" si="9"/>
        <v>53</v>
      </c>
      <c r="E63" s="175" t="str">
        <f>IF(OR('Services - NHC'!E62="",'Services - NHC'!E62="[Enter service]"),"",'Services - NHC'!E62)</f>
        <v/>
      </c>
      <c r="F63" s="176" t="str">
        <f>IF(OR('Services - NHC'!F62="",'Services - NHC'!F62="[Select]"),"",'Services - NHC'!F62)</f>
        <v/>
      </c>
      <c r="G63" s="188" t="e">
        <f>IF('Revenue - NHC'!#REF!="","",'Revenue - NHC'!#REF!)</f>
        <v>#REF!</v>
      </c>
      <c r="H63" s="188">
        <f>IF('Revenue - WHC'!V64="","",'Revenue - WHC'!V64)</f>
        <v>0</v>
      </c>
      <c r="I63" s="188" t="e">
        <f>IF('Expenditure- NHC'!#REF!="","",'Expenditure- NHC'!#REF!)</f>
        <v>#REF!</v>
      </c>
      <c r="J63" s="187">
        <f>IF('Expenditure - WHC'!R63="","",'Expenditure - WHC'!R63)</f>
        <v>0</v>
      </c>
      <c r="K63" s="204" t="str">
        <f t="shared" si="18"/>
        <v/>
      </c>
      <c r="L63" s="208" t="str">
        <f t="shared" si="19"/>
        <v/>
      </c>
      <c r="M63" s="202"/>
      <c r="N63" s="203"/>
    </row>
    <row r="64" spans="3:14" hidden="1" outlineLevel="1" x14ac:dyDescent="0.2">
      <c r="C64" s="13"/>
      <c r="D64" s="85">
        <f t="shared" si="9"/>
        <v>54</v>
      </c>
      <c r="E64" s="175" t="str">
        <f>IF(OR('Services - NHC'!E63="",'Services - NHC'!E63="[Enter service]"),"",'Services - NHC'!E63)</f>
        <v/>
      </c>
      <c r="F64" s="176" t="str">
        <f>IF(OR('Services - NHC'!F63="",'Services - NHC'!F63="[Select]"),"",'Services - NHC'!F63)</f>
        <v/>
      </c>
      <c r="G64" s="188" t="e">
        <f>IF('Revenue - NHC'!#REF!="","",'Revenue - NHC'!#REF!)</f>
        <v>#REF!</v>
      </c>
      <c r="H64" s="188">
        <f>IF('Revenue - WHC'!V65="","",'Revenue - WHC'!V65)</f>
        <v>0</v>
      </c>
      <c r="I64" s="188" t="e">
        <f>IF('Expenditure- NHC'!#REF!="","",'Expenditure- NHC'!#REF!)</f>
        <v>#REF!</v>
      </c>
      <c r="J64" s="187">
        <f>IF('Expenditure - WHC'!R64="","",'Expenditure - WHC'!R64)</f>
        <v>0</v>
      </c>
      <c r="K64" s="204" t="str">
        <f t="shared" si="18"/>
        <v/>
      </c>
      <c r="L64" s="208" t="str">
        <f t="shared" si="19"/>
        <v/>
      </c>
      <c r="M64" s="202"/>
      <c r="N64" s="203"/>
    </row>
    <row r="65" spans="3:14" hidden="1" outlineLevel="1" x14ac:dyDescent="0.2">
      <c r="C65" s="13"/>
      <c r="D65" s="19">
        <f t="shared" si="9"/>
        <v>55</v>
      </c>
      <c r="E65" s="175" t="str">
        <f>IF(OR('Services - NHC'!E64="",'Services - NHC'!E64="[Enter service]"),"",'Services - NHC'!E64)</f>
        <v/>
      </c>
      <c r="F65" s="176" t="str">
        <f>IF(OR('Services - NHC'!F64="",'Services - NHC'!F64="[Select]"),"",'Services - NHC'!F64)</f>
        <v/>
      </c>
      <c r="G65" s="188" t="e">
        <f>IF('Revenue - NHC'!#REF!="","",'Revenue - NHC'!#REF!)</f>
        <v>#REF!</v>
      </c>
      <c r="H65" s="188">
        <f>IF('Revenue - WHC'!V66="","",'Revenue - WHC'!V66)</f>
        <v>0</v>
      </c>
      <c r="I65" s="188" t="e">
        <f>IF('Expenditure- NHC'!#REF!="","",'Expenditure- NHC'!#REF!)</f>
        <v>#REF!</v>
      </c>
      <c r="J65" s="187">
        <f>IF('Expenditure - WHC'!R65="","",'Expenditure - WHC'!R65)</f>
        <v>0</v>
      </c>
      <c r="K65" s="204" t="str">
        <f t="shared" si="18"/>
        <v/>
      </c>
      <c r="L65" s="208" t="str">
        <f t="shared" si="19"/>
        <v/>
      </c>
      <c r="M65" s="202"/>
      <c r="N65" s="203"/>
    </row>
    <row r="66" spans="3:14" hidden="1" outlineLevel="1" x14ac:dyDescent="0.2">
      <c r="C66" s="13"/>
      <c r="D66" s="19">
        <f t="shared" si="9"/>
        <v>56</v>
      </c>
      <c r="E66" s="175" t="str">
        <f>IF(OR('Services - NHC'!E65="",'Services - NHC'!E65="[Enter service]"),"",'Services - NHC'!E65)</f>
        <v/>
      </c>
      <c r="F66" s="176" t="str">
        <f>IF(OR('Services - NHC'!F65="",'Services - NHC'!F65="[Select]"),"",'Services - NHC'!F65)</f>
        <v/>
      </c>
      <c r="G66" s="188" t="e">
        <f>IF('Revenue - NHC'!#REF!="","",'Revenue - NHC'!#REF!)</f>
        <v>#REF!</v>
      </c>
      <c r="H66" s="188">
        <f>IF('Revenue - WHC'!V67="","",'Revenue - WHC'!V67)</f>
        <v>0</v>
      </c>
      <c r="I66" s="188" t="e">
        <f>IF('Expenditure- NHC'!#REF!="","",'Expenditure- NHC'!#REF!)</f>
        <v>#REF!</v>
      </c>
      <c r="J66" s="187">
        <f>IF('Expenditure - WHC'!R66="","",'Expenditure - WHC'!R66)</f>
        <v>0</v>
      </c>
      <c r="K66" s="204" t="str">
        <f t="shared" si="18"/>
        <v/>
      </c>
      <c r="L66" s="208" t="str">
        <f t="shared" si="19"/>
        <v/>
      </c>
      <c r="M66" s="202"/>
      <c r="N66" s="203"/>
    </row>
    <row r="67" spans="3:14" hidden="1" outlineLevel="1" x14ac:dyDescent="0.2">
      <c r="C67" s="13"/>
      <c r="D67" s="85">
        <f t="shared" si="9"/>
        <v>57</v>
      </c>
      <c r="E67" s="175" t="str">
        <f>IF(OR('Services - NHC'!E66="",'Services - NHC'!E66="[Enter service]"),"",'Services - NHC'!E66)</f>
        <v/>
      </c>
      <c r="F67" s="176" t="str">
        <f>IF(OR('Services - NHC'!F66="",'Services - NHC'!F66="[Select]"),"",'Services - NHC'!F66)</f>
        <v/>
      </c>
      <c r="G67" s="188" t="e">
        <f>IF('Revenue - NHC'!#REF!="","",'Revenue - NHC'!#REF!)</f>
        <v>#REF!</v>
      </c>
      <c r="H67" s="188">
        <f>IF('Revenue - WHC'!V68="","",'Revenue - WHC'!V68)</f>
        <v>0</v>
      </c>
      <c r="I67" s="188" t="e">
        <f>IF('Expenditure- NHC'!#REF!="","",'Expenditure- NHC'!#REF!)</f>
        <v>#REF!</v>
      </c>
      <c r="J67" s="187">
        <f>IF('Expenditure - WHC'!R67="","",'Expenditure - WHC'!R67)</f>
        <v>0</v>
      </c>
      <c r="K67" s="204" t="str">
        <f t="shared" si="18"/>
        <v/>
      </c>
      <c r="L67" s="208" t="str">
        <f t="shared" si="19"/>
        <v/>
      </c>
      <c r="M67" s="202"/>
      <c r="N67" s="203"/>
    </row>
    <row r="68" spans="3:14" hidden="1" outlineLevel="1" x14ac:dyDescent="0.2">
      <c r="C68" s="13"/>
      <c r="D68" s="19">
        <f t="shared" si="9"/>
        <v>58</v>
      </c>
      <c r="E68" s="175" t="str">
        <f>IF(OR('Services - NHC'!E67="",'Services - NHC'!E67="[Enter service]"),"",'Services - NHC'!E67)</f>
        <v/>
      </c>
      <c r="F68" s="176" t="str">
        <f>IF(OR('Services - NHC'!F67="",'Services - NHC'!F67="[Select]"),"",'Services - NHC'!F67)</f>
        <v/>
      </c>
      <c r="G68" s="188" t="e">
        <f>IF('Revenue - NHC'!#REF!="","",'Revenue - NHC'!#REF!)</f>
        <v>#REF!</v>
      </c>
      <c r="H68" s="188">
        <f>IF('Revenue - WHC'!V69="","",'Revenue - WHC'!V69)</f>
        <v>0</v>
      </c>
      <c r="I68" s="188" t="e">
        <f>IF('Expenditure- NHC'!#REF!="","",'Expenditure- NHC'!#REF!)</f>
        <v>#REF!</v>
      </c>
      <c r="J68" s="187">
        <f>IF('Expenditure - WHC'!R68="","",'Expenditure - WHC'!R68)</f>
        <v>0</v>
      </c>
      <c r="K68" s="204" t="str">
        <f t="shared" si="18"/>
        <v/>
      </c>
      <c r="L68" s="208" t="str">
        <f t="shared" si="19"/>
        <v/>
      </c>
      <c r="M68" s="202"/>
      <c r="N68" s="203"/>
    </row>
    <row r="69" spans="3:14" hidden="1" outlineLevel="1" x14ac:dyDescent="0.2">
      <c r="C69" s="13"/>
      <c r="D69" s="19">
        <f t="shared" si="9"/>
        <v>59</v>
      </c>
      <c r="E69" s="175" t="str">
        <f>IF(OR('Services - NHC'!E68="",'Services - NHC'!E68="[Enter service]"),"",'Services - NHC'!E68)</f>
        <v/>
      </c>
      <c r="F69" s="176" t="str">
        <f>IF(OR('Services - NHC'!F68="",'Services - NHC'!F68="[Select]"),"",'Services - NHC'!F68)</f>
        <v/>
      </c>
      <c r="G69" s="188" t="e">
        <f>IF('Revenue - NHC'!#REF!="","",'Revenue - NHC'!#REF!)</f>
        <v>#REF!</v>
      </c>
      <c r="H69" s="188">
        <f>IF('Revenue - WHC'!V70="","",'Revenue - WHC'!V70)</f>
        <v>0</v>
      </c>
      <c r="I69" s="188" t="e">
        <f>IF('Expenditure- NHC'!#REF!="","",'Expenditure- NHC'!#REF!)</f>
        <v>#REF!</v>
      </c>
      <c r="J69" s="187">
        <f>IF('Expenditure - WHC'!R69="","",'Expenditure - WHC'!R69)</f>
        <v>0</v>
      </c>
      <c r="K69" s="204" t="str">
        <f t="shared" si="18"/>
        <v/>
      </c>
      <c r="L69" s="208" t="str">
        <f t="shared" si="19"/>
        <v/>
      </c>
      <c r="M69" s="202"/>
      <c r="N69" s="203"/>
    </row>
    <row r="70" spans="3:14" hidden="1" outlineLevel="1" x14ac:dyDescent="0.2">
      <c r="C70" s="13"/>
      <c r="D70" s="19">
        <f t="shared" si="9"/>
        <v>60</v>
      </c>
      <c r="E70" s="175" t="str">
        <f>IF(OR('Services - NHC'!E69="",'Services - NHC'!E69="[Enter service]"),"",'Services - NHC'!E69)</f>
        <v/>
      </c>
      <c r="F70" s="176" t="str">
        <f>IF(OR('Services - NHC'!F69="",'Services - NHC'!F69="[Select]"),"",'Services - NHC'!F69)</f>
        <v/>
      </c>
      <c r="G70" s="188" t="e">
        <f>IF('Revenue - NHC'!#REF!="","",'Revenue - NHC'!#REF!)</f>
        <v>#REF!</v>
      </c>
      <c r="H70" s="188">
        <f>IF('Revenue - WHC'!V71="","",'Revenue - WHC'!V71)</f>
        <v>0</v>
      </c>
      <c r="I70" s="188" t="e">
        <f>IF('Expenditure- NHC'!#REF!="","",'Expenditure- NHC'!#REF!)</f>
        <v>#REF!</v>
      </c>
      <c r="J70" s="187">
        <f>IF('Expenditure - WHC'!R70="","",'Expenditure - WHC'!R70)</f>
        <v>0</v>
      </c>
      <c r="K70" s="204" t="str">
        <f t="shared" si="18"/>
        <v/>
      </c>
      <c r="L70" s="208" t="str">
        <f t="shared" si="19"/>
        <v/>
      </c>
      <c r="M70" s="202"/>
      <c r="N70" s="203"/>
    </row>
    <row r="71" spans="3:14" hidden="1" outlineLevel="1" x14ac:dyDescent="0.2">
      <c r="C71" s="13"/>
      <c r="D71" s="85">
        <f t="shared" si="9"/>
        <v>61</v>
      </c>
      <c r="E71" s="175" t="str">
        <f>IF(OR('Services - NHC'!E70="",'Services - NHC'!E70="[Enter service]"),"",'Services - NHC'!E70)</f>
        <v/>
      </c>
      <c r="F71" s="176" t="str">
        <f>IF(OR('Services - NHC'!F70="",'Services - NHC'!F70="[Select]"),"",'Services - NHC'!F70)</f>
        <v/>
      </c>
      <c r="G71" s="188" t="e">
        <f>IF('Revenue - NHC'!#REF!="","",'Revenue - NHC'!#REF!)</f>
        <v>#REF!</v>
      </c>
      <c r="H71" s="188">
        <f>IF('Revenue - WHC'!V72="","",'Revenue - WHC'!V72)</f>
        <v>0</v>
      </c>
      <c r="I71" s="188" t="e">
        <f>IF('Expenditure- NHC'!#REF!="","",'Expenditure- NHC'!#REF!)</f>
        <v>#REF!</v>
      </c>
      <c r="J71" s="187">
        <f>IF('Expenditure - WHC'!R71="","",'Expenditure - WHC'!R71)</f>
        <v>0</v>
      </c>
      <c r="K71" s="204" t="str">
        <f t="shared" si="18"/>
        <v/>
      </c>
      <c r="L71" s="208" t="str">
        <f t="shared" si="19"/>
        <v/>
      </c>
      <c r="M71" s="202"/>
      <c r="N71" s="203"/>
    </row>
    <row r="72" spans="3:14" hidden="1" outlineLevel="1" x14ac:dyDescent="0.2">
      <c r="C72" s="13"/>
      <c r="D72" s="19">
        <f t="shared" si="9"/>
        <v>62</v>
      </c>
      <c r="E72" s="175" t="str">
        <f>IF(OR('Services - NHC'!E71="",'Services - NHC'!E71="[Enter service]"),"",'Services - NHC'!E71)</f>
        <v/>
      </c>
      <c r="F72" s="176" t="str">
        <f>IF(OR('Services - NHC'!F71="",'Services - NHC'!F71="[Select]"),"",'Services - NHC'!F71)</f>
        <v/>
      </c>
      <c r="G72" s="188" t="e">
        <f>IF('Revenue - NHC'!#REF!="","",'Revenue - NHC'!#REF!)</f>
        <v>#REF!</v>
      </c>
      <c r="H72" s="188">
        <f>IF('Revenue - WHC'!V73="","",'Revenue - WHC'!V73)</f>
        <v>0</v>
      </c>
      <c r="I72" s="188" t="e">
        <f>IF('Expenditure- NHC'!#REF!="","",'Expenditure- NHC'!#REF!)</f>
        <v>#REF!</v>
      </c>
      <c r="J72" s="187">
        <f>IF('Expenditure - WHC'!R72="","",'Expenditure - WHC'!R72)</f>
        <v>0</v>
      </c>
      <c r="K72" s="204" t="str">
        <f t="shared" si="18"/>
        <v/>
      </c>
      <c r="L72" s="208" t="str">
        <f t="shared" si="19"/>
        <v/>
      </c>
      <c r="M72" s="202"/>
      <c r="N72" s="203"/>
    </row>
    <row r="73" spans="3:14" hidden="1" outlineLevel="1" x14ac:dyDescent="0.2">
      <c r="C73" s="13"/>
      <c r="D73" s="19">
        <f t="shared" si="9"/>
        <v>63</v>
      </c>
      <c r="E73" s="175" t="str">
        <f>IF(OR('Services - NHC'!E72="",'Services - NHC'!E72="[Enter service]"),"",'Services - NHC'!E72)</f>
        <v/>
      </c>
      <c r="F73" s="176" t="str">
        <f>IF(OR('Services - NHC'!F72="",'Services - NHC'!F72="[Select]"),"",'Services - NHC'!F72)</f>
        <v/>
      </c>
      <c r="G73" s="188" t="e">
        <f>IF('Revenue - NHC'!#REF!="","",'Revenue - NHC'!#REF!)</f>
        <v>#REF!</v>
      </c>
      <c r="H73" s="188">
        <f>IF('Revenue - WHC'!V74="","",'Revenue - WHC'!V74)</f>
        <v>0</v>
      </c>
      <c r="I73" s="188" t="e">
        <f>IF('Expenditure- NHC'!#REF!="","",'Expenditure- NHC'!#REF!)</f>
        <v>#REF!</v>
      </c>
      <c r="J73" s="187">
        <f>IF('Expenditure - WHC'!R73="","",'Expenditure - WHC'!R73)</f>
        <v>0</v>
      </c>
      <c r="K73" s="204" t="str">
        <f t="shared" si="18"/>
        <v/>
      </c>
      <c r="L73" s="208" t="str">
        <f t="shared" si="19"/>
        <v/>
      </c>
      <c r="M73" s="202"/>
      <c r="N73" s="203"/>
    </row>
    <row r="74" spans="3:14" hidden="1" outlineLevel="1" x14ac:dyDescent="0.2">
      <c r="C74" s="13"/>
      <c r="D74" s="19">
        <f t="shared" si="9"/>
        <v>64</v>
      </c>
      <c r="E74" s="175" t="str">
        <f>IF(OR('Services - NHC'!E73="",'Services - NHC'!E73="[Enter service]"),"",'Services - NHC'!E73)</f>
        <v/>
      </c>
      <c r="F74" s="176" t="str">
        <f>IF(OR('Services - NHC'!F73="",'Services - NHC'!F73="[Select]"),"",'Services - NHC'!F73)</f>
        <v/>
      </c>
      <c r="G74" s="188" t="e">
        <f>IF('Revenue - NHC'!#REF!="","",'Revenue - NHC'!#REF!)</f>
        <v>#REF!</v>
      </c>
      <c r="H74" s="188">
        <f>IF('Revenue - WHC'!V75="","",'Revenue - WHC'!V75)</f>
        <v>0</v>
      </c>
      <c r="I74" s="188" t="e">
        <f>IF('Expenditure- NHC'!#REF!="","",'Expenditure- NHC'!#REF!)</f>
        <v>#REF!</v>
      </c>
      <c r="J74" s="187">
        <f>IF('Expenditure - WHC'!R74="","",'Expenditure - WHC'!R74)</f>
        <v>0</v>
      </c>
      <c r="K74" s="204" t="str">
        <f t="shared" si="18"/>
        <v/>
      </c>
      <c r="L74" s="208" t="str">
        <f t="shared" si="19"/>
        <v/>
      </c>
      <c r="M74" s="202"/>
      <c r="N74" s="203"/>
    </row>
    <row r="75" spans="3:14" hidden="1" outlineLevel="1" x14ac:dyDescent="0.2">
      <c r="C75" s="13"/>
      <c r="D75" s="85">
        <f t="shared" si="9"/>
        <v>65</v>
      </c>
      <c r="E75" s="175" t="str">
        <f>IF(OR('Services - NHC'!E74="",'Services - NHC'!E74="[Enter service]"),"",'Services - NHC'!E74)</f>
        <v/>
      </c>
      <c r="F75" s="176" t="str">
        <f>IF(OR('Services - NHC'!F74="",'Services - NHC'!F74="[Select]"),"",'Services - NHC'!F74)</f>
        <v/>
      </c>
      <c r="G75" s="188" t="e">
        <f>IF('Revenue - NHC'!#REF!="","",'Revenue - NHC'!#REF!)</f>
        <v>#REF!</v>
      </c>
      <c r="H75" s="188">
        <f>IF('Revenue - WHC'!V76="","",'Revenue - WHC'!V76)</f>
        <v>0</v>
      </c>
      <c r="I75" s="188" t="e">
        <f>IF('Expenditure- NHC'!#REF!="","",'Expenditure- NHC'!#REF!)</f>
        <v>#REF!</v>
      </c>
      <c r="J75" s="187">
        <f>IF('Expenditure - WHC'!R75="","",'Expenditure - WHC'!R75)</f>
        <v>0</v>
      </c>
      <c r="K75" s="204" t="str">
        <f t="shared" si="18"/>
        <v/>
      </c>
      <c r="L75" s="208" t="str">
        <f t="shared" si="19"/>
        <v/>
      </c>
      <c r="M75" s="202"/>
      <c r="N75" s="203"/>
    </row>
    <row r="76" spans="3:14" hidden="1" outlineLevel="1" x14ac:dyDescent="0.2">
      <c r="C76" s="13"/>
      <c r="D76" s="19">
        <f t="shared" si="9"/>
        <v>66</v>
      </c>
      <c r="E76" s="175" t="str">
        <f>IF(OR('Services - NHC'!E75="",'Services - NHC'!E75="[Enter service]"),"",'Services - NHC'!E75)</f>
        <v/>
      </c>
      <c r="F76" s="176" t="str">
        <f>IF(OR('Services - NHC'!F75="",'Services - NHC'!F75="[Select]"),"",'Services - NHC'!F75)</f>
        <v/>
      </c>
      <c r="G76" s="188" t="e">
        <f>IF('Revenue - NHC'!#REF!="","",'Revenue - NHC'!#REF!)</f>
        <v>#REF!</v>
      </c>
      <c r="H76" s="188">
        <f>IF('Revenue - WHC'!V77="","",'Revenue - WHC'!V77)</f>
        <v>0</v>
      </c>
      <c r="I76" s="188" t="e">
        <f>IF('Expenditure- NHC'!#REF!="","",'Expenditure- NHC'!#REF!)</f>
        <v>#REF!</v>
      </c>
      <c r="J76" s="187">
        <f>IF('Expenditure - WHC'!R76="","",'Expenditure - WHC'!R76)</f>
        <v>0</v>
      </c>
      <c r="K76" s="204" t="str">
        <f t="shared" si="18"/>
        <v/>
      </c>
      <c r="L76" s="208" t="str">
        <f t="shared" si="19"/>
        <v/>
      </c>
      <c r="M76" s="202"/>
      <c r="N76" s="203"/>
    </row>
    <row r="77" spans="3:14" hidden="1" outlineLevel="1" x14ac:dyDescent="0.2">
      <c r="C77" s="13"/>
      <c r="D77" s="19">
        <f t="shared" si="9"/>
        <v>67</v>
      </c>
      <c r="E77" s="175" t="str">
        <f>IF(OR('Services - NHC'!E76="",'Services - NHC'!E76="[Enter service]"),"",'Services - NHC'!E76)</f>
        <v/>
      </c>
      <c r="F77" s="176" t="str">
        <f>IF(OR('Services - NHC'!F76="",'Services - NHC'!F76="[Select]"),"",'Services - NHC'!F76)</f>
        <v/>
      </c>
      <c r="G77" s="188" t="e">
        <f>IF('Revenue - NHC'!#REF!="","",'Revenue - NHC'!#REF!)</f>
        <v>#REF!</v>
      </c>
      <c r="H77" s="188">
        <f>IF('Revenue - WHC'!V78="","",'Revenue - WHC'!V78)</f>
        <v>0</v>
      </c>
      <c r="I77" s="188" t="e">
        <f>IF('Expenditure- NHC'!#REF!="","",'Expenditure- NHC'!#REF!)</f>
        <v>#REF!</v>
      </c>
      <c r="J77" s="187">
        <f>IF('Expenditure - WHC'!R77="","",'Expenditure - WHC'!R77)</f>
        <v>0</v>
      </c>
      <c r="K77" s="204" t="str">
        <f t="shared" si="18"/>
        <v/>
      </c>
      <c r="L77" s="208" t="str">
        <f t="shared" si="19"/>
        <v/>
      </c>
      <c r="M77" s="202"/>
      <c r="N77" s="203"/>
    </row>
    <row r="78" spans="3:14" hidden="1" outlineLevel="1" x14ac:dyDescent="0.2">
      <c r="C78" s="13"/>
      <c r="D78" s="85">
        <f t="shared" si="9"/>
        <v>68</v>
      </c>
      <c r="E78" s="175" t="str">
        <f>IF(OR('Services - NHC'!E77="",'Services - NHC'!E77="[Enter service]"),"",'Services - NHC'!E77)</f>
        <v/>
      </c>
      <c r="F78" s="176" t="str">
        <f>IF(OR('Services - NHC'!F77="",'Services - NHC'!F77="[Select]"),"",'Services - NHC'!F77)</f>
        <v/>
      </c>
      <c r="G78" s="188" t="e">
        <f>IF('Revenue - NHC'!#REF!="","",'Revenue - NHC'!#REF!)</f>
        <v>#REF!</v>
      </c>
      <c r="H78" s="188">
        <f>IF('Revenue - WHC'!V79="","",'Revenue - WHC'!V79)</f>
        <v>0</v>
      </c>
      <c r="I78" s="188" t="e">
        <f>IF('Expenditure- NHC'!#REF!="","",'Expenditure- NHC'!#REF!)</f>
        <v>#REF!</v>
      </c>
      <c r="J78" s="187">
        <f>IF('Expenditure - WHC'!R78="","",'Expenditure - WHC'!R78)</f>
        <v>0</v>
      </c>
      <c r="K78" s="204" t="str">
        <f t="shared" si="18"/>
        <v/>
      </c>
      <c r="L78" s="208" t="str">
        <f t="shared" si="19"/>
        <v/>
      </c>
      <c r="M78" s="202"/>
      <c r="N78" s="203"/>
    </row>
    <row r="79" spans="3:14" hidden="1" outlineLevel="1" x14ac:dyDescent="0.2">
      <c r="C79" s="13"/>
      <c r="D79" s="19">
        <f t="shared" si="9"/>
        <v>69</v>
      </c>
      <c r="E79" s="175" t="str">
        <f>IF(OR('Services - NHC'!E78="",'Services - NHC'!E78="[Enter service]"),"",'Services - NHC'!E78)</f>
        <v/>
      </c>
      <c r="F79" s="176" t="str">
        <f>IF(OR('Services - NHC'!F78="",'Services - NHC'!F78="[Select]"),"",'Services - NHC'!F78)</f>
        <v/>
      </c>
      <c r="G79" s="188" t="e">
        <f>IF('Revenue - NHC'!#REF!="","",'Revenue - NHC'!#REF!)</f>
        <v>#REF!</v>
      </c>
      <c r="H79" s="188">
        <f>IF('Revenue - WHC'!V80="","",'Revenue - WHC'!V80)</f>
        <v>0</v>
      </c>
      <c r="I79" s="188" t="e">
        <f>IF('Expenditure- NHC'!#REF!="","",'Expenditure- NHC'!#REF!)</f>
        <v>#REF!</v>
      </c>
      <c r="J79" s="187">
        <f>IF('Expenditure - WHC'!R79="","",'Expenditure - WHC'!R79)</f>
        <v>0</v>
      </c>
      <c r="K79" s="204" t="str">
        <f t="shared" si="18"/>
        <v/>
      </c>
      <c r="L79" s="208" t="str">
        <f t="shared" si="19"/>
        <v/>
      </c>
      <c r="M79" s="202"/>
      <c r="N79" s="203"/>
    </row>
    <row r="80" spans="3:14" hidden="1" outlineLevel="1" x14ac:dyDescent="0.2">
      <c r="C80" s="13"/>
      <c r="D80" s="19">
        <f t="shared" ref="D80:D143" si="21">D79+1</f>
        <v>70</v>
      </c>
      <c r="E80" s="175" t="str">
        <f>IF(OR('Services - NHC'!E79="",'Services - NHC'!E79="[Enter service]"),"",'Services - NHC'!E79)</f>
        <v/>
      </c>
      <c r="F80" s="176" t="str">
        <f>IF(OR('Services - NHC'!F79="",'Services - NHC'!F79="[Select]"),"",'Services - NHC'!F79)</f>
        <v/>
      </c>
      <c r="G80" s="188" t="e">
        <f>IF('Revenue - NHC'!#REF!="","",'Revenue - NHC'!#REF!)</f>
        <v>#REF!</v>
      </c>
      <c r="H80" s="188">
        <f>IF('Revenue - WHC'!V81="","",'Revenue - WHC'!V81)</f>
        <v>0</v>
      </c>
      <c r="I80" s="188" t="e">
        <f>IF('Expenditure- NHC'!#REF!="","",'Expenditure- NHC'!#REF!)</f>
        <v>#REF!</v>
      </c>
      <c r="J80" s="187">
        <f>IF('Expenditure - WHC'!R80="","",'Expenditure - WHC'!R80)</f>
        <v>0</v>
      </c>
      <c r="K80" s="204" t="str">
        <f t="shared" si="18"/>
        <v/>
      </c>
      <c r="L80" s="208" t="str">
        <f t="shared" si="19"/>
        <v/>
      </c>
      <c r="M80" s="202"/>
      <c r="N80" s="203"/>
    </row>
    <row r="81" spans="3:14" hidden="1" outlineLevel="1" x14ac:dyDescent="0.2">
      <c r="C81" s="13"/>
      <c r="D81" s="19">
        <f t="shared" si="21"/>
        <v>71</v>
      </c>
      <c r="E81" s="175" t="str">
        <f>IF(OR('Services - NHC'!E80="",'Services - NHC'!E80="[Enter service]"),"",'Services - NHC'!E80)</f>
        <v/>
      </c>
      <c r="F81" s="176" t="str">
        <f>IF(OR('Services - NHC'!F80="",'Services - NHC'!F80="[Select]"),"",'Services - NHC'!F80)</f>
        <v/>
      </c>
      <c r="G81" s="188" t="e">
        <f>IF('Revenue - NHC'!#REF!="","",'Revenue - NHC'!#REF!)</f>
        <v>#REF!</v>
      </c>
      <c r="H81" s="188">
        <f>IF('Revenue - WHC'!V82="","",'Revenue - WHC'!V82)</f>
        <v>0</v>
      </c>
      <c r="I81" s="188" t="e">
        <f>IF('Expenditure- NHC'!#REF!="","",'Expenditure- NHC'!#REF!)</f>
        <v>#REF!</v>
      </c>
      <c r="J81" s="187">
        <f>IF('Expenditure - WHC'!R81="","",'Expenditure - WHC'!R81)</f>
        <v>0</v>
      </c>
      <c r="K81" s="204" t="str">
        <f t="shared" si="18"/>
        <v/>
      </c>
      <c r="L81" s="208" t="str">
        <f t="shared" si="19"/>
        <v/>
      </c>
      <c r="M81" s="202"/>
      <c r="N81" s="203"/>
    </row>
    <row r="82" spans="3:14" hidden="1" outlineLevel="1" x14ac:dyDescent="0.2">
      <c r="C82" s="13"/>
      <c r="D82" s="85">
        <f t="shared" si="21"/>
        <v>72</v>
      </c>
      <c r="E82" s="175" t="str">
        <f>IF(OR('Services - NHC'!E81="",'Services - NHC'!E81="[Enter service]"),"",'Services - NHC'!E81)</f>
        <v/>
      </c>
      <c r="F82" s="176" t="str">
        <f>IF(OR('Services - NHC'!F81="",'Services - NHC'!F81="[Select]"),"",'Services - NHC'!F81)</f>
        <v/>
      </c>
      <c r="G82" s="188" t="e">
        <f>IF('Revenue - NHC'!#REF!="","",'Revenue - NHC'!#REF!)</f>
        <v>#REF!</v>
      </c>
      <c r="H82" s="188">
        <f>IF('Revenue - WHC'!V83="","",'Revenue - WHC'!V83)</f>
        <v>0</v>
      </c>
      <c r="I82" s="188" t="e">
        <f>IF('Expenditure- NHC'!#REF!="","",'Expenditure- NHC'!#REF!)</f>
        <v>#REF!</v>
      </c>
      <c r="J82" s="187">
        <f>IF('Expenditure - WHC'!R82="","",'Expenditure - WHC'!R82)</f>
        <v>0</v>
      </c>
      <c r="K82" s="204" t="str">
        <f t="shared" si="18"/>
        <v/>
      </c>
      <c r="L82" s="208" t="str">
        <f t="shared" si="19"/>
        <v/>
      </c>
      <c r="M82" s="202"/>
      <c r="N82" s="203"/>
    </row>
    <row r="83" spans="3:14" hidden="1" outlineLevel="1" x14ac:dyDescent="0.2">
      <c r="C83" s="13"/>
      <c r="D83" s="19">
        <f t="shared" si="21"/>
        <v>73</v>
      </c>
      <c r="E83" s="175" t="str">
        <f>IF(OR('Services - NHC'!E82="",'Services - NHC'!E82="[Enter service]"),"",'Services - NHC'!E82)</f>
        <v/>
      </c>
      <c r="F83" s="176" t="str">
        <f>IF(OR('Services - NHC'!F82="",'Services - NHC'!F82="[Select]"),"",'Services - NHC'!F82)</f>
        <v/>
      </c>
      <c r="G83" s="188" t="e">
        <f>IF('Revenue - NHC'!#REF!="","",'Revenue - NHC'!#REF!)</f>
        <v>#REF!</v>
      </c>
      <c r="H83" s="188">
        <f>IF('Revenue - WHC'!V84="","",'Revenue - WHC'!V84)</f>
        <v>0</v>
      </c>
      <c r="I83" s="188" t="e">
        <f>IF('Expenditure- NHC'!#REF!="","",'Expenditure- NHC'!#REF!)</f>
        <v>#REF!</v>
      </c>
      <c r="J83" s="187">
        <f>IF('Expenditure - WHC'!R83="","",'Expenditure - WHC'!R83)</f>
        <v>0</v>
      </c>
      <c r="K83" s="204" t="str">
        <f t="shared" si="18"/>
        <v/>
      </c>
      <c r="L83" s="208" t="str">
        <f t="shared" si="19"/>
        <v/>
      </c>
      <c r="M83" s="202"/>
      <c r="N83" s="203"/>
    </row>
    <row r="84" spans="3:14" hidden="1" outlineLevel="1" x14ac:dyDescent="0.2">
      <c r="C84" s="13"/>
      <c r="D84" s="19">
        <f t="shared" si="21"/>
        <v>74</v>
      </c>
      <c r="E84" s="175" t="str">
        <f>IF(OR('Services - NHC'!E83="",'Services - NHC'!E83="[Enter service]"),"",'Services - NHC'!E83)</f>
        <v/>
      </c>
      <c r="F84" s="176" t="str">
        <f>IF(OR('Services - NHC'!F83="",'Services - NHC'!F83="[Select]"),"",'Services - NHC'!F83)</f>
        <v/>
      </c>
      <c r="G84" s="188" t="e">
        <f>IF('Revenue - NHC'!#REF!="","",'Revenue - NHC'!#REF!)</f>
        <v>#REF!</v>
      </c>
      <c r="H84" s="188">
        <f>IF('Revenue - WHC'!V85="","",'Revenue - WHC'!V85)</f>
        <v>0</v>
      </c>
      <c r="I84" s="188" t="e">
        <f>IF('Expenditure- NHC'!#REF!="","",'Expenditure- NHC'!#REF!)</f>
        <v>#REF!</v>
      </c>
      <c r="J84" s="187">
        <f>IF('Expenditure - WHC'!R84="","",'Expenditure - WHC'!R84)</f>
        <v>0</v>
      </c>
      <c r="K84" s="204" t="str">
        <f t="shared" si="18"/>
        <v/>
      </c>
      <c r="L84" s="208" t="str">
        <f t="shared" si="19"/>
        <v/>
      </c>
      <c r="M84" s="202"/>
      <c r="N84" s="203"/>
    </row>
    <row r="85" spans="3:14" hidden="1" outlineLevel="1" x14ac:dyDescent="0.2">
      <c r="C85" s="13"/>
      <c r="D85" s="19">
        <f t="shared" si="21"/>
        <v>75</v>
      </c>
      <c r="E85" s="175" t="str">
        <f>IF(OR('Services - NHC'!E84="",'Services - NHC'!E84="[Enter service]"),"",'Services - NHC'!E84)</f>
        <v/>
      </c>
      <c r="F85" s="176" t="str">
        <f>IF(OR('Services - NHC'!F84="",'Services - NHC'!F84="[Select]"),"",'Services - NHC'!F84)</f>
        <v/>
      </c>
      <c r="G85" s="188" t="e">
        <f>IF('Revenue - NHC'!#REF!="","",'Revenue - NHC'!#REF!)</f>
        <v>#REF!</v>
      </c>
      <c r="H85" s="188">
        <f>IF('Revenue - WHC'!V86="","",'Revenue - WHC'!V86)</f>
        <v>0</v>
      </c>
      <c r="I85" s="188" t="e">
        <f>IF('Expenditure- NHC'!#REF!="","",'Expenditure- NHC'!#REF!)</f>
        <v>#REF!</v>
      </c>
      <c r="J85" s="187">
        <f>IF('Expenditure - WHC'!R85="","",'Expenditure - WHC'!R85)</f>
        <v>0</v>
      </c>
      <c r="K85" s="204" t="str">
        <f t="shared" si="18"/>
        <v/>
      </c>
      <c r="L85" s="208" t="str">
        <f t="shared" si="19"/>
        <v/>
      </c>
      <c r="M85" s="202"/>
      <c r="N85" s="203"/>
    </row>
    <row r="86" spans="3:14" hidden="1" outlineLevel="1" x14ac:dyDescent="0.2">
      <c r="C86" s="13"/>
      <c r="D86" s="85">
        <f t="shared" si="21"/>
        <v>76</v>
      </c>
      <c r="E86" s="175" t="str">
        <f>IF(OR('Services - NHC'!E85="",'Services - NHC'!E85="[Enter service]"),"",'Services - NHC'!E85)</f>
        <v/>
      </c>
      <c r="F86" s="176" t="str">
        <f>IF(OR('Services - NHC'!F85="",'Services - NHC'!F85="[Select]"),"",'Services - NHC'!F85)</f>
        <v/>
      </c>
      <c r="G86" s="188" t="e">
        <f>IF('Revenue - NHC'!#REF!="","",'Revenue - NHC'!#REF!)</f>
        <v>#REF!</v>
      </c>
      <c r="H86" s="188">
        <f>IF('Revenue - WHC'!V87="","",'Revenue - WHC'!V87)</f>
        <v>0</v>
      </c>
      <c r="I86" s="188" t="e">
        <f>IF('Expenditure- NHC'!#REF!="","",'Expenditure- NHC'!#REF!)</f>
        <v>#REF!</v>
      </c>
      <c r="J86" s="187">
        <f>IF('Expenditure - WHC'!R86="","",'Expenditure - WHC'!R86)</f>
        <v>0</v>
      </c>
      <c r="K86" s="204" t="str">
        <f t="shared" si="18"/>
        <v/>
      </c>
      <c r="L86" s="208" t="str">
        <f t="shared" si="19"/>
        <v/>
      </c>
      <c r="M86" s="202"/>
      <c r="N86" s="203"/>
    </row>
    <row r="87" spans="3:14" hidden="1" outlineLevel="1" x14ac:dyDescent="0.2">
      <c r="C87" s="13"/>
      <c r="D87" s="19">
        <f t="shared" si="21"/>
        <v>77</v>
      </c>
      <c r="E87" s="175" t="str">
        <f>IF(OR('Services - NHC'!E86="",'Services - NHC'!E86="[Enter service]"),"",'Services - NHC'!E86)</f>
        <v/>
      </c>
      <c r="F87" s="176" t="str">
        <f>IF(OR('Services - NHC'!F86="",'Services - NHC'!F86="[Select]"),"",'Services - NHC'!F86)</f>
        <v/>
      </c>
      <c r="G87" s="188" t="e">
        <f>IF('Revenue - NHC'!#REF!="","",'Revenue - NHC'!#REF!)</f>
        <v>#REF!</v>
      </c>
      <c r="H87" s="188">
        <f>IF('Revenue - WHC'!V88="","",'Revenue - WHC'!V88)</f>
        <v>0</v>
      </c>
      <c r="I87" s="188" t="e">
        <f>IF('Expenditure- NHC'!#REF!="","",'Expenditure- NHC'!#REF!)</f>
        <v>#REF!</v>
      </c>
      <c r="J87" s="187">
        <f>IF('Expenditure - WHC'!R87="","",'Expenditure - WHC'!R87)</f>
        <v>0</v>
      </c>
      <c r="K87" s="204" t="str">
        <f t="shared" si="18"/>
        <v/>
      </c>
      <c r="L87" s="208" t="str">
        <f t="shared" si="19"/>
        <v/>
      </c>
      <c r="M87" s="202"/>
      <c r="N87" s="203"/>
    </row>
    <row r="88" spans="3:14" hidden="1" outlineLevel="1" x14ac:dyDescent="0.2">
      <c r="C88" s="13"/>
      <c r="D88" s="19">
        <f t="shared" si="21"/>
        <v>78</v>
      </c>
      <c r="E88" s="175" t="str">
        <f>IF(OR('Services - NHC'!E87="",'Services - NHC'!E87="[Enter service]"),"",'Services - NHC'!E87)</f>
        <v/>
      </c>
      <c r="F88" s="176" t="str">
        <f>IF(OR('Services - NHC'!F87="",'Services - NHC'!F87="[Select]"),"",'Services - NHC'!F87)</f>
        <v/>
      </c>
      <c r="G88" s="188" t="e">
        <f>IF('Revenue - NHC'!#REF!="","",'Revenue - NHC'!#REF!)</f>
        <v>#REF!</v>
      </c>
      <c r="H88" s="188">
        <f>IF('Revenue - WHC'!V89="","",'Revenue - WHC'!V89)</f>
        <v>0</v>
      </c>
      <c r="I88" s="188" t="e">
        <f>IF('Expenditure- NHC'!#REF!="","",'Expenditure- NHC'!#REF!)</f>
        <v>#REF!</v>
      </c>
      <c r="J88" s="187">
        <f>IF('Expenditure - WHC'!R88="","",'Expenditure - WHC'!R88)</f>
        <v>0</v>
      </c>
      <c r="K88" s="204" t="str">
        <f t="shared" si="18"/>
        <v/>
      </c>
      <c r="L88" s="208" t="str">
        <f t="shared" si="19"/>
        <v/>
      </c>
      <c r="M88" s="202"/>
      <c r="N88" s="203"/>
    </row>
    <row r="89" spans="3:14" hidden="1" outlineLevel="1" x14ac:dyDescent="0.2">
      <c r="C89" s="13"/>
      <c r="D89" s="85">
        <f t="shared" si="21"/>
        <v>79</v>
      </c>
      <c r="E89" s="175" t="str">
        <f>IF(OR('Services - NHC'!E88="",'Services - NHC'!E88="[Enter service]"),"",'Services - NHC'!E88)</f>
        <v/>
      </c>
      <c r="F89" s="176" t="str">
        <f>IF(OR('Services - NHC'!F88="",'Services - NHC'!F88="[Select]"),"",'Services - NHC'!F88)</f>
        <v/>
      </c>
      <c r="G89" s="188" t="e">
        <f>IF('Revenue - NHC'!#REF!="","",'Revenue - NHC'!#REF!)</f>
        <v>#REF!</v>
      </c>
      <c r="H89" s="188">
        <f>IF('Revenue - WHC'!V90="","",'Revenue - WHC'!V90)</f>
        <v>0</v>
      </c>
      <c r="I89" s="188" t="e">
        <f>IF('Expenditure- NHC'!#REF!="","",'Expenditure- NHC'!#REF!)</f>
        <v>#REF!</v>
      </c>
      <c r="J89" s="187">
        <f>IF('Expenditure - WHC'!R89="","",'Expenditure - WHC'!R89)</f>
        <v>0</v>
      </c>
      <c r="K89" s="204" t="str">
        <f t="shared" si="18"/>
        <v/>
      </c>
      <c r="L89" s="208" t="str">
        <f t="shared" si="19"/>
        <v/>
      </c>
      <c r="M89" s="202"/>
      <c r="N89" s="203"/>
    </row>
    <row r="90" spans="3:14" hidden="1" outlineLevel="1" x14ac:dyDescent="0.2">
      <c r="C90" s="13"/>
      <c r="D90" s="19">
        <f t="shared" si="21"/>
        <v>80</v>
      </c>
      <c r="E90" s="175" t="str">
        <f>IF(OR('Services - NHC'!E89="",'Services - NHC'!E89="[Enter service]"),"",'Services - NHC'!E89)</f>
        <v/>
      </c>
      <c r="F90" s="176" t="str">
        <f>IF(OR('Services - NHC'!F89="",'Services - NHC'!F89="[Select]"),"",'Services - NHC'!F89)</f>
        <v/>
      </c>
      <c r="G90" s="188" t="e">
        <f>IF('Revenue - NHC'!#REF!="","",'Revenue - NHC'!#REF!)</f>
        <v>#REF!</v>
      </c>
      <c r="H90" s="188">
        <f>IF('Revenue - WHC'!V91="","",'Revenue - WHC'!V91)</f>
        <v>0</v>
      </c>
      <c r="I90" s="188" t="e">
        <f>IF('Expenditure- NHC'!#REF!="","",'Expenditure- NHC'!#REF!)</f>
        <v>#REF!</v>
      </c>
      <c r="J90" s="187">
        <f>IF('Expenditure - WHC'!R90="","",'Expenditure - WHC'!R90)</f>
        <v>0</v>
      </c>
      <c r="K90" s="204" t="str">
        <f t="shared" si="18"/>
        <v/>
      </c>
      <c r="L90" s="208" t="str">
        <f t="shared" si="19"/>
        <v/>
      </c>
      <c r="M90" s="202"/>
      <c r="N90" s="203"/>
    </row>
    <row r="91" spans="3:14" hidden="1" outlineLevel="1" x14ac:dyDescent="0.2">
      <c r="C91" s="13"/>
      <c r="D91" s="19">
        <f t="shared" si="21"/>
        <v>81</v>
      </c>
      <c r="E91" s="175" t="str">
        <f>IF(OR('Services - NHC'!E90="",'Services - NHC'!E90="[Enter service]"),"",'Services - NHC'!E90)</f>
        <v/>
      </c>
      <c r="F91" s="176" t="str">
        <f>IF(OR('Services - NHC'!F90="",'Services - NHC'!F90="[Select]"),"",'Services - NHC'!F90)</f>
        <v/>
      </c>
      <c r="G91" s="188" t="e">
        <f>IF('Revenue - NHC'!#REF!="","",'Revenue - NHC'!#REF!)</f>
        <v>#REF!</v>
      </c>
      <c r="H91" s="188">
        <f>IF('Revenue - WHC'!V92="","",'Revenue - WHC'!V92)</f>
        <v>0</v>
      </c>
      <c r="I91" s="188" t="e">
        <f>IF('Expenditure- NHC'!#REF!="","",'Expenditure- NHC'!#REF!)</f>
        <v>#REF!</v>
      </c>
      <c r="J91" s="187">
        <f>IF('Expenditure - WHC'!R91="","",'Expenditure - WHC'!R91)</f>
        <v>0</v>
      </c>
      <c r="K91" s="204" t="str">
        <f t="shared" si="18"/>
        <v/>
      </c>
      <c r="L91" s="208" t="str">
        <f t="shared" si="19"/>
        <v/>
      </c>
      <c r="M91" s="202"/>
      <c r="N91" s="203"/>
    </row>
    <row r="92" spans="3:14" hidden="1" outlineLevel="1" x14ac:dyDescent="0.2">
      <c r="C92" s="13"/>
      <c r="D92" s="19">
        <f t="shared" si="21"/>
        <v>82</v>
      </c>
      <c r="E92" s="175" t="str">
        <f>IF(OR('Services - NHC'!E91="",'Services - NHC'!E91="[Enter service]"),"",'Services - NHC'!E91)</f>
        <v/>
      </c>
      <c r="F92" s="176" t="str">
        <f>IF(OR('Services - NHC'!F91="",'Services - NHC'!F91="[Select]"),"",'Services - NHC'!F91)</f>
        <v/>
      </c>
      <c r="G92" s="188" t="e">
        <f>IF('Revenue - NHC'!#REF!="","",'Revenue - NHC'!#REF!)</f>
        <v>#REF!</v>
      </c>
      <c r="H92" s="188">
        <f>IF('Revenue - WHC'!V93="","",'Revenue - WHC'!V93)</f>
        <v>0</v>
      </c>
      <c r="I92" s="188" t="e">
        <f>IF('Expenditure- NHC'!#REF!="","",'Expenditure- NHC'!#REF!)</f>
        <v>#REF!</v>
      </c>
      <c r="J92" s="187">
        <f>IF('Expenditure - WHC'!R92="","",'Expenditure - WHC'!R92)</f>
        <v>0</v>
      </c>
      <c r="K92" s="204" t="str">
        <f t="shared" si="18"/>
        <v/>
      </c>
      <c r="L92" s="208" t="str">
        <f t="shared" si="19"/>
        <v/>
      </c>
      <c r="M92" s="202"/>
      <c r="N92" s="203"/>
    </row>
    <row r="93" spans="3:14" hidden="1" outlineLevel="1" x14ac:dyDescent="0.2">
      <c r="C93" s="13"/>
      <c r="D93" s="85">
        <f t="shared" si="21"/>
        <v>83</v>
      </c>
      <c r="E93" s="175" t="str">
        <f>IF(OR('Services - NHC'!E92="",'Services - NHC'!E92="[Enter service]"),"",'Services - NHC'!E92)</f>
        <v/>
      </c>
      <c r="F93" s="176" t="str">
        <f>IF(OR('Services - NHC'!F92="",'Services - NHC'!F92="[Select]"),"",'Services - NHC'!F92)</f>
        <v/>
      </c>
      <c r="G93" s="188" t="e">
        <f>IF('Revenue - NHC'!#REF!="","",'Revenue - NHC'!#REF!)</f>
        <v>#REF!</v>
      </c>
      <c r="H93" s="188">
        <f>IF('Revenue - WHC'!V94="","",'Revenue - WHC'!V94)</f>
        <v>0</v>
      </c>
      <c r="I93" s="188" t="e">
        <f>IF('Expenditure- NHC'!#REF!="","",'Expenditure- NHC'!#REF!)</f>
        <v>#REF!</v>
      </c>
      <c r="J93" s="187">
        <f>IF('Expenditure - WHC'!R93="","",'Expenditure - WHC'!R93)</f>
        <v>0</v>
      </c>
      <c r="K93" s="204" t="str">
        <f t="shared" si="18"/>
        <v/>
      </c>
      <c r="L93" s="208" t="str">
        <f t="shared" si="19"/>
        <v/>
      </c>
      <c r="M93" s="202"/>
      <c r="N93" s="203"/>
    </row>
    <row r="94" spans="3:14" hidden="1" outlineLevel="1" x14ac:dyDescent="0.2">
      <c r="C94" s="13"/>
      <c r="D94" s="19">
        <f t="shared" si="21"/>
        <v>84</v>
      </c>
      <c r="E94" s="175" t="str">
        <f>IF(OR('Services - NHC'!E93="",'Services - NHC'!E93="[Enter service]"),"",'Services - NHC'!E93)</f>
        <v/>
      </c>
      <c r="F94" s="176" t="str">
        <f>IF(OR('Services - NHC'!F93="",'Services - NHC'!F93="[Select]"),"",'Services - NHC'!F93)</f>
        <v/>
      </c>
      <c r="G94" s="188" t="e">
        <f>IF('Revenue - NHC'!#REF!="","",'Revenue - NHC'!#REF!)</f>
        <v>#REF!</v>
      </c>
      <c r="H94" s="188">
        <f>IF('Revenue - WHC'!V95="","",'Revenue - WHC'!V95)</f>
        <v>0</v>
      </c>
      <c r="I94" s="188" t="e">
        <f>IF('Expenditure- NHC'!#REF!="","",'Expenditure- NHC'!#REF!)</f>
        <v>#REF!</v>
      </c>
      <c r="J94" s="187">
        <f>IF('Expenditure - WHC'!R94="","",'Expenditure - WHC'!R94)</f>
        <v>0</v>
      </c>
      <c r="K94" s="204" t="str">
        <f t="shared" si="18"/>
        <v/>
      </c>
      <c r="L94" s="208" t="str">
        <f t="shared" si="19"/>
        <v/>
      </c>
      <c r="M94" s="202"/>
      <c r="N94" s="203"/>
    </row>
    <row r="95" spans="3:14" hidden="1" outlineLevel="1" x14ac:dyDescent="0.2">
      <c r="C95" s="13"/>
      <c r="D95" s="19">
        <f t="shared" si="21"/>
        <v>85</v>
      </c>
      <c r="E95" s="175" t="str">
        <f>IF(OR('Services - NHC'!E94="",'Services - NHC'!E94="[Enter service]"),"",'Services - NHC'!E94)</f>
        <v/>
      </c>
      <c r="F95" s="176" t="str">
        <f>IF(OR('Services - NHC'!F94="",'Services - NHC'!F94="[Select]"),"",'Services - NHC'!F94)</f>
        <v/>
      </c>
      <c r="G95" s="188" t="e">
        <f>IF('Revenue - NHC'!#REF!="","",'Revenue - NHC'!#REF!)</f>
        <v>#REF!</v>
      </c>
      <c r="H95" s="188">
        <f>IF('Revenue - WHC'!V96="","",'Revenue - WHC'!V96)</f>
        <v>0</v>
      </c>
      <c r="I95" s="188" t="e">
        <f>IF('Expenditure- NHC'!#REF!="","",'Expenditure- NHC'!#REF!)</f>
        <v>#REF!</v>
      </c>
      <c r="J95" s="187">
        <f>IF('Expenditure - WHC'!R95="","",'Expenditure - WHC'!R95)</f>
        <v>0</v>
      </c>
      <c r="K95" s="204" t="str">
        <f t="shared" ref="K95:K150" si="22">IFERROR(H95-G95,"")</f>
        <v/>
      </c>
      <c r="L95" s="208" t="str">
        <f t="shared" ref="L95:L150" si="23">IFERROR(J95-I95,"")</f>
        <v/>
      </c>
      <c r="M95" s="202"/>
      <c r="N95" s="203"/>
    </row>
    <row r="96" spans="3:14" hidden="1" outlineLevel="1" x14ac:dyDescent="0.2">
      <c r="C96" s="13"/>
      <c r="D96" s="19">
        <f t="shared" si="21"/>
        <v>86</v>
      </c>
      <c r="E96" s="175" t="str">
        <f>IF(OR('Services - NHC'!E95="",'Services - NHC'!E95="[Enter service]"),"",'Services - NHC'!E95)</f>
        <v/>
      </c>
      <c r="F96" s="176" t="str">
        <f>IF(OR('Services - NHC'!F95="",'Services - NHC'!F95="[Select]"),"",'Services - NHC'!F95)</f>
        <v/>
      </c>
      <c r="G96" s="188" t="e">
        <f>IF('Revenue - NHC'!#REF!="","",'Revenue - NHC'!#REF!)</f>
        <v>#REF!</v>
      </c>
      <c r="H96" s="188">
        <f>IF('Revenue - WHC'!V97="","",'Revenue - WHC'!V97)</f>
        <v>0</v>
      </c>
      <c r="I96" s="188" t="e">
        <f>IF('Expenditure- NHC'!#REF!="","",'Expenditure- NHC'!#REF!)</f>
        <v>#REF!</v>
      </c>
      <c r="J96" s="187">
        <f>IF('Expenditure - WHC'!R96="","",'Expenditure - WHC'!R96)</f>
        <v>0</v>
      </c>
      <c r="K96" s="204" t="str">
        <f t="shared" si="22"/>
        <v/>
      </c>
      <c r="L96" s="208" t="str">
        <f t="shared" si="23"/>
        <v/>
      </c>
      <c r="M96" s="202"/>
      <c r="N96" s="203"/>
    </row>
    <row r="97" spans="3:14" hidden="1" outlineLevel="1" x14ac:dyDescent="0.2">
      <c r="C97" s="13"/>
      <c r="D97" s="85">
        <f t="shared" si="21"/>
        <v>87</v>
      </c>
      <c r="E97" s="175" t="str">
        <f>IF(OR('Services - NHC'!E96="",'Services - NHC'!E96="[Enter service]"),"",'Services - NHC'!E96)</f>
        <v/>
      </c>
      <c r="F97" s="176" t="str">
        <f>IF(OR('Services - NHC'!F96="",'Services - NHC'!F96="[Select]"),"",'Services - NHC'!F96)</f>
        <v/>
      </c>
      <c r="G97" s="188" t="e">
        <f>IF('Revenue - NHC'!#REF!="","",'Revenue - NHC'!#REF!)</f>
        <v>#REF!</v>
      </c>
      <c r="H97" s="188">
        <f>IF('Revenue - WHC'!V98="","",'Revenue - WHC'!V98)</f>
        <v>0</v>
      </c>
      <c r="I97" s="188" t="e">
        <f>IF('Expenditure- NHC'!#REF!="","",'Expenditure- NHC'!#REF!)</f>
        <v>#REF!</v>
      </c>
      <c r="J97" s="187">
        <f>IF('Expenditure - WHC'!R97="","",'Expenditure - WHC'!R97)</f>
        <v>0</v>
      </c>
      <c r="K97" s="204" t="str">
        <f t="shared" si="22"/>
        <v/>
      </c>
      <c r="L97" s="208" t="str">
        <f t="shared" si="23"/>
        <v/>
      </c>
      <c r="M97" s="202"/>
      <c r="N97" s="203"/>
    </row>
    <row r="98" spans="3:14" hidden="1" outlineLevel="1" x14ac:dyDescent="0.2">
      <c r="C98" s="13"/>
      <c r="D98" s="19">
        <f t="shared" si="21"/>
        <v>88</v>
      </c>
      <c r="E98" s="175" t="str">
        <f>IF(OR('Services - NHC'!E97="",'Services - NHC'!E97="[Enter service]"),"",'Services - NHC'!E97)</f>
        <v/>
      </c>
      <c r="F98" s="176" t="str">
        <f>IF(OR('Services - NHC'!F97="",'Services - NHC'!F97="[Select]"),"",'Services - NHC'!F97)</f>
        <v/>
      </c>
      <c r="G98" s="188" t="e">
        <f>IF('Revenue - NHC'!#REF!="","",'Revenue - NHC'!#REF!)</f>
        <v>#REF!</v>
      </c>
      <c r="H98" s="188">
        <f>IF('Revenue - WHC'!V99="","",'Revenue - WHC'!V99)</f>
        <v>0</v>
      </c>
      <c r="I98" s="188" t="e">
        <f>IF('Expenditure- NHC'!#REF!="","",'Expenditure- NHC'!#REF!)</f>
        <v>#REF!</v>
      </c>
      <c r="J98" s="187">
        <f>IF('Expenditure - WHC'!R98="","",'Expenditure - WHC'!R98)</f>
        <v>0</v>
      </c>
      <c r="K98" s="204" t="str">
        <f t="shared" si="22"/>
        <v/>
      </c>
      <c r="L98" s="208" t="str">
        <f t="shared" si="23"/>
        <v/>
      </c>
      <c r="M98" s="202"/>
      <c r="N98" s="203"/>
    </row>
    <row r="99" spans="3:14" hidden="1" outlineLevel="1" x14ac:dyDescent="0.2">
      <c r="C99" s="13"/>
      <c r="D99" s="19">
        <f t="shared" si="21"/>
        <v>89</v>
      </c>
      <c r="E99" s="175" t="str">
        <f>IF(OR('Services - NHC'!E98="",'Services - NHC'!E98="[Enter service]"),"",'Services - NHC'!E98)</f>
        <v/>
      </c>
      <c r="F99" s="176" t="str">
        <f>IF(OR('Services - NHC'!F98="",'Services - NHC'!F98="[Select]"),"",'Services - NHC'!F98)</f>
        <v/>
      </c>
      <c r="G99" s="188" t="e">
        <f>IF('Revenue - NHC'!#REF!="","",'Revenue - NHC'!#REF!)</f>
        <v>#REF!</v>
      </c>
      <c r="H99" s="188">
        <f>IF('Revenue - WHC'!V100="","",'Revenue - WHC'!V100)</f>
        <v>0</v>
      </c>
      <c r="I99" s="188" t="e">
        <f>IF('Expenditure- NHC'!#REF!="","",'Expenditure- NHC'!#REF!)</f>
        <v>#REF!</v>
      </c>
      <c r="J99" s="187">
        <f>IF('Expenditure - WHC'!R99="","",'Expenditure - WHC'!R99)</f>
        <v>0</v>
      </c>
      <c r="K99" s="204" t="str">
        <f t="shared" si="22"/>
        <v/>
      </c>
      <c r="L99" s="208" t="str">
        <f t="shared" si="23"/>
        <v/>
      </c>
      <c r="M99" s="202"/>
      <c r="N99" s="203"/>
    </row>
    <row r="100" spans="3:14" hidden="1" outlineLevel="1" x14ac:dyDescent="0.2">
      <c r="C100" s="13"/>
      <c r="D100" s="85">
        <f t="shared" si="21"/>
        <v>90</v>
      </c>
      <c r="E100" s="175" t="str">
        <f>IF(OR('Services - NHC'!E99="",'Services - NHC'!E99="[Enter service]"),"",'Services - NHC'!E99)</f>
        <v/>
      </c>
      <c r="F100" s="176" t="str">
        <f>IF(OR('Services - NHC'!F99="",'Services - NHC'!F99="[Select]"),"",'Services - NHC'!F99)</f>
        <v/>
      </c>
      <c r="G100" s="188" t="e">
        <f>IF('Revenue - NHC'!#REF!="","",'Revenue - NHC'!#REF!)</f>
        <v>#REF!</v>
      </c>
      <c r="H100" s="188">
        <f>IF('Revenue - WHC'!V101="","",'Revenue - WHC'!V101)</f>
        <v>0</v>
      </c>
      <c r="I100" s="188" t="e">
        <f>IF('Expenditure- NHC'!#REF!="","",'Expenditure- NHC'!#REF!)</f>
        <v>#REF!</v>
      </c>
      <c r="J100" s="187">
        <f>IF('Expenditure - WHC'!R100="","",'Expenditure - WHC'!R100)</f>
        <v>0</v>
      </c>
      <c r="K100" s="204" t="str">
        <f t="shared" si="22"/>
        <v/>
      </c>
      <c r="L100" s="208" t="str">
        <f t="shared" si="23"/>
        <v/>
      </c>
      <c r="M100" s="202"/>
      <c r="N100" s="203"/>
    </row>
    <row r="101" spans="3:14" hidden="1" outlineLevel="1" x14ac:dyDescent="0.2">
      <c r="C101" s="13"/>
      <c r="D101" s="19">
        <f t="shared" si="21"/>
        <v>91</v>
      </c>
      <c r="E101" s="175" t="str">
        <f>IF(OR('Services - NHC'!E100="",'Services - NHC'!E100="[Enter service]"),"",'Services - NHC'!E100)</f>
        <v/>
      </c>
      <c r="F101" s="176" t="str">
        <f>IF(OR('Services - NHC'!F100="",'Services - NHC'!F100="[Select]"),"",'Services - NHC'!F100)</f>
        <v/>
      </c>
      <c r="G101" s="188" t="e">
        <f>IF('Revenue - NHC'!#REF!="","",'Revenue - NHC'!#REF!)</f>
        <v>#REF!</v>
      </c>
      <c r="H101" s="188">
        <f>IF('Revenue - WHC'!V102="","",'Revenue - WHC'!V102)</f>
        <v>0</v>
      </c>
      <c r="I101" s="188" t="e">
        <f>IF('Expenditure- NHC'!#REF!="","",'Expenditure- NHC'!#REF!)</f>
        <v>#REF!</v>
      </c>
      <c r="J101" s="187">
        <f>IF('Expenditure - WHC'!R101="","",'Expenditure - WHC'!R101)</f>
        <v>0</v>
      </c>
      <c r="K101" s="204" t="str">
        <f t="shared" si="22"/>
        <v/>
      </c>
      <c r="L101" s="208" t="str">
        <f t="shared" si="23"/>
        <v/>
      </c>
      <c r="M101" s="202"/>
      <c r="N101" s="203"/>
    </row>
    <row r="102" spans="3:14" hidden="1" outlineLevel="1" x14ac:dyDescent="0.2">
      <c r="C102" s="13"/>
      <c r="D102" s="19">
        <f t="shared" si="21"/>
        <v>92</v>
      </c>
      <c r="E102" s="175" t="str">
        <f>IF(OR('Services - NHC'!E101="",'Services - NHC'!E101="[Enter service]"),"",'Services - NHC'!E101)</f>
        <v/>
      </c>
      <c r="F102" s="176" t="str">
        <f>IF(OR('Services - NHC'!F101="",'Services - NHC'!F101="[Select]"),"",'Services - NHC'!F101)</f>
        <v/>
      </c>
      <c r="G102" s="188" t="e">
        <f>IF('Revenue - NHC'!#REF!="","",'Revenue - NHC'!#REF!)</f>
        <v>#REF!</v>
      </c>
      <c r="H102" s="188">
        <f>IF('Revenue - WHC'!V103="","",'Revenue - WHC'!V103)</f>
        <v>0</v>
      </c>
      <c r="I102" s="188" t="e">
        <f>IF('Expenditure- NHC'!#REF!="","",'Expenditure- NHC'!#REF!)</f>
        <v>#REF!</v>
      </c>
      <c r="J102" s="187">
        <f>IF('Expenditure - WHC'!R102="","",'Expenditure - WHC'!R102)</f>
        <v>0</v>
      </c>
      <c r="K102" s="204" t="str">
        <f t="shared" si="22"/>
        <v/>
      </c>
      <c r="L102" s="208" t="str">
        <f t="shared" si="23"/>
        <v/>
      </c>
      <c r="M102" s="202"/>
      <c r="N102" s="203"/>
    </row>
    <row r="103" spans="3:14" hidden="1" outlineLevel="1" x14ac:dyDescent="0.2">
      <c r="C103" s="13"/>
      <c r="D103" s="19">
        <f t="shared" si="21"/>
        <v>93</v>
      </c>
      <c r="E103" s="175" t="str">
        <f>IF(OR('Services - NHC'!E102="",'Services - NHC'!E102="[Enter service]"),"",'Services - NHC'!E102)</f>
        <v/>
      </c>
      <c r="F103" s="176" t="str">
        <f>IF(OR('Services - NHC'!F102="",'Services - NHC'!F102="[Select]"),"",'Services - NHC'!F102)</f>
        <v/>
      </c>
      <c r="G103" s="188" t="e">
        <f>IF('Revenue - NHC'!#REF!="","",'Revenue - NHC'!#REF!)</f>
        <v>#REF!</v>
      </c>
      <c r="H103" s="188">
        <f>IF('Revenue - WHC'!V104="","",'Revenue - WHC'!V104)</f>
        <v>0</v>
      </c>
      <c r="I103" s="188" t="e">
        <f>IF('Expenditure- NHC'!#REF!="","",'Expenditure- NHC'!#REF!)</f>
        <v>#REF!</v>
      </c>
      <c r="J103" s="187">
        <f>IF('Expenditure - WHC'!R103="","",'Expenditure - WHC'!R103)</f>
        <v>0</v>
      </c>
      <c r="K103" s="204" t="str">
        <f t="shared" si="22"/>
        <v/>
      </c>
      <c r="L103" s="208" t="str">
        <f t="shared" si="23"/>
        <v/>
      </c>
      <c r="M103" s="202"/>
      <c r="N103" s="203"/>
    </row>
    <row r="104" spans="3:14" hidden="1" outlineLevel="1" x14ac:dyDescent="0.2">
      <c r="C104" s="13"/>
      <c r="D104" s="85">
        <f t="shared" si="21"/>
        <v>94</v>
      </c>
      <c r="E104" s="175" t="str">
        <f>IF(OR('Services - NHC'!E103="",'Services - NHC'!E103="[Enter service]"),"",'Services - NHC'!E103)</f>
        <v/>
      </c>
      <c r="F104" s="176" t="str">
        <f>IF(OR('Services - NHC'!F103="",'Services - NHC'!F103="[Select]"),"",'Services - NHC'!F103)</f>
        <v/>
      </c>
      <c r="G104" s="188" t="e">
        <f>IF('Revenue - NHC'!#REF!="","",'Revenue - NHC'!#REF!)</f>
        <v>#REF!</v>
      </c>
      <c r="H104" s="188">
        <f>IF('Revenue - WHC'!V105="","",'Revenue - WHC'!V105)</f>
        <v>0</v>
      </c>
      <c r="I104" s="188" t="e">
        <f>IF('Expenditure- NHC'!#REF!="","",'Expenditure- NHC'!#REF!)</f>
        <v>#REF!</v>
      </c>
      <c r="J104" s="187">
        <f>IF('Expenditure - WHC'!R104="","",'Expenditure - WHC'!R104)</f>
        <v>0</v>
      </c>
      <c r="K104" s="204" t="str">
        <f t="shared" si="22"/>
        <v/>
      </c>
      <c r="L104" s="208" t="str">
        <f t="shared" si="23"/>
        <v/>
      </c>
      <c r="M104" s="202"/>
      <c r="N104" s="203"/>
    </row>
    <row r="105" spans="3:14" hidden="1" outlineLevel="1" x14ac:dyDescent="0.2">
      <c r="C105" s="13"/>
      <c r="D105" s="19">
        <f t="shared" si="21"/>
        <v>95</v>
      </c>
      <c r="E105" s="175" t="str">
        <f>IF(OR('Services - NHC'!E104="",'Services - NHC'!E104="[Enter service]"),"",'Services - NHC'!E104)</f>
        <v/>
      </c>
      <c r="F105" s="176" t="str">
        <f>IF(OR('Services - NHC'!F104="",'Services - NHC'!F104="[Select]"),"",'Services - NHC'!F104)</f>
        <v/>
      </c>
      <c r="G105" s="188" t="e">
        <f>IF('Revenue - NHC'!#REF!="","",'Revenue - NHC'!#REF!)</f>
        <v>#REF!</v>
      </c>
      <c r="H105" s="188">
        <f>IF('Revenue - WHC'!V106="","",'Revenue - WHC'!V106)</f>
        <v>0</v>
      </c>
      <c r="I105" s="188" t="e">
        <f>IF('Expenditure- NHC'!#REF!="","",'Expenditure- NHC'!#REF!)</f>
        <v>#REF!</v>
      </c>
      <c r="J105" s="187">
        <f>IF('Expenditure - WHC'!R105="","",'Expenditure - WHC'!R105)</f>
        <v>0</v>
      </c>
      <c r="K105" s="204" t="str">
        <f t="shared" si="22"/>
        <v/>
      </c>
      <c r="L105" s="208" t="str">
        <f t="shared" si="23"/>
        <v/>
      </c>
      <c r="M105" s="202"/>
      <c r="N105" s="203"/>
    </row>
    <row r="106" spans="3:14" hidden="1" outlineLevel="1" x14ac:dyDescent="0.2">
      <c r="C106" s="13"/>
      <c r="D106" s="19">
        <f t="shared" si="21"/>
        <v>96</v>
      </c>
      <c r="E106" s="175" t="str">
        <f>IF(OR('Services - NHC'!E105="",'Services - NHC'!E105="[Enter service]"),"",'Services - NHC'!E105)</f>
        <v/>
      </c>
      <c r="F106" s="176" t="str">
        <f>IF(OR('Services - NHC'!F105="",'Services - NHC'!F105="[Select]"),"",'Services - NHC'!F105)</f>
        <v/>
      </c>
      <c r="G106" s="188" t="e">
        <f>IF('Revenue - NHC'!#REF!="","",'Revenue - NHC'!#REF!)</f>
        <v>#REF!</v>
      </c>
      <c r="H106" s="188">
        <f>IF('Revenue - WHC'!V107="","",'Revenue - WHC'!V107)</f>
        <v>0</v>
      </c>
      <c r="I106" s="188" t="e">
        <f>IF('Expenditure- NHC'!#REF!="","",'Expenditure- NHC'!#REF!)</f>
        <v>#REF!</v>
      </c>
      <c r="J106" s="187">
        <f>IF('Expenditure - WHC'!R106="","",'Expenditure - WHC'!R106)</f>
        <v>0</v>
      </c>
      <c r="K106" s="204" t="str">
        <f t="shared" si="22"/>
        <v/>
      </c>
      <c r="L106" s="208" t="str">
        <f t="shared" si="23"/>
        <v/>
      </c>
      <c r="M106" s="202"/>
      <c r="N106" s="203"/>
    </row>
    <row r="107" spans="3:14" hidden="1" outlineLevel="1" x14ac:dyDescent="0.2">
      <c r="C107" s="13"/>
      <c r="D107" s="19">
        <f t="shared" si="21"/>
        <v>97</v>
      </c>
      <c r="E107" s="175" t="str">
        <f>IF(OR('Services - NHC'!E106="",'Services - NHC'!E106="[Enter service]"),"",'Services - NHC'!E106)</f>
        <v/>
      </c>
      <c r="F107" s="176" t="str">
        <f>IF(OR('Services - NHC'!F106="",'Services - NHC'!F106="[Select]"),"",'Services - NHC'!F106)</f>
        <v/>
      </c>
      <c r="G107" s="188" t="e">
        <f>IF('Revenue - NHC'!#REF!="","",'Revenue - NHC'!#REF!)</f>
        <v>#REF!</v>
      </c>
      <c r="H107" s="188">
        <f>IF('Revenue - WHC'!V108="","",'Revenue - WHC'!V108)</f>
        <v>0</v>
      </c>
      <c r="I107" s="188" t="e">
        <f>IF('Expenditure- NHC'!#REF!="","",'Expenditure- NHC'!#REF!)</f>
        <v>#REF!</v>
      </c>
      <c r="J107" s="187">
        <f>IF('Expenditure - WHC'!R107="","",'Expenditure - WHC'!R107)</f>
        <v>0</v>
      </c>
      <c r="K107" s="204" t="str">
        <f t="shared" si="22"/>
        <v/>
      </c>
      <c r="L107" s="208" t="str">
        <f t="shared" si="23"/>
        <v/>
      </c>
      <c r="M107" s="202"/>
      <c r="N107" s="203"/>
    </row>
    <row r="108" spans="3:14" hidden="1" outlineLevel="1" x14ac:dyDescent="0.2">
      <c r="C108" s="13"/>
      <c r="D108" s="85">
        <f t="shared" si="21"/>
        <v>98</v>
      </c>
      <c r="E108" s="175" t="str">
        <f>IF(OR('Services - NHC'!E107="",'Services - NHC'!E107="[Enter service]"),"",'Services - NHC'!E107)</f>
        <v/>
      </c>
      <c r="F108" s="176" t="str">
        <f>IF(OR('Services - NHC'!F107="",'Services - NHC'!F107="[Select]"),"",'Services - NHC'!F107)</f>
        <v/>
      </c>
      <c r="G108" s="188" t="e">
        <f>IF('Revenue - NHC'!#REF!="","",'Revenue - NHC'!#REF!)</f>
        <v>#REF!</v>
      </c>
      <c r="H108" s="188">
        <f>IF('Revenue - WHC'!V109="","",'Revenue - WHC'!V109)</f>
        <v>0</v>
      </c>
      <c r="I108" s="188" t="e">
        <f>IF('Expenditure- NHC'!#REF!="","",'Expenditure- NHC'!#REF!)</f>
        <v>#REF!</v>
      </c>
      <c r="J108" s="187">
        <f>IF('Expenditure - WHC'!R108="","",'Expenditure - WHC'!R108)</f>
        <v>0</v>
      </c>
      <c r="K108" s="204" t="str">
        <f t="shared" si="22"/>
        <v/>
      </c>
      <c r="L108" s="208" t="str">
        <f t="shared" si="23"/>
        <v/>
      </c>
      <c r="M108" s="202"/>
      <c r="N108" s="203"/>
    </row>
    <row r="109" spans="3:14" hidden="1" outlineLevel="1" x14ac:dyDescent="0.2">
      <c r="C109" s="13"/>
      <c r="D109" s="19">
        <f t="shared" si="21"/>
        <v>99</v>
      </c>
      <c r="E109" s="175" t="str">
        <f>IF(OR('Services - NHC'!E108="",'Services - NHC'!E108="[Enter service]"),"",'Services - NHC'!E108)</f>
        <v/>
      </c>
      <c r="F109" s="176" t="str">
        <f>IF(OR('Services - NHC'!F108="",'Services - NHC'!F108="[Select]"),"",'Services - NHC'!F108)</f>
        <v/>
      </c>
      <c r="G109" s="188" t="e">
        <f>IF('Revenue - NHC'!#REF!="","",'Revenue - NHC'!#REF!)</f>
        <v>#REF!</v>
      </c>
      <c r="H109" s="188">
        <f>IF('Revenue - WHC'!V110="","",'Revenue - WHC'!V110)</f>
        <v>0</v>
      </c>
      <c r="I109" s="188" t="e">
        <f>IF('Expenditure- NHC'!#REF!="","",'Expenditure- NHC'!#REF!)</f>
        <v>#REF!</v>
      </c>
      <c r="J109" s="187">
        <f>IF('Expenditure - WHC'!R109="","",'Expenditure - WHC'!R109)</f>
        <v>0</v>
      </c>
      <c r="K109" s="204" t="str">
        <f t="shared" si="22"/>
        <v/>
      </c>
      <c r="L109" s="208" t="str">
        <f t="shared" si="23"/>
        <v/>
      </c>
      <c r="M109" s="202"/>
      <c r="N109" s="203"/>
    </row>
    <row r="110" spans="3:14" hidden="1" outlineLevel="1" x14ac:dyDescent="0.2">
      <c r="C110" s="13"/>
      <c r="D110" s="19">
        <f t="shared" si="21"/>
        <v>100</v>
      </c>
      <c r="E110" s="175" t="str">
        <f>IF(OR('Services - NHC'!E109="",'Services - NHC'!E109="[Enter service]"),"",'Services - NHC'!E109)</f>
        <v/>
      </c>
      <c r="F110" s="176" t="str">
        <f>IF(OR('Services - NHC'!F109="",'Services - NHC'!F109="[Select]"),"",'Services - NHC'!F109)</f>
        <v/>
      </c>
      <c r="G110" s="188" t="e">
        <f>IF('Revenue - NHC'!#REF!="","",'Revenue - NHC'!#REF!)</f>
        <v>#REF!</v>
      </c>
      <c r="H110" s="188">
        <f>IF('Revenue - WHC'!V111="","",'Revenue - WHC'!V111)</f>
        <v>0</v>
      </c>
      <c r="I110" s="188" t="e">
        <f>IF('Expenditure- NHC'!#REF!="","",'Expenditure- NHC'!#REF!)</f>
        <v>#REF!</v>
      </c>
      <c r="J110" s="187">
        <f>IF('Expenditure - WHC'!R110="","",'Expenditure - WHC'!R110)</f>
        <v>0</v>
      </c>
      <c r="K110" s="204" t="str">
        <f t="shared" si="22"/>
        <v/>
      </c>
      <c r="L110" s="208" t="str">
        <f t="shared" si="23"/>
        <v/>
      </c>
      <c r="M110" s="202"/>
      <c r="N110" s="203"/>
    </row>
    <row r="111" spans="3:14" hidden="1" outlineLevel="1" x14ac:dyDescent="0.2">
      <c r="C111" s="13"/>
      <c r="D111" s="19">
        <f t="shared" si="21"/>
        <v>101</v>
      </c>
      <c r="E111" s="175" t="str">
        <f>IF(OR('Services - NHC'!E110="",'Services - NHC'!E110="[Enter service]"),"",'Services - NHC'!E110)</f>
        <v/>
      </c>
      <c r="F111" s="176" t="str">
        <f>IF(OR('Services - NHC'!F110="",'Services - NHC'!F110="[Select]"),"",'Services - NHC'!F110)</f>
        <v/>
      </c>
      <c r="G111" s="188" t="e">
        <f>IF('Revenue - NHC'!#REF!="","",'Revenue - NHC'!#REF!)</f>
        <v>#REF!</v>
      </c>
      <c r="H111" s="188">
        <f>IF('Revenue - WHC'!V112="","",'Revenue - WHC'!V112)</f>
        <v>0</v>
      </c>
      <c r="I111" s="188" t="e">
        <f>IF('Expenditure- NHC'!#REF!="","",'Expenditure- NHC'!#REF!)</f>
        <v>#REF!</v>
      </c>
      <c r="J111" s="187">
        <f>IF('Expenditure - WHC'!R111="","",'Expenditure - WHC'!R111)</f>
        <v>0</v>
      </c>
      <c r="K111" s="204" t="str">
        <f t="shared" si="22"/>
        <v/>
      </c>
      <c r="L111" s="208" t="str">
        <f t="shared" si="23"/>
        <v/>
      </c>
      <c r="M111" s="202"/>
      <c r="N111" s="203"/>
    </row>
    <row r="112" spans="3:14" hidden="1" outlineLevel="1" x14ac:dyDescent="0.2">
      <c r="C112" s="13"/>
      <c r="D112" s="19">
        <f t="shared" si="21"/>
        <v>102</v>
      </c>
      <c r="E112" s="175" t="str">
        <f>IF(OR('Services - NHC'!E111="",'Services - NHC'!E111="[Enter service]"),"",'Services - NHC'!E111)</f>
        <v/>
      </c>
      <c r="F112" s="176" t="str">
        <f>IF(OR('Services - NHC'!F111="",'Services - NHC'!F111="[Select]"),"",'Services - NHC'!F111)</f>
        <v/>
      </c>
      <c r="G112" s="188" t="e">
        <f>IF('Revenue - NHC'!#REF!="","",'Revenue - NHC'!#REF!)</f>
        <v>#REF!</v>
      </c>
      <c r="H112" s="188">
        <f>IF('Revenue - WHC'!V113="","",'Revenue - WHC'!V113)</f>
        <v>0</v>
      </c>
      <c r="I112" s="188" t="e">
        <f>IF('Expenditure- NHC'!#REF!="","",'Expenditure- NHC'!#REF!)</f>
        <v>#REF!</v>
      </c>
      <c r="J112" s="187">
        <f>IF('Expenditure - WHC'!R112="","",'Expenditure - WHC'!R112)</f>
        <v>0</v>
      </c>
      <c r="K112" s="204" t="str">
        <f t="shared" si="22"/>
        <v/>
      </c>
      <c r="L112" s="208" t="str">
        <f t="shared" si="23"/>
        <v/>
      </c>
      <c r="M112" s="202"/>
      <c r="N112" s="203"/>
    </row>
    <row r="113" spans="3:14" hidden="1" outlineLevel="1" x14ac:dyDescent="0.2">
      <c r="C113" s="13"/>
      <c r="D113" s="19">
        <f t="shared" si="21"/>
        <v>103</v>
      </c>
      <c r="E113" s="175" t="str">
        <f>IF(OR('Services - NHC'!E112="",'Services - NHC'!E112="[Enter service]"),"",'Services - NHC'!E112)</f>
        <v/>
      </c>
      <c r="F113" s="176" t="str">
        <f>IF(OR('Services - NHC'!F112="",'Services - NHC'!F112="[Select]"),"",'Services - NHC'!F112)</f>
        <v/>
      </c>
      <c r="G113" s="188" t="e">
        <f>IF('Revenue - NHC'!#REF!="","",'Revenue - NHC'!#REF!)</f>
        <v>#REF!</v>
      </c>
      <c r="H113" s="188">
        <f>IF('Revenue - WHC'!V114="","",'Revenue - WHC'!V114)</f>
        <v>0</v>
      </c>
      <c r="I113" s="188" t="e">
        <f>IF('Expenditure- NHC'!#REF!="","",'Expenditure- NHC'!#REF!)</f>
        <v>#REF!</v>
      </c>
      <c r="J113" s="187">
        <f>IF('Expenditure - WHC'!R113="","",'Expenditure - WHC'!R113)</f>
        <v>0</v>
      </c>
      <c r="K113" s="204" t="str">
        <f t="shared" si="22"/>
        <v/>
      </c>
      <c r="L113" s="208" t="str">
        <f t="shared" si="23"/>
        <v/>
      </c>
      <c r="M113" s="202"/>
      <c r="N113" s="203"/>
    </row>
    <row r="114" spans="3:14" hidden="1" outlineLevel="1" x14ac:dyDescent="0.2">
      <c r="C114" s="13"/>
      <c r="D114" s="19">
        <f t="shared" si="21"/>
        <v>104</v>
      </c>
      <c r="E114" s="175" t="str">
        <f>IF(OR('Services - NHC'!E113="",'Services - NHC'!E113="[Enter service]"),"",'Services - NHC'!E113)</f>
        <v/>
      </c>
      <c r="F114" s="176" t="str">
        <f>IF(OR('Services - NHC'!F113="",'Services - NHC'!F113="[Select]"),"",'Services - NHC'!F113)</f>
        <v/>
      </c>
      <c r="G114" s="188" t="e">
        <f>IF('Revenue - NHC'!#REF!="","",'Revenue - NHC'!#REF!)</f>
        <v>#REF!</v>
      </c>
      <c r="H114" s="188">
        <f>IF('Revenue - WHC'!V115="","",'Revenue - WHC'!V115)</f>
        <v>0</v>
      </c>
      <c r="I114" s="188" t="e">
        <f>IF('Expenditure- NHC'!#REF!="","",'Expenditure- NHC'!#REF!)</f>
        <v>#REF!</v>
      </c>
      <c r="J114" s="187">
        <f>IF('Expenditure - WHC'!R114="","",'Expenditure - WHC'!R114)</f>
        <v>0</v>
      </c>
      <c r="K114" s="204" t="str">
        <f t="shared" si="22"/>
        <v/>
      </c>
      <c r="L114" s="208" t="str">
        <f t="shared" si="23"/>
        <v/>
      </c>
      <c r="M114" s="202"/>
      <c r="N114" s="203"/>
    </row>
    <row r="115" spans="3:14" hidden="1" outlineLevel="1" x14ac:dyDescent="0.2">
      <c r="C115" s="13"/>
      <c r="D115" s="19">
        <f t="shared" si="21"/>
        <v>105</v>
      </c>
      <c r="E115" s="175" t="str">
        <f>IF(OR('Services - NHC'!E114="",'Services - NHC'!E114="[Enter service]"),"",'Services - NHC'!E114)</f>
        <v/>
      </c>
      <c r="F115" s="176" t="str">
        <f>IF(OR('Services - NHC'!F114="",'Services - NHC'!F114="[Select]"),"",'Services - NHC'!F114)</f>
        <v/>
      </c>
      <c r="G115" s="188" t="e">
        <f>IF('Revenue - NHC'!#REF!="","",'Revenue - NHC'!#REF!)</f>
        <v>#REF!</v>
      </c>
      <c r="H115" s="188">
        <f>IF('Revenue - WHC'!V116="","",'Revenue - WHC'!V116)</f>
        <v>0</v>
      </c>
      <c r="I115" s="188" t="e">
        <f>IF('Expenditure- NHC'!#REF!="","",'Expenditure- NHC'!#REF!)</f>
        <v>#REF!</v>
      </c>
      <c r="J115" s="187">
        <f>IF('Expenditure - WHC'!R115="","",'Expenditure - WHC'!R115)</f>
        <v>0</v>
      </c>
      <c r="K115" s="204" t="str">
        <f t="shared" si="22"/>
        <v/>
      </c>
      <c r="L115" s="208" t="str">
        <f t="shared" si="23"/>
        <v/>
      </c>
      <c r="M115" s="202"/>
      <c r="N115" s="203"/>
    </row>
    <row r="116" spans="3:14" hidden="1" outlineLevel="1" x14ac:dyDescent="0.2">
      <c r="C116" s="13"/>
      <c r="D116" s="19">
        <f t="shared" si="21"/>
        <v>106</v>
      </c>
      <c r="E116" s="175" t="str">
        <f>IF(OR('Services - NHC'!E115="",'Services - NHC'!E115="[Enter service]"),"",'Services - NHC'!E115)</f>
        <v/>
      </c>
      <c r="F116" s="176" t="str">
        <f>IF(OR('Services - NHC'!F115="",'Services - NHC'!F115="[Select]"),"",'Services - NHC'!F115)</f>
        <v/>
      </c>
      <c r="G116" s="188" t="e">
        <f>IF('Revenue - NHC'!#REF!="","",'Revenue - NHC'!#REF!)</f>
        <v>#REF!</v>
      </c>
      <c r="H116" s="188">
        <f>IF('Revenue - WHC'!V117="","",'Revenue - WHC'!V117)</f>
        <v>0</v>
      </c>
      <c r="I116" s="188" t="e">
        <f>IF('Expenditure- NHC'!#REF!="","",'Expenditure- NHC'!#REF!)</f>
        <v>#REF!</v>
      </c>
      <c r="J116" s="187">
        <f>IF('Expenditure - WHC'!R116="","",'Expenditure - WHC'!R116)</f>
        <v>0</v>
      </c>
      <c r="K116" s="204" t="str">
        <f t="shared" si="22"/>
        <v/>
      </c>
      <c r="L116" s="208" t="str">
        <f t="shared" si="23"/>
        <v/>
      </c>
      <c r="M116" s="202"/>
      <c r="N116" s="203"/>
    </row>
    <row r="117" spans="3:14" hidden="1" outlineLevel="1" x14ac:dyDescent="0.2">
      <c r="C117" s="13"/>
      <c r="D117" s="19">
        <f t="shared" si="21"/>
        <v>107</v>
      </c>
      <c r="E117" s="175" t="str">
        <f>IF(OR('Services - NHC'!E116="",'Services - NHC'!E116="[Enter service]"),"",'Services - NHC'!E116)</f>
        <v/>
      </c>
      <c r="F117" s="176" t="str">
        <f>IF(OR('Services - NHC'!F116="",'Services - NHC'!F116="[Select]"),"",'Services - NHC'!F116)</f>
        <v/>
      </c>
      <c r="G117" s="188" t="e">
        <f>IF('Revenue - NHC'!#REF!="","",'Revenue - NHC'!#REF!)</f>
        <v>#REF!</v>
      </c>
      <c r="H117" s="188">
        <f>IF('Revenue - WHC'!V118="","",'Revenue - WHC'!V118)</f>
        <v>0</v>
      </c>
      <c r="I117" s="188" t="e">
        <f>IF('Expenditure- NHC'!#REF!="","",'Expenditure- NHC'!#REF!)</f>
        <v>#REF!</v>
      </c>
      <c r="J117" s="187">
        <f>IF('Expenditure - WHC'!R117="","",'Expenditure - WHC'!R117)</f>
        <v>0</v>
      </c>
      <c r="K117" s="204" t="str">
        <f t="shared" si="22"/>
        <v/>
      </c>
      <c r="L117" s="208" t="str">
        <f t="shared" si="23"/>
        <v/>
      </c>
      <c r="M117" s="202"/>
      <c r="N117" s="203"/>
    </row>
    <row r="118" spans="3:14" hidden="1" outlineLevel="1" x14ac:dyDescent="0.2">
      <c r="C118" s="13"/>
      <c r="D118" s="19">
        <f t="shared" si="21"/>
        <v>108</v>
      </c>
      <c r="E118" s="175" t="str">
        <f>IF(OR('Services - NHC'!E117="",'Services - NHC'!E117="[Enter service]"),"",'Services - NHC'!E117)</f>
        <v/>
      </c>
      <c r="F118" s="176" t="str">
        <f>IF(OR('Services - NHC'!F117="",'Services - NHC'!F117="[Select]"),"",'Services - NHC'!F117)</f>
        <v/>
      </c>
      <c r="G118" s="188" t="e">
        <f>IF('Revenue - NHC'!#REF!="","",'Revenue - NHC'!#REF!)</f>
        <v>#REF!</v>
      </c>
      <c r="H118" s="188">
        <f>IF('Revenue - WHC'!V119="","",'Revenue - WHC'!V119)</f>
        <v>0</v>
      </c>
      <c r="I118" s="188" t="e">
        <f>IF('Expenditure- NHC'!#REF!="","",'Expenditure- NHC'!#REF!)</f>
        <v>#REF!</v>
      </c>
      <c r="J118" s="187">
        <f>IF('Expenditure - WHC'!R118="","",'Expenditure - WHC'!R118)</f>
        <v>0</v>
      </c>
      <c r="K118" s="204" t="str">
        <f t="shared" si="22"/>
        <v/>
      </c>
      <c r="L118" s="208" t="str">
        <f t="shared" si="23"/>
        <v/>
      </c>
      <c r="M118" s="202"/>
      <c r="N118" s="203"/>
    </row>
    <row r="119" spans="3:14" hidden="1" outlineLevel="1" x14ac:dyDescent="0.2">
      <c r="C119" s="13"/>
      <c r="D119" s="19">
        <f t="shared" si="21"/>
        <v>109</v>
      </c>
      <c r="E119" s="175" t="str">
        <f>IF(OR('Services - NHC'!E118="",'Services - NHC'!E118="[Enter service]"),"",'Services - NHC'!E118)</f>
        <v/>
      </c>
      <c r="F119" s="176" t="str">
        <f>IF(OR('Services - NHC'!F118="",'Services - NHC'!F118="[Select]"),"",'Services - NHC'!F118)</f>
        <v/>
      </c>
      <c r="G119" s="188" t="e">
        <f>IF('Revenue - NHC'!#REF!="","",'Revenue - NHC'!#REF!)</f>
        <v>#REF!</v>
      </c>
      <c r="H119" s="188">
        <f>IF('Revenue - WHC'!V120="","",'Revenue - WHC'!V120)</f>
        <v>0</v>
      </c>
      <c r="I119" s="188" t="e">
        <f>IF('Expenditure- NHC'!#REF!="","",'Expenditure- NHC'!#REF!)</f>
        <v>#REF!</v>
      </c>
      <c r="J119" s="187">
        <f>IF('Expenditure - WHC'!R119="","",'Expenditure - WHC'!R119)</f>
        <v>0</v>
      </c>
      <c r="K119" s="204" t="str">
        <f t="shared" si="22"/>
        <v/>
      </c>
      <c r="L119" s="208" t="str">
        <f t="shared" si="23"/>
        <v/>
      </c>
      <c r="M119" s="202"/>
      <c r="N119" s="203"/>
    </row>
    <row r="120" spans="3:14" hidden="1" outlineLevel="1" x14ac:dyDescent="0.2">
      <c r="C120" s="13"/>
      <c r="D120" s="19">
        <f t="shared" si="21"/>
        <v>110</v>
      </c>
      <c r="E120" s="175" t="str">
        <f>IF(OR('Services - NHC'!E119="",'Services - NHC'!E119="[Enter service]"),"",'Services - NHC'!E119)</f>
        <v/>
      </c>
      <c r="F120" s="176" t="str">
        <f>IF(OR('Services - NHC'!F119="",'Services - NHC'!F119="[Select]"),"",'Services - NHC'!F119)</f>
        <v/>
      </c>
      <c r="G120" s="188" t="e">
        <f>IF('Revenue - NHC'!#REF!="","",'Revenue - NHC'!#REF!)</f>
        <v>#REF!</v>
      </c>
      <c r="H120" s="188">
        <f>IF('Revenue - WHC'!V121="","",'Revenue - WHC'!V121)</f>
        <v>0</v>
      </c>
      <c r="I120" s="188" t="e">
        <f>IF('Expenditure- NHC'!#REF!="","",'Expenditure- NHC'!#REF!)</f>
        <v>#REF!</v>
      </c>
      <c r="J120" s="187">
        <f>IF('Expenditure - WHC'!R120="","",'Expenditure - WHC'!R120)</f>
        <v>0</v>
      </c>
      <c r="K120" s="204" t="str">
        <f t="shared" si="22"/>
        <v/>
      </c>
      <c r="L120" s="208" t="str">
        <f t="shared" si="23"/>
        <v/>
      </c>
      <c r="M120" s="202"/>
      <c r="N120" s="203"/>
    </row>
    <row r="121" spans="3:14" hidden="1" outlineLevel="1" x14ac:dyDescent="0.2">
      <c r="C121" s="13"/>
      <c r="D121" s="19">
        <f t="shared" si="21"/>
        <v>111</v>
      </c>
      <c r="E121" s="175" t="str">
        <f>IF(OR('Services - NHC'!E120="",'Services - NHC'!E120="[Enter service]"),"",'Services - NHC'!E120)</f>
        <v/>
      </c>
      <c r="F121" s="176" t="str">
        <f>IF(OR('Services - NHC'!F120="",'Services - NHC'!F120="[Select]"),"",'Services - NHC'!F120)</f>
        <v/>
      </c>
      <c r="G121" s="188" t="e">
        <f>IF('Revenue - NHC'!#REF!="","",'Revenue - NHC'!#REF!)</f>
        <v>#REF!</v>
      </c>
      <c r="H121" s="188">
        <f>IF('Revenue - WHC'!V122="","",'Revenue - WHC'!V122)</f>
        <v>0</v>
      </c>
      <c r="I121" s="188" t="e">
        <f>IF('Expenditure- NHC'!#REF!="","",'Expenditure- NHC'!#REF!)</f>
        <v>#REF!</v>
      </c>
      <c r="J121" s="187">
        <f>IF('Expenditure - WHC'!R121="","",'Expenditure - WHC'!R121)</f>
        <v>0</v>
      </c>
      <c r="K121" s="204" t="str">
        <f t="shared" si="22"/>
        <v/>
      </c>
      <c r="L121" s="208" t="str">
        <f t="shared" si="23"/>
        <v/>
      </c>
      <c r="M121" s="202"/>
      <c r="N121" s="203"/>
    </row>
    <row r="122" spans="3:14" hidden="1" outlineLevel="1" x14ac:dyDescent="0.2">
      <c r="C122" s="13"/>
      <c r="D122" s="19">
        <f t="shared" si="21"/>
        <v>112</v>
      </c>
      <c r="E122" s="175" t="str">
        <f>IF(OR('Services - NHC'!E121="",'Services - NHC'!E121="[Enter service]"),"",'Services - NHC'!E121)</f>
        <v/>
      </c>
      <c r="F122" s="176" t="str">
        <f>IF(OR('Services - NHC'!F121="",'Services - NHC'!F121="[Select]"),"",'Services - NHC'!F121)</f>
        <v/>
      </c>
      <c r="G122" s="188" t="e">
        <f>IF('Revenue - NHC'!#REF!="","",'Revenue - NHC'!#REF!)</f>
        <v>#REF!</v>
      </c>
      <c r="H122" s="188">
        <f>IF('Revenue - WHC'!V123="","",'Revenue - WHC'!V123)</f>
        <v>0</v>
      </c>
      <c r="I122" s="188" t="e">
        <f>IF('Expenditure- NHC'!#REF!="","",'Expenditure- NHC'!#REF!)</f>
        <v>#REF!</v>
      </c>
      <c r="J122" s="187">
        <f>IF('Expenditure - WHC'!R122="","",'Expenditure - WHC'!R122)</f>
        <v>0</v>
      </c>
      <c r="K122" s="204" t="str">
        <f t="shared" si="22"/>
        <v/>
      </c>
      <c r="L122" s="208" t="str">
        <f t="shared" si="23"/>
        <v/>
      </c>
      <c r="M122" s="202"/>
      <c r="N122" s="203"/>
    </row>
    <row r="123" spans="3:14" hidden="1" outlineLevel="1" x14ac:dyDescent="0.2">
      <c r="C123" s="13"/>
      <c r="D123" s="19">
        <f t="shared" si="21"/>
        <v>113</v>
      </c>
      <c r="E123" s="175" t="str">
        <f>IF(OR('Services - NHC'!E122="",'Services - NHC'!E122="[Enter service]"),"",'Services - NHC'!E122)</f>
        <v/>
      </c>
      <c r="F123" s="176" t="str">
        <f>IF(OR('Services - NHC'!F122="",'Services - NHC'!F122="[Select]"),"",'Services - NHC'!F122)</f>
        <v/>
      </c>
      <c r="G123" s="188" t="e">
        <f>IF('Revenue - NHC'!#REF!="","",'Revenue - NHC'!#REF!)</f>
        <v>#REF!</v>
      </c>
      <c r="H123" s="188">
        <f>IF('Revenue - WHC'!V124="","",'Revenue - WHC'!V124)</f>
        <v>0</v>
      </c>
      <c r="I123" s="188" t="e">
        <f>IF('Expenditure- NHC'!#REF!="","",'Expenditure- NHC'!#REF!)</f>
        <v>#REF!</v>
      </c>
      <c r="J123" s="187">
        <f>IF('Expenditure - WHC'!R123="","",'Expenditure - WHC'!R123)</f>
        <v>0</v>
      </c>
      <c r="K123" s="204" t="str">
        <f t="shared" si="22"/>
        <v/>
      </c>
      <c r="L123" s="208" t="str">
        <f t="shared" si="23"/>
        <v/>
      </c>
      <c r="M123" s="202"/>
      <c r="N123" s="203"/>
    </row>
    <row r="124" spans="3:14" hidden="1" outlineLevel="1" x14ac:dyDescent="0.2">
      <c r="C124" s="13"/>
      <c r="D124" s="19">
        <f t="shared" si="21"/>
        <v>114</v>
      </c>
      <c r="E124" s="175" t="str">
        <f>IF(OR('Services - NHC'!E123="",'Services - NHC'!E123="[Enter service]"),"",'Services - NHC'!E123)</f>
        <v/>
      </c>
      <c r="F124" s="176" t="str">
        <f>IF(OR('Services - NHC'!F123="",'Services - NHC'!F123="[Select]"),"",'Services - NHC'!F123)</f>
        <v/>
      </c>
      <c r="G124" s="188" t="e">
        <f>IF('Revenue - NHC'!#REF!="","",'Revenue - NHC'!#REF!)</f>
        <v>#REF!</v>
      </c>
      <c r="H124" s="188">
        <f>IF('Revenue - WHC'!V125="","",'Revenue - WHC'!V125)</f>
        <v>0</v>
      </c>
      <c r="I124" s="188" t="e">
        <f>IF('Expenditure- NHC'!#REF!="","",'Expenditure- NHC'!#REF!)</f>
        <v>#REF!</v>
      </c>
      <c r="J124" s="187">
        <f>IF('Expenditure - WHC'!R124="","",'Expenditure - WHC'!R124)</f>
        <v>0</v>
      </c>
      <c r="K124" s="204" t="str">
        <f t="shared" si="22"/>
        <v/>
      </c>
      <c r="L124" s="208" t="str">
        <f t="shared" si="23"/>
        <v/>
      </c>
      <c r="M124" s="202"/>
      <c r="N124" s="203"/>
    </row>
    <row r="125" spans="3:14" hidden="1" outlineLevel="1" x14ac:dyDescent="0.2">
      <c r="C125" s="13"/>
      <c r="D125" s="19">
        <f t="shared" si="21"/>
        <v>115</v>
      </c>
      <c r="E125" s="175" t="str">
        <f>IF(OR('Services - NHC'!E124="",'Services - NHC'!E124="[Enter service]"),"",'Services - NHC'!E124)</f>
        <v/>
      </c>
      <c r="F125" s="176" t="str">
        <f>IF(OR('Services - NHC'!F124="",'Services - NHC'!F124="[Select]"),"",'Services - NHC'!F124)</f>
        <v/>
      </c>
      <c r="G125" s="188" t="e">
        <f>IF('Revenue - NHC'!#REF!="","",'Revenue - NHC'!#REF!)</f>
        <v>#REF!</v>
      </c>
      <c r="H125" s="188">
        <f>IF('Revenue - WHC'!V126="","",'Revenue - WHC'!V126)</f>
        <v>0</v>
      </c>
      <c r="I125" s="188" t="e">
        <f>IF('Expenditure- NHC'!#REF!="","",'Expenditure- NHC'!#REF!)</f>
        <v>#REF!</v>
      </c>
      <c r="J125" s="187">
        <f>IF('Expenditure - WHC'!R125="","",'Expenditure - WHC'!R125)</f>
        <v>0</v>
      </c>
      <c r="K125" s="204" t="str">
        <f t="shared" si="22"/>
        <v/>
      </c>
      <c r="L125" s="208" t="str">
        <f t="shared" si="23"/>
        <v/>
      </c>
      <c r="M125" s="202"/>
      <c r="N125" s="203"/>
    </row>
    <row r="126" spans="3:14" hidden="1" outlineLevel="1" x14ac:dyDescent="0.2">
      <c r="C126" s="13"/>
      <c r="D126" s="19">
        <f t="shared" si="21"/>
        <v>116</v>
      </c>
      <c r="E126" s="175" t="str">
        <f>IF(OR('Services - NHC'!E125="",'Services - NHC'!E125="[Enter service]"),"",'Services - NHC'!E125)</f>
        <v/>
      </c>
      <c r="F126" s="176" t="str">
        <f>IF(OR('Services - NHC'!F125="",'Services - NHC'!F125="[Select]"),"",'Services - NHC'!F125)</f>
        <v/>
      </c>
      <c r="G126" s="188" t="e">
        <f>IF('Revenue - NHC'!#REF!="","",'Revenue - NHC'!#REF!)</f>
        <v>#REF!</v>
      </c>
      <c r="H126" s="188">
        <f>IF('Revenue - WHC'!V127="","",'Revenue - WHC'!V127)</f>
        <v>0</v>
      </c>
      <c r="I126" s="188" t="e">
        <f>IF('Expenditure- NHC'!#REF!="","",'Expenditure- NHC'!#REF!)</f>
        <v>#REF!</v>
      </c>
      <c r="J126" s="187">
        <f>IF('Expenditure - WHC'!R126="","",'Expenditure - WHC'!R126)</f>
        <v>0</v>
      </c>
      <c r="K126" s="204" t="str">
        <f t="shared" si="22"/>
        <v/>
      </c>
      <c r="L126" s="208" t="str">
        <f t="shared" si="23"/>
        <v/>
      </c>
      <c r="M126" s="202"/>
      <c r="N126" s="203"/>
    </row>
    <row r="127" spans="3:14" hidden="1" outlineLevel="1" x14ac:dyDescent="0.2">
      <c r="C127" s="13"/>
      <c r="D127" s="19">
        <f t="shared" si="21"/>
        <v>117</v>
      </c>
      <c r="E127" s="175" t="str">
        <f>IF(OR('Services - NHC'!E126="",'Services - NHC'!E126="[Enter service]"),"",'Services - NHC'!E126)</f>
        <v/>
      </c>
      <c r="F127" s="176" t="str">
        <f>IF(OR('Services - NHC'!F126="",'Services - NHC'!F126="[Select]"),"",'Services - NHC'!F126)</f>
        <v/>
      </c>
      <c r="G127" s="188" t="e">
        <f>IF('Revenue - NHC'!#REF!="","",'Revenue - NHC'!#REF!)</f>
        <v>#REF!</v>
      </c>
      <c r="H127" s="188">
        <f>IF('Revenue - WHC'!V128="","",'Revenue - WHC'!V128)</f>
        <v>0</v>
      </c>
      <c r="I127" s="188" t="e">
        <f>IF('Expenditure- NHC'!#REF!="","",'Expenditure- NHC'!#REF!)</f>
        <v>#REF!</v>
      </c>
      <c r="J127" s="187">
        <f>IF('Expenditure - WHC'!R127="","",'Expenditure - WHC'!R127)</f>
        <v>0</v>
      </c>
      <c r="K127" s="204" t="str">
        <f t="shared" si="22"/>
        <v/>
      </c>
      <c r="L127" s="208" t="str">
        <f t="shared" si="23"/>
        <v/>
      </c>
      <c r="M127" s="202"/>
      <c r="N127" s="203"/>
    </row>
    <row r="128" spans="3:14" hidden="1" outlineLevel="1" x14ac:dyDescent="0.2">
      <c r="C128" s="13"/>
      <c r="D128" s="19">
        <f t="shared" si="21"/>
        <v>118</v>
      </c>
      <c r="E128" s="175" t="str">
        <f>IF(OR('Services - NHC'!E127="",'Services - NHC'!E127="[Enter service]"),"",'Services - NHC'!E127)</f>
        <v/>
      </c>
      <c r="F128" s="176" t="str">
        <f>IF(OR('Services - NHC'!F127="",'Services - NHC'!F127="[Select]"),"",'Services - NHC'!F127)</f>
        <v/>
      </c>
      <c r="G128" s="188" t="e">
        <f>IF('Revenue - NHC'!#REF!="","",'Revenue - NHC'!#REF!)</f>
        <v>#REF!</v>
      </c>
      <c r="H128" s="188">
        <f>IF('Revenue - WHC'!V129="","",'Revenue - WHC'!V129)</f>
        <v>0</v>
      </c>
      <c r="I128" s="188" t="e">
        <f>IF('Expenditure- NHC'!#REF!="","",'Expenditure- NHC'!#REF!)</f>
        <v>#REF!</v>
      </c>
      <c r="J128" s="187">
        <f>IF('Expenditure - WHC'!R128="","",'Expenditure - WHC'!R128)</f>
        <v>0</v>
      </c>
      <c r="K128" s="204" t="str">
        <f t="shared" si="22"/>
        <v/>
      </c>
      <c r="L128" s="208" t="str">
        <f t="shared" si="23"/>
        <v/>
      </c>
      <c r="M128" s="202"/>
      <c r="N128" s="203"/>
    </row>
    <row r="129" spans="3:14" hidden="1" outlineLevel="1" x14ac:dyDescent="0.2">
      <c r="C129" s="13"/>
      <c r="D129" s="19">
        <f t="shared" si="21"/>
        <v>119</v>
      </c>
      <c r="E129" s="175" t="str">
        <f>IF(OR('Services - NHC'!E128="",'Services - NHC'!E128="[Enter service]"),"",'Services - NHC'!E128)</f>
        <v/>
      </c>
      <c r="F129" s="176" t="str">
        <f>IF(OR('Services - NHC'!F128="",'Services - NHC'!F128="[Select]"),"",'Services - NHC'!F128)</f>
        <v/>
      </c>
      <c r="G129" s="188" t="e">
        <f>IF('Revenue - NHC'!#REF!="","",'Revenue - NHC'!#REF!)</f>
        <v>#REF!</v>
      </c>
      <c r="H129" s="188">
        <f>IF('Revenue - WHC'!V130="","",'Revenue - WHC'!V130)</f>
        <v>0</v>
      </c>
      <c r="I129" s="188" t="e">
        <f>IF('Expenditure- NHC'!#REF!="","",'Expenditure- NHC'!#REF!)</f>
        <v>#REF!</v>
      </c>
      <c r="J129" s="187">
        <f>IF('Expenditure - WHC'!R129="","",'Expenditure - WHC'!R129)</f>
        <v>0</v>
      </c>
      <c r="K129" s="204" t="str">
        <f t="shared" si="22"/>
        <v/>
      </c>
      <c r="L129" s="208" t="str">
        <f t="shared" si="23"/>
        <v/>
      </c>
      <c r="M129" s="202"/>
      <c r="N129" s="203"/>
    </row>
    <row r="130" spans="3:14" hidden="1" outlineLevel="1" x14ac:dyDescent="0.2">
      <c r="C130" s="13"/>
      <c r="D130" s="19">
        <f t="shared" si="21"/>
        <v>120</v>
      </c>
      <c r="E130" s="175" t="str">
        <f>IF(OR('Services - NHC'!E129="",'Services - NHC'!E129="[Enter service]"),"",'Services - NHC'!E129)</f>
        <v/>
      </c>
      <c r="F130" s="176" t="str">
        <f>IF(OR('Services - NHC'!F129="",'Services - NHC'!F129="[Select]"),"",'Services - NHC'!F129)</f>
        <v/>
      </c>
      <c r="G130" s="188" t="e">
        <f>IF('Revenue - NHC'!#REF!="","",'Revenue - NHC'!#REF!)</f>
        <v>#REF!</v>
      </c>
      <c r="H130" s="188">
        <f>IF('Revenue - WHC'!V131="","",'Revenue - WHC'!V131)</f>
        <v>0</v>
      </c>
      <c r="I130" s="188" t="e">
        <f>IF('Expenditure- NHC'!#REF!="","",'Expenditure- NHC'!#REF!)</f>
        <v>#REF!</v>
      </c>
      <c r="J130" s="187">
        <f>IF('Expenditure - WHC'!R130="","",'Expenditure - WHC'!R130)</f>
        <v>0</v>
      </c>
      <c r="K130" s="204" t="str">
        <f t="shared" si="22"/>
        <v/>
      </c>
      <c r="L130" s="208" t="str">
        <f t="shared" si="23"/>
        <v/>
      </c>
      <c r="M130" s="202"/>
      <c r="N130" s="203"/>
    </row>
    <row r="131" spans="3:14" hidden="1" outlineLevel="1" x14ac:dyDescent="0.2">
      <c r="C131" s="13"/>
      <c r="D131" s="19">
        <f t="shared" si="21"/>
        <v>121</v>
      </c>
      <c r="E131" s="175" t="str">
        <f>IF(OR('Services - NHC'!E130="",'Services - NHC'!E130="[Enter service]"),"",'Services - NHC'!E130)</f>
        <v/>
      </c>
      <c r="F131" s="176" t="str">
        <f>IF(OR('Services - NHC'!F130="",'Services - NHC'!F130="[Select]"),"",'Services - NHC'!F130)</f>
        <v/>
      </c>
      <c r="G131" s="188" t="e">
        <f>IF('Revenue - NHC'!#REF!="","",'Revenue - NHC'!#REF!)</f>
        <v>#REF!</v>
      </c>
      <c r="H131" s="188">
        <f>IF('Revenue - WHC'!V132="","",'Revenue - WHC'!V132)</f>
        <v>0</v>
      </c>
      <c r="I131" s="188" t="e">
        <f>IF('Expenditure- NHC'!#REF!="","",'Expenditure- NHC'!#REF!)</f>
        <v>#REF!</v>
      </c>
      <c r="J131" s="187">
        <f>IF('Expenditure - WHC'!R131="","",'Expenditure - WHC'!R131)</f>
        <v>0</v>
      </c>
      <c r="K131" s="204" t="str">
        <f t="shared" si="22"/>
        <v/>
      </c>
      <c r="L131" s="208" t="str">
        <f t="shared" si="23"/>
        <v/>
      </c>
      <c r="M131" s="202"/>
      <c r="N131" s="203"/>
    </row>
    <row r="132" spans="3:14" hidden="1" outlineLevel="1" x14ac:dyDescent="0.2">
      <c r="C132" s="13"/>
      <c r="D132" s="19">
        <f t="shared" si="21"/>
        <v>122</v>
      </c>
      <c r="E132" s="175" t="str">
        <f>IF(OR('Services - NHC'!E131="",'Services - NHC'!E131="[Enter service]"),"",'Services - NHC'!E131)</f>
        <v/>
      </c>
      <c r="F132" s="176" t="str">
        <f>IF(OR('Services - NHC'!F131="",'Services - NHC'!F131="[Select]"),"",'Services - NHC'!F131)</f>
        <v/>
      </c>
      <c r="G132" s="188" t="e">
        <f>IF('Revenue - NHC'!#REF!="","",'Revenue - NHC'!#REF!)</f>
        <v>#REF!</v>
      </c>
      <c r="H132" s="188">
        <f>IF('Revenue - WHC'!V133="","",'Revenue - WHC'!V133)</f>
        <v>0</v>
      </c>
      <c r="I132" s="188" t="e">
        <f>IF('Expenditure- NHC'!#REF!="","",'Expenditure- NHC'!#REF!)</f>
        <v>#REF!</v>
      </c>
      <c r="J132" s="187">
        <f>IF('Expenditure - WHC'!R132="","",'Expenditure - WHC'!R132)</f>
        <v>0</v>
      </c>
      <c r="K132" s="204" t="str">
        <f t="shared" si="22"/>
        <v/>
      </c>
      <c r="L132" s="208" t="str">
        <f t="shared" si="23"/>
        <v/>
      </c>
      <c r="M132" s="202"/>
      <c r="N132" s="203"/>
    </row>
    <row r="133" spans="3:14" hidden="1" outlineLevel="1" x14ac:dyDescent="0.2">
      <c r="C133" s="13"/>
      <c r="D133" s="19">
        <f t="shared" si="21"/>
        <v>123</v>
      </c>
      <c r="E133" s="175" t="str">
        <f>IF(OR('Services - NHC'!E132="",'Services - NHC'!E132="[Enter service]"),"",'Services - NHC'!E132)</f>
        <v/>
      </c>
      <c r="F133" s="176" t="str">
        <f>IF(OR('Services - NHC'!F132="",'Services - NHC'!F132="[Select]"),"",'Services - NHC'!F132)</f>
        <v/>
      </c>
      <c r="G133" s="188" t="e">
        <f>IF('Revenue - NHC'!#REF!="","",'Revenue - NHC'!#REF!)</f>
        <v>#REF!</v>
      </c>
      <c r="H133" s="188">
        <f>IF('Revenue - WHC'!V134="","",'Revenue - WHC'!V134)</f>
        <v>0</v>
      </c>
      <c r="I133" s="188" t="e">
        <f>IF('Expenditure- NHC'!#REF!="","",'Expenditure- NHC'!#REF!)</f>
        <v>#REF!</v>
      </c>
      <c r="J133" s="187">
        <f>IF('Expenditure - WHC'!R133="","",'Expenditure - WHC'!R133)</f>
        <v>0</v>
      </c>
      <c r="K133" s="204" t="str">
        <f t="shared" si="22"/>
        <v/>
      </c>
      <c r="L133" s="208" t="str">
        <f t="shared" si="23"/>
        <v/>
      </c>
      <c r="M133" s="202"/>
      <c r="N133" s="203"/>
    </row>
    <row r="134" spans="3:14" hidden="1" outlineLevel="1" x14ac:dyDescent="0.2">
      <c r="C134" s="13"/>
      <c r="D134" s="19">
        <f t="shared" si="21"/>
        <v>124</v>
      </c>
      <c r="E134" s="175" t="str">
        <f>IF(OR('Services - NHC'!E133="",'Services - NHC'!E133="[Enter service]"),"",'Services - NHC'!E133)</f>
        <v/>
      </c>
      <c r="F134" s="176" t="str">
        <f>IF(OR('Services - NHC'!F133="",'Services - NHC'!F133="[Select]"),"",'Services - NHC'!F133)</f>
        <v/>
      </c>
      <c r="G134" s="188" t="e">
        <f>IF('Revenue - NHC'!#REF!="","",'Revenue - NHC'!#REF!)</f>
        <v>#REF!</v>
      </c>
      <c r="H134" s="188">
        <f>IF('Revenue - WHC'!V135="","",'Revenue - WHC'!V135)</f>
        <v>0</v>
      </c>
      <c r="I134" s="188" t="e">
        <f>IF('Expenditure- NHC'!#REF!="","",'Expenditure- NHC'!#REF!)</f>
        <v>#REF!</v>
      </c>
      <c r="J134" s="187">
        <f>IF('Expenditure - WHC'!R134="","",'Expenditure - WHC'!R134)</f>
        <v>0</v>
      </c>
      <c r="K134" s="204" t="str">
        <f t="shared" si="22"/>
        <v/>
      </c>
      <c r="L134" s="208" t="str">
        <f t="shared" si="23"/>
        <v/>
      </c>
      <c r="M134" s="202"/>
      <c r="N134" s="203"/>
    </row>
    <row r="135" spans="3:14" hidden="1" outlineLevel="1" x14ac:dyDescent="0.2">
      <c r="C135" s="13"/>
      <c r="D135" s="19">
        <f t="shared" si="21"/>
        <v>125</v>
      </c>
      <c r="E135" s="175" t="str">
        <f>IF(OR('Services - NHC'!E134="",'Services - NHC'!E134="[Enter service]"),"",'Services - NHC'!E134)</f>
        <v/>
      </c>
      <c r="F135" s="176" t="str">
        <f>IF(OR('Services - NHC'!F134="",'Services - NHC'!F134="[Select]"),"",'Services - NHC'!F134)</f>
        <v/>
      </c>
      <c r="G135" s="188" t="e">
        <f>IF('Revenue - NHC'!#REF!="","",'Revenue - NHC'!#REF!)</f>
        <v>#REF!</v>
      </c>
      <c r="H135" s="188">
        <f>IF('Revenue - WHC'!V136="","",'Revenue - WHC'!V136)</f>
        <v>0</v>
      </c>
      <c r="I135" s="188" t="e">
        <f>IF('Expenditure- NHC'!#REF!="","",'Expenditure- NHC'!#REF!)</f>
        <v>#REF!</v>
      </c>
      <c r="J135" s="187">
        <f>IF('Expenditure - WHC'!R135="","",'Expenditure - WHC'!R135)</f>
        <v>0</v>
      </c>
      <c r="K135" s="204" t="str">
        <f t="shared" si="22"/>
        <v/>
      </c>
      <c r="L135" s="208" t="str">
        <f t="shared" si="23"/>
        <v/>
      </c>
      <c r="M135" s="202"/>
      <c r="N135" s="203"/>
    </row>
    <row r="136" spans="3:14" hidden="1" outlineLevel="1" x14ac:dyDescent="0.2">
      <c r="C136" s="13"/>
      <c r="D136" s="19">
        <f t="shared" si="21"/>
        <v>126</v>
      </c>
      <c r="E136" s="175" t="str">
        <f>IF(OR('Services - NHC'!E135="",'Services - NHC'!E135="[Enter service]"),"",'Services - NHC'!E135)</f>
        <v/>
      </c>
      <c r="F136" s="176" t="str">
        <f>IF(OR('Services - NHC'!F135="",'Services - NHC'!F135="[Select]"),"",'Services - NHC'!F135)</f>
        <v/>
      </c>
      <c r="G136" s="188" t="e">
        <f>IF('Revenue - NHC'!#REF!="","",'Revenue - NHC'!#REF!)</f>
        <v>#REF!</v>
      </c>
      <c r="H136" s="188">
        <f>IF('Revenue - WHC'!V137="","",'Revenue - WHC'!V137)</f>
        <v>0</v>
      </c>
      <c r="I136" s="188" t="e">
        <f>IF('Expenditure- NHC'!#REF!="","",'Expenditure- NHC'!#REF!)</f>
        <v>#REF!</v>
      </c>
      <c r="J136" s="187">
        <f>IF('Expenditure - WHC'!R136="","",'Expenditure - WHC'!R136)</f>
        <v>0</v>
      </c>
      <c r="K136" s="204" t="str">
        <f t="shared" si="22"/>
        <v/>
      </c>
      <c r="L136" s="208" t="str">
        <f t="shared" si="23"/>
        <v/>
      </c>
      <c r="M136" s="202"/>
      <c r="N136" s="203"/>
    </row>
    <row r="137" spans="3:14" hidden="1" outlineLevel="1" x14ac:dyDescent="0.2">
      <c r="C137" s="13"/>
      <c r="D137" s="19">
        <f t="shared" si="21"/>
        <v>127</v>
      </c>
      <c r="E137" s="175" t="str">
        <f>IF(OR('Services - NHC'!E136="",'Services - NHC'!E136="[Enter service]"),"",'Services - NHC'!E136)</f>
        <v/>
      </c>
      <c r="F137" s="176" t="str">
        <f>IF(OR('Services - NHC'!F136="",'Services - NHC'!F136="[Select]"),"",'Services - NHC'!F136)</f>
        <v/>
      </c>
      <c r="G137" s="188" t="e">
        <f>IF('Revenue - NHC'!#REF!="","",'Revenue - NHC'!#REF!)</f>
        <v>#REF!</v>
      </c>
      <c r="H137" s="188">
        <f>IF('Revenue - WHC'!V138="","",'Revenue - WHC'!V138)</f>
        <v>0</v>
      </c>
      <c r="I137" s="188" t="e">
        <f>IF('Expenditure- NHC'!#REF!="","",'Expenditure- NHC'!#REF!)</f>
        <v>#REF!</v>
      </c>
      <c r="J137" s="187">
        <f>IF('Expenditure - WHC'!R137="","",'Expenditure - WHC'!R137)</f>
        <v>0</v>
      </c>
      <c r="K137" s="204" t="str">
        <f t="shared" si="22"/>
        <v/>
      </c>
      <c r="L137" s="208" t="str">
        <f t="shared" si="23"/>
        <v/>
      </c>
      <c r="M137" s="202"/>
      <c r="N137" s="203"/>
    </row>
    <row r="138" spans="3:14" hidden="1" outlineLevel="1" x14ac:dyDescent="0.2">
      <c r="C138" s="13"/>
      <c r="D138" s="19">
        <f t="shared" si="21"/>
        <v>128</v>
      </c>
      <c r="E138" s="175" t="str">
        <f>IF(OR('Services - NHC'!E137="",'Services - NHC'!E137="[Enter service]"),"",'Services - NHC'!E137)</f>
        <v/>
      </c>
      <c r="F138" s="176" t="str">
        <f>IF(OR('Services - NHC'!F137="",'Services - NHC'!F137="[Select]"),"",'Services - NHC'!F137)</f>
        <v/>
      </c>
      <c r="G138" s="188" t="e">
        <f>IF('Revenue - NHC'!#REF!="","",'Revenue - NHC'!#REF!)</f>
        <v>#REF!</v>
      </c>
      <c r="H138" s="188">
        <f>IF('Revenue - WHC'!V139="","",'Revenue - WHC'!V139)</f>
        <v>0</v>
      </c>
      <c r="I138" s="188" t="e">
        <f>IF('Expenditure- NHC'!#REF!="","",'Expenditure- NHC'!#REF!)</f>
        <v>#REF!</v>
      </c>
      <c r="J138" s="187">
        <f>IF('Expenditure - WHC'!R138="","",'Expenditure - WHC'!R138)</f>
        <v>0</v>
      </c>
      <c r="K138" s="204" t="str">
        <f t="shared" si="22"/>
        <v/>
      </c>
      <c r="L138" s="208" t="str">
        <f t="shared" si="23"/>
        <v/>
      </c>
      <c r="M138" s="202"/>
      <c r="N138" s="203"/>
    </row>
    <row r="139" spans="3:14" hidden="1" outlineLevel="1" x14ac:dyDescent="0.2">
      <c r="C139" s="13"/>
      <c r="D139" s="19">
        <f t="shared" si="21"/>
        <v>129</v>
      </c>
      <c r="E139" s="175" t="str">
        <f>IF(OR('Services - NHC'!E138="",'Services - NHC'!E138="[Enter service]"),"",'Services - NHC'!E138)</f>
        <v/>
      </c>
      <c r="F139" s="176" t="str">
        <f>IF(OR('Services - NHC'!F138="",'Services - NHC'!F138="[Select]"),"",'Services - NHC'!F138)</f>
        <v/>
      </c>
      <c r="G139" s="188" t="e">
        <f>IF('Revenue - NHC'!#REF!="","",'Revenue - NHC'!#REF!)</f>
        <v>#REF!</v>
      </c>
      <c r="H139" s="188">
        <f>IF('Revenue - WHC'!V140="","",'Revenue - WHC'!V140)</f>
        <v>0</v>
      </c>
      <c r="I139" s="188" t="e">
        <f>IF('Expenditure- NHC'!#REF!="","",'Expenditure- NHC'!#REF!)</f>
        <v>#REF!</v>
      </c>
      <c r="J139" s="187">
        <f>IF('Expenditure - WHC'!R139="","",'Expenditure - WHC'!R139)</f>
        <v>0</v>
      </c>
      <c r="K139" s="204" t="str">
        <f t="shared" si="22"/>
        <v/>
      </c>
      <c r="L139" s="208" t="str">
        <f t="shared" si="23"/>
        <v/>
      </c>
      <c r="M139" s="202"/>
      <c r="N139" s="203"/>
    </row>
    <row r="140" spans="3:14" hidden="1" outlineLevel="1" x14ac:dyDescent="0.2">
      <c r="C140" s="13"/>
      <c r="D140" s="19">
        <f t="shared" si="21"/>
        <v>130</v>
      </c>
      <c r="E140" s="175" t="str">
        <f>IF(OR('Services - NHC'!E139="",'Services - NHC'!E139="[Enter service]"),"",'Services - NHC'!E139)</f>
        <v/>
      </c>
      <c r="F140" s="176" t="str">
        <f>IF(OR('Services - NHC'!F139="",'Services - NHC'!F139="[Select]"),"",'Services - NHC'!F139)</f>
        <v/>
      </c>
      <c r="G140" s="188" t="e">
        <f>IF('Revenue - NHC'!#REF!="","",'Revenue - NHC'!#REF!)</f>
        <v>#REF!</v>
      </c>
      <c r="H140" s="188">
        <f>IF('Revenue - WHC'!V141="","",'Revenue - WHC'!V141)</f>
        <v>0</v>
      </c>
      <c r="I140" s="188" t="e">
        <f>IF('Expenditure- NHC'!#REF!="","",'Expenditure- NHC'!#REF!)</f>
        <v>#REF!</v>
      </c>
      <c r="J140" s="187">
        <f>IF('Expenditure - WHC'!R140="","",'Expenditure - WHC'!R140)</f>
        <v>0</v>
      </c>
      <c r="K140" s="204" t="str">
        <f t="shared" si="22"/>
        <v/>
      </c>
      <c r="L140" s="208" t="str">
        <f t="shared" si="23"/>
        <v/>
      </c>
      <c r="M140" s="202"/>
      <c r="N140" s="203"/>
    </row>
    <row r="141" spans="3:14" hidden="1" outlineLevel="1" x14ac:dyDescent="0.2">
      <c r="C141" s="13"/>
      <c r="D141" s="19">
        <f t="shared" si="21"/>
        <v>131</v>
      </c>
      <c r="E141" s="175" t="str">
        <f>IF(OR('Services - NHC'!E140="",'Services - NHC'!E140="[Enter service]"),"",'Services - NHC'!E140)</f>
        <v/>
      </c>
      <c r="F141" s="176" t="str">
        <f>IF(OR('Services - NHC'!F140="",'Services - NHC'!F140="[Select]"),"",'Services - NHC'!F140)</f>
        <v/>
      </c>
      <c r="G141" s="188" t="e">
        <f>IF('Revenue - NHC'!#REF!="","",'Revenue - NHC'!#REF!)</f>
        <v>#REF!</v>
      </c>
      <c r="H141" s="188">
        <f>IF('Revenue - WHC'!V142="","",'Revenue - WHC'!V142)</f>
        <v>0</v>
      </c>
      <c r="I141" s="188" t="e">
        <f>IF('Expenditure- NHC'!#REF!="","",'Expenditure- NHC'!#REF!)</f>
        <v>#REF!</v>
      </c>
      <c r="J141" s="187">
        <f>IF('Expenditure - WHC'!R141="","",'Expenditure - WHC'!R141)</f>
        <v>0</v>
      </c>
      <c r="K141" s="204" t="str">
        <f t="shared" si="22"/>
        <v/>
      </c>
      <c r="L141" s="208" t="str">
        <f t="shared" si="23"/>
        <v/>
      </c>
      <c r="M141" s="202"/>
      <c r="N141" s="203"/>
    </row>
    <row r="142" spans="3:14" hidden="1" outlineLevel="1" x14ac:dyDescent="0.2">
      <c r="C142" s="13"/>
      <c r="D142" s="19">
        <f t="shared" si="21"/>
        <v>132</v>
      </c>
      <c r="E142" s="175" t="str">
        <f>IF(OR('Services - NHC'!E141="",'Services - NHC'!E141="[Enter service]"),"",'Services - NHC'!E141)</f>
        <v/>
      </c>
      <c r="F142" s="176" t="str">
        <f>IF(OR('Services - NHC'!F141="",'Services - NHC'!F141="[Select]"),"",'Services - NHC'!F141)</f>
        <v/>
      </c>
      <c r="G142" s="188" t="e">
        <f>IF('Revenue - NHC'!#REF!="","",'Revenue - NHC'!#REF!)</f>
        <v>#REF!</v>
      </c>
      <c r="H142" s="188">
        <f>IF('Revenue - WHC'!V143="","",'Revenue - WHC'!V143)</f>
        <v>0</v>
      </c>
      <c r="I142" s="188" t="e">
        <f>IF('Expenditure- NHC'!#REF!="","",'Expenditure- NHC'!#REF!)</f>
        <v>#REF!</v>
      </c>
      <c r="J142" s="187">
        <f>IF('Expenditure - WHC'!R142="","",'Expenditure - WHC'!R142)</f>
        <v>0</v>
      </c>
      <c r="K142" s="204" t="str">
        <f t="shared" si="22"/>
        <v/>
      </c>
      <c r="L142" s="208" t="str">
        <f t="shared" si="23"/>
        <v/>
      </c>
      <c r="M142" s="202"/>
      <c r="N142" s="203"/>
    </row>
    <row r="143" spans="3:14" hidden="1" outlineLevel="1" x14ac:dyDescent="0.2">
      <c r="C143" s="13"/>
      <c r="D143" s="19">
        <f t="shared" si="21"/>
        <v>133</v>
      </c>
      <c r="E143" s="175" t="str">
        <f>IF(OR('Services - NHC'!E142="",'Services - NHC'!E142="[Enter service]"),"",'Services - NHC'!E142)</f>
        <v/>
      </c>
      <c r="F143" s="176" t="str">
        <f>IF(OR('Services - NHC'!F142="",'Services - NHC'!F142="[Select]"),"",'Services - NHC'!F142)</f>
        <v/>
      </c>
      <c r="G143" s="188" t="e">
        <f>IF('Revenue - NHC'!#REF!="","",'Revenue - NHC'!#REF!)</f>
        <v>#REF!</v>
      </c>
      <c r="H143" s="188">
        <f>IF('Revenue - WHC'!V144="","",'Revenue - WHC'!V144)</f>
        <v>0</v>
      </c>
      <c r="I143" s="188" t="e">
        <f>IF('Expenditure- NHC'!#REF!="","",'Expenditure- NHC'!#REF!)</f>
        <v>#REF!</v>
      </c>
      <c r="J143" s="187">
        <f>IF('Expenditure - WHC'!R143="","",'Expenditure - WHC'!R143)</f>
        <v>0</v>
      </c>
      <c r="K143" s="204" t="str">
        <f t="shared" si="22"/>
        <v/>
      </c>
      <c r="L143" s="208" t="str">
        <f t="shared" si="23"/>
        <v/>
      </c>
      <c r="M143" s="202"/>
      <c r="N143" s="203"/>
    </row>
    <row r="144" spans="3:14" hidden="1" outlineLevel="1" x14ac:dyDescent="0.2">
      <c r="C144" s="13"/>
      <c r="D144" s="19">
        <f t="shared" ref="D144:D150" si="24">D143+1</f>
        <v>134</v>
      </c>
      <c r="E144" s="175" t="str">
        <f>IF(OR('Services - NHC'!E143="",'Services - NHC'!E143="[Enter service]"),"",'Services - NHC'!E143)</f>
        <v/>
      </c>
      <c r="F144" s="176" t="str">
        <f>IF(OR('Services - NHC'!F143="",'Services - NHC'!F143="[Select]"),"",'Services - NHC'!F143)</f>
        <v/>
      </c>
      <c r="G144" s="188" t="e">
        <f>IF('Revenue - NHC'!#REF!="","",'Revenue - NHC'!#REF!)</f>
        <v>#REF!</v>
      </c>
      <c r="H144" s="188">
        <f>IF('Revenue - WHC'!V145="","",'Revenue - WHC'!V145)</f>
        <v>0</v>
      </c>
      <c r="I144" s="188" t="e">
        <f>IF('Expenditure- NHC'!#REF!="","",'Expenditure- NHC'!#REF!)</f>
        <v>#REF!</v>
      </c>
      <c r="J144" s="187">
        <f>IF('Expenditure - WHC'!R144="","",'Expenditure - WHC'!R144)</f>
        <v>0</v>
      </c>
      <c r="K144" s="204" t="str">
        <f t="shared" si="22"/>
        <v/>
      </c>
      <c r="L144" s="208" t="str">
        <f t="shared" si="23"/>
        <v/>
      </c>
      <c r="M144" s="202"/>
      <c r="N144" s="203"/>
    </row>
    <row r="145" spans="3:35" hidden="1" outlineLevel="1" x14ac:dyDescent="0.2">
      <c r="C145" s="13"/>
      <c r="D145" s="19">
        <f t="shared" si="24"/>
        <v>135</v>
      </c>
      <c r="E145" s="175" t="str">
        <f>IF(OR('Services - NHC'!E144="",'Services - NHC'!E144="[Enter service]"),"",'Services - NHC'!E144)</f>
        <v/>
      </c>
      <c r="F145" s="176" t="str">
        <f>IF(OR('Services - NHC'!F144="",'Services - NHC'!F144="[Select]"),"",'Services - NHC'!F144)</f>
        <v/>
      </c>
      <c r="G145" s="188" t="e">
        <f>IF('Revenue - NHC'!#REF!="","",'Revenue - NHC'!#REF!)</f>
        <v>#REF!</v>
      </c>
      <c r="H145" s="188">
        <f>IF('Revenue - WHC'!V146="","",'Revenue - WHC'!V146)</f>
        <v>0</v>
      </c>
      <c r="I145" s="188" t="e">
        <f>IF('Expenditure- NHC'!#REF!="","",'Expenditure- NHC'!#REF!)</f>
        <v>#REF!</v>
      </c>
      <c r="J145" s="187">
        <f>IF('Expenditure - WHC'!R145="","",'Expenditure - WHC'!R145)</f>
        <v>0</v>
      </c>
      <c r="K145" s="204" t="str">
        <f t="shared" si="22"/>
        <v/>
      </c>
      <c r="L145" s="208" t="str">
        <f t="shared" si="23"/>
        <v/>
      </c>
      <c r="M145" s="202"/>
      <c r="N145" s="203"/>
    </row>
    <row r="146" spans="3:35" hidden="1" outlineLevel="1" x14ac:dyDescent="0.2">
      <c r="C146" s="13"/>
      <c r="D146" s="19">
        <f t="shared" si="24"/>
        <v>136</v>
      </c>
      <c r="E146" s="175" t="str">
        <f>IF(OR('Services - NHC'!E145="",'Services - NHC'!E145="[Enter service]"),"",'Services - NHC'!E145)</f>
        <v/>
      </c>
      <c r="F146" s="176" t="str">
        <f>IF(OR('Services - NHC'!F145="",'Services - NHC'!F145="[Select]"),"",'Services - NHC'!F145)</f>
        <v/>
      </c>
      <c r="G146" s="188" t="e">
        <f>IF('Revenue - NHC'!#REF!="","",'Revenue - NHC'!#REF!)</f>
        <v>#REF!</v>
      </c>
      <c r="H146" s="188">
        <f>IF('Revenue - WHC'!V147="","",'Revenue - WHC'!V147)</f>
        <v>0</v>
      </c>
      <c r="I146" s="188" t="e">
        <f>IF('Expenditure- NHC'!#REF!="","",'Expenditure- NHC'!#REF!)</f>
        <v>#REF!</v>
      </c>
      <c r="J146" s="187">
        <f>IF('Expenditure - WHC'!R146="","",'Expenditure - WHC'!R146)</f>
        <v>0</v>
      </c>
      <c r="K146" s="204" t="str">
        <f t="shared" si="22"/>
        <v/>
      </c>
      <c r="L146" s="208" t="str">
        <f t="shared" si="23"/>
        <v/>
      </c>
      <c r="M146" s="202"/>
      <c r="N146" s="203"/>
    </row>
    <row r="147" spans="3:35" hidden="1" outlineLevel="1" x14ac:dyDescent="0.2">
      <c r="C147" s="13"/>
      <c r="D147" s="19">
        <f t="shared" si="24"/>
        <v>137</v>
      </c>
      <c r="E147" s="175" t="str">
        <f>IF(OR('Services - NHC'!E146="",'Services - NHC'!E146="[Enter service]"),"",'Services - NHC'!E146)</f>
        <v/>
      </c>
      <c r="F147" s="176" t="str">
        <f>IF(OR('Services - NHC'!F146="",'Services - NHC'!F146="[Select]"),"",'Services - NHC'!F146)</f>
        <v/>
      </c>
      <c r="G147" s="188" t="e">
        <f>IF('Revenue - NHC'!#REF!="","",'Revenue - NHC'!#REF!)</f>
        <v>#REF!</v>
      </c>
      <c r="H147" s="188">
        <f>IF('Revenue - WHC'!V148="","",'Revenue - WHC'!V148)</f>
        <v>0</v>
      </c>
      <c r="I147" s="188" t="e">
        <f>IF('Expenditure- NHC'!#REF!="","",'Expenditure- NHC'!#REF!)</f>
        <v>#REF!</v>
      </c>
      <c r="J147" s="187">
        <f>IF('Expenditure - WHC'!R147="","",'Expenditure - WHC'!R147)</f>
        <v>0</v>
      </c>
      <c r="K147" s="204" t="str">
        <f t="shared" si="22"/>
        <v/>
      </c>
      <c r="L147" s="208" t="str">
        <f t="shared" si="23"/>
        <v/>
      </c>
      <c r="M147" s="202"/>
      <c r="N147" s="203"/>
    </row>
    <row r="148" spans="3:35" hidden="1" outlineLevel="1" x14ac:dyDescent="0.2">
      <c r="C148" s="13"/>
      <c r="D148" s="19">
        <f t="shared" si="24"/>
        <v>138</v>
      </c>
      <c r="E148" s="175" t="str">
        <f>IF(OR('Services - NHC'!E147="",'Services - NHC'!E147="[Enter service]"),"",'Services - NHC'!E147)</f>
        <v/>
      </c>
      <c r="F148" s="176" t="str">
        <f>IF(OR('Services - NHC'!F147="",'Services - NHC'!F147="[Select]"),"",'Services - NHC'!F147)</f>
        <v/>
      </c>
      <c r="G148" s="188">
        <f>IF('Revenue - NHC'!V57="","",'Revenue - NHC'!V57)</f>
        <v>0</v>
      </c>
      <c r="H148" s="188">
        <f>IF('Revenue - WHC'!V149="","",'Revenue - WHC'!V149)</f>
        <v>0</v>
      </c>
      <c r="I148" s="188">
        <f>IF('Expenditure- NHC'!R56="","",'Expenditure- NHC'!R56)</f>
        <v>0</v>
      </c>
      <c r="J148" s="187">
        <f>IF('Expenditure - WHC'!R148="","",'Expenditure - WHC'!R148)</f>
        <v>0</v>
      </c>
      <c r="K148" s="204">
        <f t="shared" si="22"/>
        <v>0</v>
      </c>
      <c r="L148" s="208">
        <f t="shared" si="23"/>
        <v>0</v>
      </c>
      <c r="M148" s="202"/>
      <c r="N148" s="203"/>
    </row>
    <row r="149" spans="3:35" hidden="1" outlineLevel="1" x14ac:dyDescent="0.2">
      <c r="C149" s="13"/>
      <c r="D149" s="19">
        <f t="shared" si="24"/>
        <v>139</v>
      </c>
      <c r="E149" s="175" t="str">
        <f>IF(OR('Services - NHC'!E148="",'Services - NHC'!E148="[Enter service]"),"",'Services - NHC'!E148)</f>
        <v/>
      </c>
      <c r="F149" s="176" t="str">
        <f>IF(OR('Services - NHC'!F148="",'Services - NHC'!F148="[Select]"),"",'Services - NHC'!F148)</f>
        <v/>
      </c>
      <c r="G149" s="188">
        <f>IF('Revenue - NHC'!V58="","",'Revenue - NHC'!V58)</f>
        <v>0</v>
      </c>
      <c r="H149" s="188">
        <f>IF('Revenue - WHC'!V150="","",'Revenue - WHC'!V150)</f>
        <v>0</v>
      </c>
      <c r="I149" s="188">
        <f>IF('Expenditure- NHC'!R57="","",'Expenditure- NHC'!R57)</f>
        <v>0</v>
      </c>
      <c r="J149" s="187">
        <f>IF('Expenditure - WHC'!R149="","",'Expenditure - WHC'!R149)</f>
        <v>0</v>
      </c>
      <c r="K149" s="204">
        <f t="shared" si="22"/>
        <v>0</v>
      </c>
      <c r="L149" s="208">
        <f t="shared" si="23"/>
        <v>0</v>
      </c>
      <c r="M149" s="202"/>
      <c r="N149" s="203"/>
    </row>
    <row r="150" spans="3:35" hidden="1" outlineLevel="1" x14ac:dyDescent="0.2">
      <c r="C150" s="13"/>
      <c r="D150" s="19">
        <f t="shared" si="24"/>
        <v>140</v>
      </c>
      <c r="E150" s="175" t="str">
        <f>IF(OR('Services - NHC'!E149="",'Services - NHC'!E149="[Enter service]"),"",'Services - NHC'!E149)</f>
        <v/>
      </c>
      <c r="F150" s="176" t="str">
        <f>IF(OR('Services - NHC'!F149="",'Services - NHC'!F149="[Select]"),"",'Services - NHC'!F149)</f>
        <v/>
      </c>
      <c r="G150" s="188">
        <f>IF('Revenue - NHC'!V59="","",'Revenue - NHC'!V59)</f>
        <v>0</v>
      </c>
      <c r="H150" s="188">
        <f>IF('Revenue - WHC'!V151="","",'Revenue - WHC'!V151)</f>
        <v>0</v>
      </c>
      <c r="I150" s="188">
        <f>IF('Expenditure- NHC'!R58="","",'Expenditure- NHC'!R58)</f>
        <v>0</v>
      </c>
      <c r="J150" s="187">
        <f>IF('Expenditure - WHC'!R150="","",'Expenditure - WHC'!R150)</f>
        <v>0</v>
      </c>
      <c r="K150" s="204">
        <f t="shared" si="22"/>
        <v>0</v>
      </c>
      <c r="L150" s="208">
        <f t="shared" si="23"/>
        <v>0</v>
      </c>
      <c r="M150" s="202"/>
      <c r="N150" s="203"/>
    </row>
    <row r="151" spans="3:35" collapsed="1" x14ac:dyDescent="0.2">
      <c r="C151" s="13"/>
      <c r="D151" s="19"/>
      <c r="E151" s="175" t="str">
        <f>'Revenue - NHC'!E60</f>
        <v>Other</v>
      </c>
      <c r="F151" s="176"/>
      <c r="G151" s="188">
        <f>IF('Revenue - NHC'!V60="","",'Revenue - NHC'!V60)</f>
        <v>0</v>
      </c>
      <c r="H151" s="188">
        <f>IF('Revenue - WHC'!V152="","",'Revenue - WHC'!V152)</f>
        <v>0</v>
      </c>
      <c r="I151" s="188">
        <f>IF('Expenditure- NHC'!R59="","",'Expenditure- NHC'!R59)</f>
        <v>0</v>
      </c>
      <c r="J151" s="187">
        <f>IF('Expenditure - WHC'!R151="","",'Expenditure - WHC'!R151)</f>
        <v>0</v>
      </c>
      <c r="K151" s="204">
        <f>IFERROR(H151-G151,"")</f>
        <v>0</v>
      </c>
      <c r="L151" s="208">
        <f>IFERROR(J151-I151,"")</f>
        <v>0</v>
      </c>
      <c r="M151" s="202"/>
      <c r="N151" s="203"/>
    </row>
    <row r="152" spans="3:35" x14ac:dyDescent="0.2">
      <c r="C152" s="13"/>
      <c r="D152" s="19"/>
      <c r="E152" s="177" t="s">
        <v>159</v>
      </c>
      <c r="F152" s="178"/>
      <c r="G152" s="189">
        <f>IF('Revenue - NHC'!U61="","",'Revenue - NHC'!U61)</f>
        <v>8178557</v>
      </c>
      <c r="H152" s="189">
        <f>IF('Revenue - WHC'!U153="","",'Revenue - WHC'!U153)</f>
        <v>8322574</v>
      </c>
      <c r="I152" s="198"/>
      <c r="J152" s="199"/>
      <c r="K152" s="209">
        <f>IFERROR(H152-G152,"")</f>
        <v>144017</v>
      </c>
      <c r="L152" s="210"/>
      <c r="M152" s="202"/>
      <c r="N152" s="203"/>
    </row>
    <row r="153" spans="3:35" x14ac:dyDescent="0.2">
      <c r="C153" s="13"/>
      <c r="D153" s="19"/>
      <c r="E153" s="81"/>
      <c r="F153" s="55" t="s">
        <v>87</v>
      </c>
      <c r="G153" s="190" t="e">
        <f t="shared" ref="G153:L153" si="25">SUM(G11:G152)</f>
        <v>#REF!</v>
      </c>
      <c r="H153" s="190">
        <f t="shared" si="25"/>
        <v>25741622</v>
      </c>
      <c r="I153" s="190" t="e">
        <f t="shared" si="25"/>
        <v>#REF!</v>
      </c>
      <c r="J153" s="190">
        <f t="shared" si="25"/>
        <v>17917413</v>
      </c>
      <c r="K153" s="211">
        <f t="shared" si="25"/>
        <v>288034</v>
      </c>
      <c r="L153" s="211">
        <f t="shared" si="25"/>
        <v>0</v>
      </c>
      <c r="M153" s="202"/>
      <c r="N153" s="203"/>
    </row>
    <row r="154" spans="3:35" ht="13.5" thickBot="1" x14ac:dyDescent="0.25">
      <c r="C154" s="32"/>
      <c r="D154" s="33"/>
      <c r="E154" s="82"/>
      <c r="F154" s="56"/>
      <c r="G154" s="90"/>
      <c r="H154" s="170"/>
      <c r="I154" s="170"/>
      <c r="J154" s="93"/>
      <c r="K154" s="172"/>
      <c r="L154" s="58"/>
      <c r="M154" s="48"/>
    </row>
    <row r="155" spans="3:35" x14ac:dyDescent="0.2">
      <c r="J155" s="94"/>
      <c r="K155" s="94"/>
      <c r="L155" s="59"/>
    </row>
    <row r="156" spans="3:35" x14ac:dyDescent="0.2">
      <c r="J156" s="94"/>
      <c r="K156" s="94"/>
      <c r="L156" s="59"/>
    </row>
    <row r="157" spans="3:35" ht="15.75" thickBot="1" x14ac:dyDescent="0.25">
      <c r="C157" s="197"/>
      <c r="D157" s="197"/>
      <c r="E157" s="217" t="s">
        <v>343</v>
      </c>
      <c r="Q157" s="217" t="s">
        <v>344</v>
      </c>
    </row>
    <row r="158" spans="3:35" x14ac:dyDescent="0.2">
      <c r="C158" s="9"/>
      <c r="D158" s="10"/>
      <c r="E158" s="80"/>
      <c r="F158" s="53"/>
      <c r="G158" s="89"/>
      <c r="H158" s="89"/>
      <c r="I158" s="89"/>
      <c r="J158" s="92"/>
      <c r="K158" s="92"/>
      <c r="L158" s="11"/>
      <c r="M158" s="47"/>
      <c r="P158" s="9"/>
      <c r="Q158" s="10"/>
      <c r="R158" s="80"/>
      <c r="S158" s="53"/>
      <c r="T158" s="89"/>
      <c r="U158" s="89"/>
      <c r="V158" s="89"/>
      <c r="W158" s="92"/>
      <c r="X158" s="92"/>
      <c r="Y158" s="92"/>
      <c r="Z158" s="92"/>
      <c r="AA158" s="92"/>
      <c r="AB158" s="92"/>
      <c r="AC158" s="92"/>
      <c r="AD158" s="92"/>
      <c r="AE158" s="92"/>
      <c r="AF158" s="92"/>
      <c r="AG158" s="92"/>
      <c r="AH158" s="92"/>
      <c r="AI158" s="47"/>
    </row>
    <row r="159" spans="3:35" x14ac:dyDescent="0.2">
      <c r="C159" s="13"/>
      <c r="D159" s="14"/>
      <c r="E159" s="81"/>
      <c r="F159" s="54"/>
      <c r="G159" s="146"/>
      <c r="H159" s="146"/>
      <c r="I159" s="146"/>
      <c r="J159" s="95"/>
      <c r="K159" s="95"/>
      <c r="L159" s="15"/>
      <c r="M159" s="31"/>
      <c r="P159" s="13"/>
      <c r="Q159" s="14"/>
      <c r="AI159" s="31"/>
    </row>
    <row r="160" spans="3:35" x14ac:dyDescent="0.2">
      <c r="C160" s="13"/>
      <c r="D160" s="14"/>
      <c r="E160" s="81"/>
      <c r="F160" s="54"/>
      <c r="G160" s="970" t="s">
        <v>152</v>
      </c>
      <c r="H160" s="970"/>
      <c r="I160" s="970" t="s">
        <v>155</v>
      </c>
      <c r="J160" s="970"/>
      <c r="K160" s="970" t="s">
        <v>93</v>
      </c>
      <c r="L160" s="970"/>
      <c r="M160" s="31"/>
      <c r="P160" s="13"/>
      <c r="Q160" s="81"/>
      <c r="R160" s="191"/>
      <c r="S160" s="191"/>
      <c r="T160" s="435" t="s">
        <v>156</v>
      </c>
      <c r="U160" s="191"/>
      <c r="V160" s="191"/>
      <c r="W160" s="182"/>
      <c r="X160" s="182"/>
      <c r="Y160" s="182" t="s">
        <v>157</v>
      </c>
      <c r="Z160" s="182"/>
      <c r="AA160" s="182"/>
      <c r="AB160" s="182"/>
      <c r="AC160" s="81"/>
      <c r="AD160" s="191"/>
      <c r="AE160" s="191"/>
      <c r="AF160" s="191"/>
      <c r="AG160" s="191"/>
      <c r="AH160" s="182"/>
      <c r="AI160" s="31"/>
    </row>
    <row r="161" spans="1:35" ht="25.5" x14ac:dyDescent="0.2">
      <c r="C161" s="13"/>
      <c r="D161" s="14"/>
      <c r="E161" s="63" t="s">
        <v>92</v>
      </c>
      <c r="F161" s="434" t="s">
        <v>113</v>
      </c>
      <c r="G161" s="87" t="s">
        <v>345</v>
      </c>
      <c r="H161" s="169" t="s">
        <v>154</v>
      </c>
      <c r="I161" s="87" t="s">
        <v>345</v>
      </c>
      <c r="J161" s="169" t="s">
        <v>154</v>
      </c>
      <c r="K161" s="169" t="s">
        <v>89</v>
      </c>
      <c r="L161" s="62" t="s">
        <v>155</v>
      </c>
      <c r="M161" s="31"/>
      <c r="P161" s="13"/>
      <c r="Q161" s="81"/>
      <c r="R161" s="193" t="s">
        <v>103</v>
      </c>
      <c r="S161" s="193" t="s">
        <v>104</v>
      </c>
      <c r="T161" s="193" t="s">
        <v>105</v>
      </c>
      <c r="U161" s="193" t="s">
        <v>106</v>
      </c>
      <c r="V161" s="193" t="s">
        <v>87</v>
      </c>
      <c r="W161" s="194" t="s">
        <v>103</v>
      </c>
      <c r="X161" s="194" t="s">
        <v>104</v>
      </c>
      <c r="Y161" s="194" t="s">
        <v>105</v>
      </c>
      <c r="Z161" s="194" t="s">
        <v>106</v>
      </c>
      <c r="AA161" s="194" t="s">
        <v>87</v>
      </c>
      <c r="AB161" s="182"/>
      <c r="AC161" s="81"/>
      <c r="AD161" s="434" t="s">
        <v>103</v>
      </c>
      <c r="AE161" s="434" t="s">
        <v>104</v>
      </c>
      <c r="AF161" s="434" t="s">
        <v>105</v>
      </c>
      <c r="AG161" s="434" t="s">
        <v>106</v>
      </c>
      <c r="AH161" s="434" t="s">
        <v>87</v>
      </c>
      <c r="AI161" s="31"/>
    </row>
    <row r="162" spans="1:35" x14ac:dyDescent="0.2">
      <c r="C162" s="13"/>
      <c r="D162" s="14"/>
      <c r="F162" s="55"/>
      <c r="M162" s="31"/>
      <c r="P162" s="84"/>
      <c r="Q162" s="79"/>
      <c r="S162" s="79"/>
      <c r="T162" s="79"/>
      <c r="U162" s="79"/>
      <c r="V162" s="79"/>
      <c r="X162" s="79"/>
      <c r="Y162" s="79"/>
      <c r="Z162" s="79"/>
      <c r="AA162" s="79"/>
      <c r="AB162" s="182"/>
      <c r="AC162" s="79"/>
      <c r="AE162" s="79"/>
      <c r="AF162" s="79"/>
      <c r="AG162" s="79"/>
      <c r="AH162" s="79"/>
      <c r="AI162" s="86"/>
    </row>
    <row r="163" spans="1:35" x14ac:dyDescent="0.2">
      <c r="C163" s="13"/>
      <c r="D163" s="19">
        <v>1</v>
      </c>
      <c r="E163" s="173" t="str">
        <f>IF(OR('Services - NHC'!E10="",'Services - NHC'!E10="[Enter service]"),"",'Services - NHC'!E10)</f>
        <v>Council Operations</v>
      </c>
      <c r="F163" s="174" t="str">
        <f>IF(OR('Services - NHC'!F10="",'Services - NHC'!F10="[Select]"),"",'Services - NHC'!F10)</f>
        <v>Mixed</v>
      </c>
      <c r="G163" s="184">
        <f>IF('Revenue - Base year'!V12="","",'Revenue - Base year'!V12)</f>
        <v>0</v>
      </c>
      <c r="H163" s="184">
        <f>H11</f>
        <v>8322574</v>
      </c>
      <c r="I163" s="184">
        <f>IF('Expenditure - Base year'!R11="","",'Expenditure - Base year'!R11)</f>
        <v>868321</v>
      </c>
      <c r="J163" s="185">
        <f>J11</f>
        <v>799568</v>
      </c>
      <c r="K163" s="200">
        <f>IFERROR(H163-G163,"")</f>
        <v>8322574</v>
      </c>
      <c r="L163" s="201">
        <f>IFERROR(J163-I163,"")</f>
        <v>-68753</v>
      </c>
      <c r="M163" s="202"/>
      <c r="N163" s="203"/>
      <c r="P163" s="13"/>
      <c r="Q163" s="195" t="str">
        <f>Q11</f>
        <v>Property</v>
      </c>
      <c r="R163" s="179">
        <f>SUM(R164:R169)</f>
        <v>2669626</v>
      </c>
      <c r="S163" s="179">
        <f>SUM(S164:S169)</f>
        <v>541710</v>
      </c>
      <c r="T163" s="179">
        <f>SUM(T164:T169)</f>
        <v>0</v>
      </c>
      <c r="U163" s="179">
        <f>SUM(U164:U169)</f>
        <v>137465</v>
      </c>
      <c r="V163" s="179">
        <f>SUM(V164:V169)</f>
        <v>3348801</v>
      </c>
      <c r="W163" s="179">
        <f t="shared" ref="W163:AA172" si="26">W11</f>
        <v>0</v>
      </c>
      <c r="X163" s="179">
        <f t="shared" si="26"/>
        <v>0</v>
      </c>
      <c r="Y163" s="179">
        <f t="shared" si="26"/>
        <v>0</v>
      </c>
      <c r="Z163" s="179">
        <f t="shared" si="26"/>
        <v>1615000</v>
      </c>
      <c r="AA163" s="179">
        <f t="shared" si="26"/>
        <v>1615000</v>
      </c>
      <c r="AB163" s="182"/>
      <c r="AC163" s="195" t="str">
        <f>Q163</f>
        <v>Property</v>
      </c>
      <c r="AD163" s="179">
        <f>SUM(AD164:AD169)</f>
        <v>-2669626</v>
      </c>
      <c r="AE163" s="179">
        <f>SUM(AE164:AE169)</f>
        <v>-541710</v>
      </c>
      <c r="AF163" s="179">
        <f>SUM(AF164:AF169)</f>
        <v>0</v>
      </c>
      <c r="AG163" s="179">
        <f>SUM(AG164:AG169)</f>
        <v>1477535</v>
      </c>
      <c r="AH163" s="179">
        <f>SUM(AH164:AH169)</f>
        <v>-1733801</v>
      </c>
      <c r="AI163" s="31"/>
    </row>
    <row r="164" spans="1:35" x14ac:dyDescent="0.2">
      <c r="C164" s="84"/>
      <c r="D164" s="85">
        <f>D163+1</f>
        <v>2</v>
      </c>
      <c r="E164" s="175" t="str">
        <f>IF(OR('Services - NHC'!E11="",'Services - NHC'!E11="[Enter service]"),"",'Services - NHC'!E11)</f>
        <v>Public Order &amp; Safety</v>
      </c>
      <c r="F164" s="176" t="str">
        <f>IF(OR('Services - NHC'!F11="",'Services - NHC'!F11="[Select]"),"",'Services - NHC'!F11)</f>
        <v>Mixed</v>
      </c>
      <c r="G164" s="186">
        <f>IF('Revenue - Base year'!V13="","",'Revenue - Base year'!V13)</f>
        <v>87500</v>
      </c>
      <c r="H164" s="186">
        <f t="shared" ref="H164:H227" si="27">H12</f>
        <v>88000</v>
      </c>
      <c r="I164" s="186">
        <f>IF('Expenditure - Base year'!R12="","",'Expenditure - Base year'!R12)</f>
        <v>146774</v>
      </c>
      <c r="J164" s="187">
        <f t="shared" ref="J164:J227" si="28">J12</f>
        <v>149561</v>
      </c>
      <c r="K164" s="204">
        <f t="shared" ref="K164:K227" si="29">IFERROR(H164-G164,"")</f>
        <v>500</v>
      </c>
      <c r="L164" s="205">
        <f t="shared" ref="L164:L227" si="30">IFERROR(J164-I164,"")</f>
        <v>2787</v>
      </c>
      <c r="M164" s="206"/>
      <c r="N164" s="207"/>
      <c r="O164" s="83"/>
      <c r="P164" s="13"/>
      <c r="Q164" s="181" t="str">
        <f t="shared" ref="Q164:Q186" si="31">Q12</f>
        <v>Land</v>
      </c>
      <c r="R164" s="141">
        <f>IF('Assets - Base year'!N70="","0",'Assets - Base year'!N70)</f>
        <v>50000</v>
      </c>
      <c r="S164" s="141" t="str">
        <f>IF('Assets - Base year'!O70="","0",'Assets - Base year'!O70)</f>
        <v>0</v>
      </c>
      <c r="T164" s="141" t="str">
        <f>IF('Assets - Base year'!P70="","0",'Assets - Base year'!P70)</f>
        <v>0</v>
      </c>
      <c r="U164" s="141" t="str">
        <f>IF('Assets - Base year'!Q70="","0",'Assets - Base year'!Q70)</f>
        <v>0</v>
      </c>
      <c r="V164" s="141">
        <f>IF('Assets - Base year'!R70="","0",'Assets - Base year'!R70)</f>
        <v>50000</v>
      </c>
      <c r="W164" s="141">
        <f t="shared" si="26"/>
        <v>0</v>
      </c>
      <c r="X164" s="141">
        <f t="shared" si="26"/>
        <v>0</v>
      </c>
      <c r="Y164" s="141">
        <f t="shared" si="26"/>
        <v>0</v>
      </c>
      <c r="Z164" s="141">
        <f t="shared" si="26"/>
        <v>0</v>
      </c>
      <c r="AA164" s="141">
        <f t="shared" si="26"/>
        <v>0</v>
      </c>
      <c r="AB164" s="182"/>
      <c r="AC164" s="181" t="str">
        <f t="shared" ref="AC164:AC186" si="32">Q164</f>
        <v>Land</v>
      </c>
      <c r="AD164" s="141">
        <f t="shared" ref="AD164:AD169" si="33">W164-R164</f>
        <v>-50000</v>
      </c>
      <c r="AE164" s="141">
        <f t="shared" ref="AE164:AE169" si="34">X164-S164</f>
        <v>0</v>
      </c>
      <c r="AF164" s="141">
        <f t="shared" ref="AF164:AF169" si="35">Y164-T164</f>
        <v>0</v>
      </c>
      <c r="AG164" s="141">
        <f t="shared" ref="AG164:AG169" si="36">Z164-U164</f>
        <v>0</v>
      </c>
      <c r="AH164" s="141">
        <f t="shared" ref="AH164:AH169" si="37">AA164-V164</f>
        <v>-50000</v>
      </c>
      <c r="AI164" s="31"/>
    </row>
    <row r="165" spans="1:35" x14ac:dyDescent="0.2">
      <c r="C165" s="13"/>
      <c r="D165" s="19">
        <f>D164+1</f>
        <v>3</v>
      </c>
      <c r="E165" s="175" t="str">
        <f>IF(OR('Services - NHC'!E12="",'Services - NHC'!E12="[Enter service]"),"",'Services - NHC'!E12)</f>
        <v>Financial &amp; Fiscal Affairs</v>
      </c>
      <c r="F165" s="176" t="str">
        <f>IF(OR('Services - NHC'!F12="",'Services - NHC'!F12="[Select]"),"",'Services - NHC'!F12)</f>
        <v>Mixed</v>
      </c>
      <c r="G165" s="186">
        <f>IF('Revenue - Base year'!V14="","",'Revenue - Base year'!V14)</f>
        <v>8249310</v>
      </c>
      <c r="H165" s="186">
        <f t="shared" si="27"/>
        <v>240069</v>
      </c>
      <c r="I165" s="186">
        <f>IF('Expenditure - Base year'!R13="","",'Expenditure - Base year'!R13)</f>
        <v>1241859</v>
      </c>
      <c r="J165" s="187">
        <f t="shared" si="28"/>
        <v>1520662</v>
      </c>
      <c r="K165" s="204">
        <f t="shared" si="29"/>
        <v>-8009241</v>
      </c>
      <c r="L165" s="208">
        <f t="shared" si="30"/>
        <v>278803</v>
      </c>
      <c r="M165" s="202"/>
      <c r="N165" s="203"/>
      <c r="P165" s="13"/>
      <c r="Q165" s="181" t="str">
        <f t="shared" si="31"/>
        <v>Land improvements</v>
      </c>
      <c r="R165" s="141" t="str">
        <f>IF('Assets - Base year'!N71="","0",'Assets - Base year'!N71)</f>
        <v>0</v>
      </c>
      <c r="S165" s="141" t="str">
        <f>IF('Assets - Base year'!O71="","0",'Assets - Base year'!O71)</f>
        <v>0</v>
      </c>
      <c r="T165" s="141" t="str">
        <f>IF('Assets - Base year'!P71="","0",'Assets - Base year'!P71)</f>
        <v>0</v>
      </c>
      <c r="U165" s="141" t="str">
        <f>IF('Assets - Base year'!Q71="","0",'Assets - Base year'!Q71)</f>
        <v>0</v>
      </c>
      <c r="V165" s="141">
        <f>IF('Assets - Base year'!R71="","0",'Assets - Base year'!R71)</f>
        <v>0</v>
      </c>
      <c r="W165" s="141">
        <f t="shared" si="26"/>
        <v>0</v>
      </c>
      <c r="X165" s="141">
        <f t="shared" si="26"/>
        <v>0</v>
      </c>
      <c r="Y165" s="141">
        <f t="shared" si="26"/>
        <v>0</v>
      </c>
      <c r="Z165" s="141">
        <f t="shared" si="26"/>
        <v>0</v>
      </c>
      <c r="AA165" s="141">
        <f t="shared" si="26"/>
        <v>0</v>
      </c>
      <c r="AB165" s="182"/>
      <c r="AC165" s="181" t="str">
        <f t="shared" si="32"/>
        <v>Land improvements</v>
      </c>
      <c r="AD165" s="141">
        <f t="shared" si="33"/>
        <v>0</v>
      </c>
      <c r="AE165" s="141">
        <f t="shared" si="34"/>
        <v>0</v>
      </c>
      <c r="AF165" s="141">
        <f t="shared" si="35"/>
        <v>0</v>
      </c>
      <c r="AG165" s="141">
        <f t="shared" si="36"/>
        <v>0</v>
      </c>
      <c r="AH165" s="141">
        <f t="shared" si="37"/>
        <v>0</v>
      </c>
      <c r="AI165" s="31"/>
    </row>
    <row r="166" spans="1:35" x14ac:dyDescent="0.2">
      <c r="C166" s="13"/>
      <c r="D166" s="19">
        <f>D165+1</f>
        <v>4</v>
      </c>
      <c r="E166" s="175" t="str">
        <f>IF(OR('Services - NHC'!E13="",'Services - NHC'!E13="[Enter service]"),"",'Services - NHC'!E13)</f>
        <v>General Administration</v>
      </c>
      <c r="F166" s="176" t="str">
        <f>IF(OR('Services - NHC'!F13="",'Services - NHC'!F13="[Select]"),"",'Services - NHC'!F13)</f>
        <v>Mixed</v>
      </c>
      <c r="G166" s="188">
        <f>IF('Revenue - Base year'!V15="","",'Revenue - Base year'!V15)</f>
        <v>85000</v>
      </c>
      <c r="H166" s="188">
        <f t="shared" si="27"/>
        <v>85000</v>
      </c>
      <c r="I166" s="188">
        <f>IF('Expenditure - Base year'!R14="","",'Expenditure - Base year'!R14)</f>
        <v>791329</v>
      </c>
      <c r="J166" s="187">
        <f t="shared" si="28"/>
        <v>944916</v>
      </c>
      <c r="K166" s="204">
        <f t="shared" si="29"/>
        <v>0</v>
      </c>
      <c r="L166" s="208">
        <f t="shared" si="30"/>
        <v>153587</v>
      </c>
      <c r="M166" s="202"/>
      <c r="N166" s="203"/>
      <c r="P166" s="13"/>
      <c r="Q166" s="181" t="str">
        <f t="shared" si="31"/>
        <v>Buildings</v>
      </c>
      <c r="R166" s="141">
        <f>IF('Assets - Base year'!N72="","0",'Assets - Base year'!N72)</f>
        <v>2619626</v>
      </c>
      <c r="S166" s="141">
        <f>IF('Assets - Base year'!O72="","0",'Assets - Base year'!O72)</f>
        <v>445662</v>
      </c>
      <c r="T166" s="141" t="str">
        <f>IF('Assets - Base year'!P72="","0",'Assets - Base year'!P72)</f>
        <v>0</v>
      </c>
      <c r="U166" s="141">
        <f>IF('Assets - Base year'!Q72="","0",'Assets - Base year'!Q72)</f>
        <v>137465</v>
      </c>
      <c r="V166" s="141">
        <f>IF('Assets - Base year'!R72="","0",'Assets - Base year'!R72)</f>
        <v>3202753</v>
      </c>
      <c r="W166" s="141">
        <f t="shared" si="26"/>
        <v>0</v>
      </c>
      <c r="X166" s="141">
        <f t="shared" si="26"/>
        <v>0</v>
      </c>
      <c r="Y166" s="141">
        <f t="shared" si="26"/>
        <v>0</v>
      </c>
      <c r="Z166" s="141">
        <f t="shared" si="26"/>
        <v>1615000</v>
      </c>
      <c r="AA166" s="141">
        <f t="shared" si="26"/>
        <v>1615000</v>
      </c>
      <c r="AB166" s="182"/>
      <c r="AC166" s="181" t="str">
        <f t="shared" si="32"/>
        <v>Buildings</v>
      </c>
      <c r="AD166" s="141">
        <f t="shared" si="33"/>
        <v>-2619626</v>
      </c>
      <c r="AE166" s="141">
        <f t="shared" si="34"/>
        <v>-445662</v>
      </c>
      <c r="AF166" s="141">
        <f t="shared" si="35"/>
        <v>0</v>
      </c>
      <c r="AG166" s="141">
        <f t="shared" si="36"/>
        <v>1477535</v>
      </c>
      <c r="AH166" s="141">
        <f t="shared" si="37"/>
        <v>-1587753</v>
      </c>
      <c r="AI166" s="31"/>
    </row>
    <row r="167" spans="1:35" x14ac:dyDescent="0.2">
      <c r="C167" s="13"/>
      <c r="D167" s="19">
        <f>D166+1</f>
        <v>5</v>
      </c>
      <c r="E167" s="175" t="str">
        <f>IF(OR('Services - NHC'!E14="",'Services - NHC'!E14="[Enter service]"),"",'Services - NHC'!E14)</f>
        <v>Families &amp; Children</v>
      </c>
      <c r="F167" s="176" t="str">
        <f>IF(OR('Services - NHC'!F14="",'Services - NHC'!F14="[Select]"),"",'Services - NHC'!F14)</f>
        <v>External</v>
      </c>
      <c r="G167" s="188">
        <f>IF('Revenue - Base year'!V16="","",'Revenue - Base year'!V16)</f>
        <v>500</v>
      </c>
      <c r="H167" s="188">
        <f t="shared" si="27"/>
        <v>500</v>
      </c>
      <c r="I167" s="188">
        <f>IF('Expenditure - Base year'!R15="","",'Expenditure - Base year'!R15)</f>
        <v>41975</v>
      </c>
      <c r="J167" s="187">
        <f t="shared" si="28"/>
        <v>36988</v>
      </c>
      <c r="K167" s="204">
        <f t="shared" si="29"/>
        <v>0</v>
      </c>
      <c r="L167" s="208">
        <f t="shared" si="30"/>
        <v>-4987</v>
      </c>
      <c r="M167" s="202"/>
      <c r="N167" s="203"/>
      <c r="P167" s="13"/>
      <c r="Q167" s="181" t="str">
        <f t="shared" si="31"/>
        <v>Heritage buildings</v>
      </c>
      <c r="R167" s="141" t="str">
        <f>IF('Assets - Base year'!N73="","0",'Assets - Base year'!N73)</f>
        <v>0</v>
      </c>
      <c r="S167" s="141">
        <f>IF('Assets - Base year'!O73="","0",'Assets - Base year'!O73)</f>
        <v>96048</v>
      </c>
      <c r="T167" s="141" t="str">
        <f>IF('Assets - Base year'!P73="","0",'Assets - Base year'!P73)</f>
        <v>0</v>
      </c>
      <c r="U167" s="141" t="str">
        <f>IF('Assets - Base year'!Q73="","0",'Assets - Base year'!Q73)</f>
        <v>0</v>
      </c>
      <c r="V167" s="141">
        <f>IF('Assets - Base year'!R73="","0",'Assets - Base year'!R73)</f>
        <v>96048</v>
      </c>
      <c r="W167" s="141">
        <f t="shared" si="26"/>
        <v>0</v>
      </c>
      <c r="X167" s="141">
        <f t="shared" si="26"/>
        <v>0</v>
      </c>
      <c r="Y167" s="141">
        <f t="shared" si="26"/>
        <v>0</v>
      </c>
      <c r="Z167" s="141">
        <f t="shared" si="26"/>
        <v>0</v>
      </c>
      <c r="AA167" s="141">
        <f t="shared" si="26"/>
        <v>0</v>
      </c>
      <c r="AB167" s="182"/>
      <c r="AC167" s="181" t="str">
        <f t="shared" si="32"/>
        <v>Heritage buildings</v>
      </c>
      <c r="AD167" s="141">
        <f t="shared" si="33"/>
        <v>0</v>
      </c>
      <c r="AE167" s="141">
        <f t="shared" si="34"/>
        <v>-96048</v>
      </c>
      <c r="AF167" s="141">
        <f t="shared" si="35"/>
        <v>0</v>
      </c>
      <c r="AG167" s="141">
        <f t="shared" si="36"/>
        <v>0</v>
      </c>
      <c r="AH167" s="141">
        <f t="shared" si="37"/>
        <v>-96048</v>
      </c>
      <c r="AI167" s="31"/>
    </row>
    <row r="168" spans="1:35" x14ac:dyDescent="0.2">
      <c r="C168" s="13"/>
      <c r="D168" s="85">
        <f t="shared" ref="D168:D231" si="38">D167+1</f>
        <v>6</v>
      </c>
      <c r="E168" s="175" t="str">
        <f>IF(OR('Services - NHC'!E15="",'Services - NHC'!E15="[Enter service]"),"",'Services - NHC'!E15)</f>
        <v>Community Health</v>
      </c>
      <c r="F168" s="176" t="str">
        <f>IF(OR('Services - NHC'!F15="",'Services - NHC'!F15="[Select]"),"",'Services - NHC'!F15)</f>
        <v>External</v>
      </c>
      <c r="G168" s="188">
        <f>IF('Revenue - Base year'!V17="","",'Revenue - Base year'!V17)</f>
        <v>27469</v>
      </c>
      <c r="H168" s="188">
        <f t="shared" si="27"/>
        <v>28775</v>
      </c>
      <c r="I168" s="188">
        <f>IF('Expenditure - Base year'!R16="","",'Expenditure - Base year'!R16)</f>
        <v>103802</v>
      </c>
      <c r="J168" s="187">
        <f t="shared" si="28"/>
        <v>101710</v>
      </c>
      <c r="K168" s="204">
        <f t="shared" si="29"/>
        <v>1306</v>
      </c>
      <c r="L168" s="208">
        <f t="shared" si="30"/>
        <v>-2092</v>
      </c>
      <c r="M168" s="202"/>
      <c r="N168" s="203"/>
      <c r="P168" s="13"/>
      <c r="Q168" s="181" t="str">
        <f t="shared" si="31"/>
        <v>Building improvements</v>
      </c>
      <c r="R168" s="141" t="str">
        <f>IF('Assets - Base year'!N74="","0",'Assets - Base year'!N74)</f>
        <v>0</v>
      </c>
      <c r="S168" s="141" t="str">
        <f>IF('Assets - Base year'!O74="","0",'Assets - Base year'!O74)</f>
        <v>0</v>
      </c>
      <c r="T168" s="141" t="str">
        <f>IF('Assets - Base year'!P74="","0",'Assets - Base year'!P74)</f>
        <v>0</v>
      </c>
      <c r="U168" s="141" t="str">
        <f>IF('Assets - Base year'!Q74="","0",'Assets - Base year'!Q74)</f>
        <v>0</v>
      </c>
      <c r="V168" s="141">
        <f>IF('Assets - Base year'!R74="","0",'Assets - Base year'!R74)</f>
        <v>0</v>
      </c>
      <c r="W168" s="141">
        <f t="shared" si="26"/>
        <v>0</v>
      </c>
      <c r="X168" s="141">
        <f t="shared" si="26"/>
        <v>0</v>
      </c>
      <c r="Y168" s="141">
        <f t="shared" si="26"/>
        <v>0</v>
      </c>
      <c r="Z168" s="141">
        <f t="shared" si="26"/>
        <v>0</v>
      </c>
      <c r="AA168" s="141">
        <f t="shared" si="26"/>
        <v>0</v>
      </c>
      <c r="AB168" s="182"/>
      <c r="AC168" s="181" t="str">
        <f t="shared" si="32"/>
        <v>Building improvements</v>
      </c>
      <c r="AD168" s="141">
        <f t="shared" si="33"/>
        <v>0</v>
      </c>
      <c r="AE168" s="141">
        <f t="shared" si="34"/>
        <v>0</v>
      </c>
      <c r="AF168" s="141">
        <f t="shared" si="35"/>
        <v>0</v>
      </c>
      <c r="AG168" s="141">
        <f t="shared" si="36"/>
        <v>0</v>
      </c>
      <c r="AH168" s="141">
        <f t="shared" si="37"/>
        <v>0</v>
      </c>
      <c r="AI168" s="31"/>
    </row>
    <row r="169" spans="1:35" x14ac:dyDescent="0.2">
      <c r="C169" s="13"/>
      <c r="D169" s="19">
        <f t="shared" si="38"/>
        <v>7</v>
      </c>
      <c r="E169" s="175" t="str">
        <f>IF(OR('Services - NHC'!E16="",'Services - NHC'!E16="[Enter service]"),"",'Services - NHC'!E16)</f>
        <v>Community Welfare Services</v>
      </c>
      <c r="F169" s="176" t="str">
        <f>IF(OR('Services - NHC'!F16="",'Services - NHC'!F16="[Select]"),"",'Services - NHC'!F16)</f>
        <v>External</v>
      </c>
      <c r="G169" s="188">
        <f>IF('Revenue - Base year'!V18="","",'Revenue - Base year'!V18)</f>
        <v>433600</v>
      </c>
      <c r="H169" s="188">
        <f t="shared" si="27"/>
        <v>33100</v>
      </c>
      <c r="I169" s="188">
        <f>IF('Expenditure - Base year'!R17="","",'Expenditure - Base year'!R17)</f>
        <v>125705</v>
      </c>
      <c r="J169" s="187">
        <f t="shared" si="28"/>
        <v>106588</v>
      </c>
      <c r="K169" s="204">
        <f t="shared" si="29"/>
        <v>-400500</v>
      </c>
      <c r="L169" s="208">
        <f t="shared" si="30"/>
        <v>-19117</v>
      </c>
      <c r="M169" s="202"/>
      <c r="N169" s="203"/>
      <c r="P169" s="13"/>
      <c r="Q169" s="181" t="str">
        <f t="shared" si="31"/>
        <v>Leasthold improvements</v>
      </c>
      <c r="R169" s="141" t="str">
        <f>IF('Assets - Base year'!N75="","0",'Assets - Base year'!N75)</f>
        <v>0</v>
      </c>
      <c r="S169" s="141" t="str">
        <f>IF('Assets - Base year'!O75="","0",'Assets - Base year'!O75)</f>
        <v>0</v>
      </c>
      <c r="T169" s="141" t="str">
        <f>IF('Assets - Base year'!P75="","0",'Assets - Base year'!P75)</f>
        <v>0</v>
      </c>
      <c r="U169" s="141" t="str">
        <f>IF('Assets - Base year'!Q75="","0",'Assets - Base year'!Q75)</f>
        <v>0</v>
      </c>
      <c r="V169" s="141">
        <f>IF('Assets - Base year'!R75="","0",'Assets - Base year'!R75)</f>
        <v>0</v>
      </c>
      <c r="W169" s="141">
        <f t="shared" si="26"/>
        <v>0</v>
      </c>
      <c r="X169" s="141">
        <f t="shared" si="26"/>
        <v>0</v>
      </c>
      <c r="Y169" s="141">
        <f t="shared" si="26"/>
        <v>0</v>
      </c>
      <c r="Z169" s="141">
        <f t="shared" si="26"/>
        <v>0</v>
      </c>
      <c r="AA169" s="141">
        <f t="shared" si="26"/>
        <v>0</v>
      </c>
      <c r="AB169" s="182"/>
      <c r="AC169" s="181" t="str">
        <f t="shared" si="32"/>
        <v>Leasthold improvements</v>
      </c>
      <c r="AD169" s="141">
        <f t="shared" si="33"/>
        <v>0</v>
      </c>
      <c r="AE169" s="141">
        <f t="shared" si="34"/>
        <v>0</v>
      </c>
      <c r="AF169" s="141">
        <f t="shared" si="35"/>
        <v>0</v>
      </c>
      <c r="AG169" s="141">
        <f t="shared" si="36"/>
        <v>0</v>
      </c>
      <c r="AH169" s="141">
        <f t="shared" si="37"/>
        <v>0</v>
      </c>
      <c r="AI169" s="31"/>
    </row>
    <row r="170" spans="1:35" ht="12.75" customHeight="1" x14ac:dyDescent="0.2">
      <c r="C170" s="13"/>
      <c r="D170" s="19">
        <f t="shared" si="38"/>
        <v>8</v>
      </c>
      <c r="E170" s="175" t="str">
        <f>IF(OR('Services - NHC'!E17="",'Services - NHC'!E17="[Enter service]"),"",'Services - NHC'!E17)</f>
        <v>Education</v>
      </c>
      <c r="F170" s="176" t="str">
        <f>IF(OR('Services - NHC'!F17="",'Services - NHC'!F17="[Select]"),"",'Services - NHC'!F17)</f>
        <v>External</v>
      </c>
      <c r="G170" s="188">
        <f>IF('Revenue - Base year'!V19="","",'Revenue - Base year'!V19)</f>
        <v>800000</v>
      </c>
      <c r="H170" s="188">
        <f t="shared" si="27"/>
        <v>0</v>
      </c>
      <c r="I170" s="188">
        <f>IF('Expenditure - Base year'!R18="","",'Expenditure - Base year'!R18)</f>
        <v>236249</v>
      </c>
      <c r="J170" s="187">
        <f t="shared" si="28"/>
        <v>186341</v>
      </c>
      <c r="K170" s="204">
        <f t="shared" si="29"/>
        <v>-800000</v>
      </c>
      <c r="L170" s="208">
        <f t="shared" si="30"/>
        <v>-49908</v>
      </c>
      <c r="M170" s="202"/>
      <c r="N170" s="203"/>
      <c r="P170" s="13"/>
      <c r="Q170" s="195" t="str">
        <f t="shared" si="31"/>
        <v>Plant and equipment</v>
      </c>
      <c r="R170" s="180">
        <f>SUM(R171:R175)</f>
        <v>48190</v>
      </c>
      <c r="S170" s="180">
        <f>SUM(S171:S175)</f>
        <v>871721</v>
      </c>
      <c r="T170" s="180">
        <f>SUM(T171:T175)</f>
        <v>0</v>
      </c>
      <c r="U170" s="180">
        <f>SUM(U171:U175)</f>
        <v>0</v>
      </c>
      <c r="V170" s="180">
        <f>SUM(V171:V175)</f>
        <v>919911</v>
      </c>
      <c r="W170" s="180">
        <f t="shared" si="26"/>
        <v>8500</v>
      </c>
      <c r="X170" s="180">
        <f t="shared" si="26"/>
        <v>776550</v>
      </c>
      <c r="Y170" s="180">
        <f t="shared" si="26"/>
        <v>0</v>
      </c>
      <c r="Z170" s="180">
        <f t="shared" si="26"/>
        <v>0</v>
      </c>
      <c r="AA170" s="180">
        <f t="shared" si="26"/>
        <v>785050</v>
      </c>
      <c r="AB170" s="182"/>
      <c r="AC170" s="195" t="str">
        <f t="shared" si="32"/>
        <v>Plant and equipment</v>
      </c>
      <c r="AD170" s="180">
        <f>SUM(AD171:AD175)</f>
        <v>-39690</v>
      </c>
      <c r="AE170" s="180">
        <f>SUM(AE171:AE175)</f>
        <v>-95171</v>
      </c>
      <c r="AF170" s="180">
        <f>SUM(AF171:AF175)</f>
        <v>0</v>
      </c>
      <c r="AG170" s="180">
        <f>SUM(AG171:AG175)</f>
        <v>0</v>
      </c>
      <c r="AH170" s="180">
        <f>SUM(AH171:AH175)</f>
        <v>-134861</v>
      </c>
      <c r="AI170" s="31"/>
    </row>
    <row r="171" spans="1:35" ht="25.5" x14ac:dyDescent="0.2">
      <c r="C171" s="13"/>
      <c r="D171" s="19">
        <f t="shared" si="38"/>
        <v>9</v>
      </c>
      <c r="E171" s="175" t="str">
        <f>IF(OR('Services - NHC'!E18="",'Services - NHC'!E18="[Enter service]"),"",'Services - NHC'!E18)</f>
        <v>Family &amp; Community services Administration</v>
      </c>
      <c r="F171" s="176" t="str">
        <f>IF(OR('Services - NHC'!F18="",'Services - NHC'!F18="[Select]"),"",'Services - NHC'!F18)</f>
        <v>External</v>
      </c>
      <c r="G171" s="188">
        <f>IF('Revenue - Base year'!V20="","",'Revenue - Base year'!V20)</f>
        <v>0</v>
      </c>
      <c r="H171" s="188">
        <f t="shared" si="27"/>
        <v>0</v>
      </c>
      <c r="I171" s="188">
        <f>IF('Expenditure - Base year'!R19="","",'Expenditure - Base year'!R19)</f>
        <v>855913</v>
      </c>
      <c r="J171" s="187">
        <f t="shared" si="28"/>
        <v>84665</v>
      </c>
      <c r="K171" s="204">
        <f t="shared" si="29"/>
        <v>0</v>
      </c>
      <c r="L171" s="208">
        <f t="shared" si="30"/>
        <v>-771248</v>
      </c>
      <c r="M171" s="202"/>
      <c r="N171" s="203"/>
      <c r="P171" s="13"/>
      <c r="Q171" s="181" t="str">
        <f t="shared" si="31"/>
        <v>Heritage plant and equipment</v>
      </c>
      <c r="R171" s="141" t="str">
        <f>IF('Assets - Base year'!N77="","0",'Assets - Base year'!N77)</f>
        <v>0</v>
      </c>
      <c r="S171" s="141" t="str">
        <f>IF('Assets - Base year'!O77="","0",'Assets - Base year'!O77)</f>
        <v>0</v>
      </c>
      <c r="T171" s="141" t="str">
        <f>IF('Assets - Base year'!P77="","0",'Assets - Base year'!P77)</f>
        <v>0</v>
      </c>
      <c r="U171" s="141" t="str">
        <f>IF('Assets - Base year'!Q77="","0",'Assets - Base year'!Q77)</f>
        <v>0</v>
      </c>
      <c r="V171" s="141">
        <f>IF('Assets - Base year'!R77="","0",'Assets - Base year'!R77)</f>
        <v>0</v>
      </c>
      <c r="W171" s="141">
        <f t="shared" si="26"/>
        <v>0</v>
      </c>
      <c r="X171" s="141">
        <f t="shared" si="26"/>
        <v>0</v>
      </c>
      <c r="Y171" s="141">
        <f t="shared" si="26"/>
        <v>0</v>
      </c>
      <c r="Z171" s="141">
        <f t="shared" si="26"/>
        <v>0</v>
      </c>
      <c r="AA171" s="141">
        <f t="shared" si="26"/>
        <v>0</v>
      </c>
      <c r="AB171" s="182"/>
      <c r="AC171" s="181" t="str">
        <f t="shared" si="32"/>
        <v>Heritage plant and equipment</v>
      </c>
      <c r="AD171" s="141">
        <f t="shared" ref="AD171:AH175" si="39">W171-R171</f>
        <v>0</v>
      </c>
      <c r="AE171" s="141">
        <f t="shared" si="39"/>
        <v>0</v>
      </c>
      <c r="AF171" s="141">
        <f t="shared" si="39"/>
        <v>0</v>
      </c>
      <c r="AG171" s="141">
        <f t="shared" si="39"/>
        <v>0</v>
      </c>
      <c r="AH171" s="141">
        <f t="shared" si="39"/>
        <v>0</v>
      </c>
      <c r="AI171" s="31"/>
    </row>
    <row r="172" spans="1:35" x14ac:dyDescent="0.2">
      <c r="C172" s="13"/>
      <c r="D172" s="85">
        <f t="shared" si="38"/>
        <v>10</v>
      </c>
      <c r="E172" s="175" t="str">
        <f>IF(OR('Services - NHC'!E19="",'Services - NHC'!E19="[Enter service]"),"",'Services - NHC'!E19)</f>
        <v>Community Care Services</v>
      </c>
      <c r="F172" s="176" t="str">
        <f>IF(OR('Services - NHC'!F19="",'Services - NHC'!F19="[Select]"),"",'Services - NHC'!F19)</f>
        <v>External</v>
      </c>
      <c r="G172" s="188">
        <f>IF('Revenue - Base year'!V21="","",'Revenue - Base year'!V21)</f>
        <v>543286</v>
      </c>
      <c r="H172" s="188">
        <f t="shared" si="27"/>
        <v>904001</v>
      </c>
      <c r="I172" s="188">
        <f>IF('Expenditure - Base year'!R20="","",'Expenditure - Base year'!R20)</f>
        <v>126780</v>
      </c>
      <c r="J172" s="187">
        <f t="shared" si="28"/>
        <v>763433</v>
      </c>
      <c r="K172" s="204">
        <f t="shared" si="29"/>
        <v>360715</v>
      </c>
      <c r="L172" s="208">
        <f t="shared" si="30"/>
        <v>636653</v>
      </c>
      <c r="M172" s="202"/>
      <c r="N172" s="203"/>
      <c r="P172" s="13"/>
      <c r="Q172" s="181" t="str">
        <f t="shared" si="31"/>
        <v>Plant, machinery and equipment</v>
      </c>
      <c r="R172" s="141" t="str">
        <f>IF('Assets - Base year'!N78="","0",'Assets - Base year'!N78)</f>
        <v>0</v>
      </c>
      <c r="S172" s="141">
        <f>IF('Assets - Base year'!O78="","0",'Assets - Base year'!O78)</f>
        <v>792166</v>
      </c>
      <c r="T172" s="141" t="str">
        <f>IF('Assets - Base year'!P78="","0",'Assets - Base year'!P78)</f>
        <v>0</v>
      </c>
      <c r="U172" s="141" t="str">
        <f>IF('Assets - Base year'!Q78="","0",'Assets - Base year'!Q78)</f>
        <v>0</v>
      </c>
      <c r="V172" s="141">
        <f>IF('Assets - Base year'!R78="","0",'Assets - Base year'!R78)</f>
        <v>792166</v>
      </c>
      <c r="W172" s="141">
        <f t="shared" si="26"/>
        <v>8500</v>
      </c>
      <c r="X172" s="141">
        <f t="shared" si="26"/>
        <v>776550</v>
      </c>
      <c r="Y172" s="141">
        <f t="shared" si="26"/>
        <v>0</v>
      </c>
      <c r="Z172" s="141">
        <f t="shared" si="26"/>
        <v>0</v>
      </c>
      <c r="AA172" s="141">
        <f t="shared" si="26"/>
        <v>785050</v>
      </c>
      <c r="AB172" s="182"/>
      <c r="AC172" s="181" t="str">
        <f t="shared" si="32"/>
        <v>Plant, machinery and equipment</v>
      </c>
      <c r="AD172" s="141">
        <f t="shared" si="39"/>
        <v>8500</v>
      </c>
      <c r="AE172" s="141">
        <f t="shared" si="39"/>
        <v>-15616</v>
      </c>
      <c r="AF172" s="141">
        <f t="shared" si="39"/>
        <v>0</v>
      </c>
      <c r="AG172" s="141">
        <f t="shared" si="39"/>
        <v>0</v>
      </c>
      <c r="AH172" s="141">
        <f t="shared" si="39"/>
        <v>-7116</v>
      </c>
      <c r="AI172" s="31"/>
    </row>
    <row r="173" spans="1:35" x14ac:dyDescent="0.2">
      <c r="C173" s="13"/>
      <c r="D173" s="19">
        <f t="shared" si="38"/>
        <v>11</v>
      </c>
      <c r="E173" s="175" t="str">
        <f>IF(OR('Services - NHC'!E20="",'Services - NHC'!E20="[Enter service]"),"",'Services - NHC'!E20)</f>
        <v>Facilities</v>
      </c>
      <c r="F173" s="176" t="str">
        <f>IF(OR('Services - NHC'!F20="",'Services - NHC'!F20="[Select]"),"",'Services - NHC'!F20)</f>
        <v>External</v>
      </c>
      <c r="G173" s="188">
        <f>IF('Revenue - Base year'!V22="","",'Revenue - Base year'!V22)</f>
        <v>0</v>
      </c>
      <c r="H173" s="188">
        <f t="shared" si="27"/>
        <v>0</v>
      </c>
      <c r="I173" s="188">
        <f>IF('Expenditure - Base year'!R21="","",'Expenditure - Base year'!R21)</f>
        <v>39703</v>
      </c>
      <c r="J173" s="187">
        <f t="shared" si="28"/>
        <v>23388</v>
      </c>
      <c r="K173" s="204">
        <f t="shared" si="29"/>
        <v>0</v>
      </c>
      <c r="L173" s="208">
        <f t="shared" si="30"/>
        <v>-16315</v>
      </c>
      <c r="M173" s="202"/>
      <c r="N173" s="203"/>
      <c r="P173" s="13"/>
      <c r="Q173" s="181" t="str">
        <f t="shared" si="31"/>
        <v>Fixtures, fittings and furniture</v>
      </c>
      <c r="R173" s="141">
        <f>IF('Assets - Base year'!N79="","0",'Assets - Base year'!N79)</f>
        <v>48190</v>
      </c>
      <c r="S173" s="141">
        <f>IF('Assets - Base year'!O79="","0",'Assets - Base year'!O79)</f>
        <v>79555</v>
      </c>
      <c r="T173" s="141" t="str">
        <f>IF('Assets - Base year'!P79="","0",'Assets - Base year'!P79)</f>
        <v>0</v>
      </c>
      <c r="U173" s="141" t="str">
        <f>IF('Assets - Base year'!Q79="","0",'Assets - Base year'!Q79)</f>
        <v>0</v>
      </c>
      <c r="V173" s="141">
        <f>IF('Assets - Base year'!R79="","0",'Assets - Base year'!R79)</f>
        <v>127745</v>
      </c>
      <c r="W173" s="141">
        <f t="shared" ref="W173:AA182" si="40">W21</f>
        <v>0</v>
      </c>
      <c r="X173" s="141">
        <f t="shared" si="40"/>
        <v>0</v>
      </c>
      <c r="Y173" s="141">
        <f t="shared" si="40"/>
        <v>0</v>
      </c>
      <c r="Z173" s="141">
        <f t="shared" si="40"/>
        <v>0</v>
      </c>
      <c r="AA173" s="141">
        <f t="shared" si="40"/>
        <v>0</v>
      </c>
      <c r="AB173" s="182"/>
      <c r="AC173" s="181" t="str">
        <f t="shared" si="32"/>
        <v>Fixtures, fittings and furniture</v>
      </c>
      <c r="AD173" s="141">
        <f t="shared" si="39"/>
        <v>-48190</v>
      </c>
      <c r="AE173" s="141">
        <f t="shared" si="39"/>
        <v>-79555</v>
      </c>
      <c r="AF173" s="141">
        <f t="shared" si="39"/>
        <v>0</v>
      </c>
      <c r="AG173" s="141">
        <f t="shared" si="39"/>
        <v>0</v>
      </c>
      <c r="AH173" s="141">
        <f t="shared" si="39"/>
        <v>-127745</v>
      </c>
      <c r="AI173" s="31"/>
    </row>
    <row r="174" spans="1:35" x14ac:dyDescent="0.2">
      <c r="C174" s="13"/>
      <c r="D174" s="19">
        <f t="shared" si="38"/>
        <v>12</v>
      </c>
      <c r="E174" s="175" t="str">
        <f>IF(OR('Services - NHC'!E21="",'Services - NHC'!E21="[Enter service]"),"",'Services - NHC'!E21)</f>
        <v>Sports Grounds &amp; Facilities</v>
      </c>
      <c r="F174" s="176" t="str">
        <f>IF(OR('Services - NHC'!F21="",'Services - NHC'!F21="[Select]"),"",'Services - NHC'!F21)</f>
        <v>External</v>
      </c>
      <c r="G174" s="188">
        <f>IF('Revenue - Base year'!V23="","",'Revenue - Base year'!V23)</f>
        <v>358636</v>
      </c>
      <c r="H174" s="188">
        <f t="shared" si="27"/>
        <v>204000</v>
      </c>
      <c r="I174" s="188">
        <f>IF('Expenditure - Base year'!R22="","",'Expenditure - Base year'!R22)</f>
        <v>930359</v>
      </c>
      <c r="J174" s="187">
        <f t="shared" si="28"/>
        <v>847533</v>
      </c>
      <c r="K174" s="204">
        <f t="shared" si="29"/>
        <v>-154636</v>
      </c>
      <c r="L174" s="208">
        <f t="shared" si="30"/>
        <v>-82826</v>
      </c>
      <c r="M174" s="202"/>
      <c r="N174" s="203"/>
      <c r="P174" s="13"/>
      <c r="Q174" s="181" t="str">
        <f t="shared" si="31"/>
        <v>Computers and telecommunications</v>
      </c>
      <c r="R174" s="141" t="str">
        <f>IF('Assets - Base year'!N80="","0",'Assets - Base year'!N80)</f>
        <v>0</v>
      </c>
      <c r="S174" s="141" t="str">
        <f>IF('Assets - Base year'!O80="","0",'Assets - Base year'!O80)</f>
        <v>0</v>
      </c>
      <c r="T174" s="141" t="str">
        <f>IF('Assets - Base year'!P80="","0",'Assets - Base year'!P80)</f>
        <v>0</v>
      </c>
      <c r="U174" s="141" t="str">
        <f>IF('Assets - Base year'!Q80="","0",'Assets - Base year'!Q80)</f>
        <v>0</v>
      </c>
      <c r="V174" s="141">
        <f>IF('Assets - Base year'!R80="","0",'Assets - Base year'!R80)</f>
        <v>0</v>
      </c>
      <c r="W174" s="141">
        <f t="shared" si="40"/>
        <v>0</v>
      </c>
      <c r="X174" s="141">
        <f t="shared" si="40"/>
        <v>0</v>
      </c>
      <c r="Y174" s="141">
        <f t="shared" si="40"/>
        <v>0</v>
      </c>
      <c r="Z174" s="141">
        <f t="shared" si="40"/>
        <v>0</v>
      </c>
      <c r="AA174" s="141">
        <f t="shared" si="40"/>
        <v>0</v>
      </c>
      <c r="AB174" s="182"/>
      <c r="AC174" s="181" t="str">
        <f t="shared" si="32"/>
        <v>Computers and telecommunications</v>
      </c>
      <c r="AD174" s="141">
        <f t="shared" si="39"/>
        <v>0</v>
      </c>
      <c r="AE174" s="141">
        <f t="shared" si="39"/>
        <v>0</v>
      </c>
      <c r="AF174" s="141">
        <f t="shared" si="39"/>
        <v>0</v>
      </c>
      <c r="AG174" s="141">
        <f t="shared" si="39"/>
        <v>0</v>
      </c>
      <c r="AH174" s="141">
        <f t="shared" si="39"/>
        <v>0</v>
      </c>
      <c r="AI174" s="31"/>
    </row>
    <row r="175" spans="1:35" s="52" customFormat="1" x14ac:dyDescent="0.2">
      <c r="A175" s="6"/>
      <c r="B175" s="6"/>
      <c r="C175" s="13"/>
      <c r="D175" s="85">
        <f t="shared" si="38"/>
        <v>13</v>
      </c>
      <c r="E175" s="175" t="str">
        <f>IF(OR('Services - NHC'!E22="",'Services - NHC'!E22="[Enter service]"),"",'Services - NHC'!E22)</f>
        <v>Parks &amp; Reserves</v>
      </c>
      <c r="F175" s="176" t="str">
        <f>IF(OR('Services - NHC'!F22="",'Services - NHC'!F22="[Select]"),"",'Services - NHC'!F22)</f>
        <v>External</v>
      </c>
      <c r="G175" s="188">
        <f>IF('Revenue - Base year'!V24="","",'Revenue - Base year'!V24)</f>
        <v>16500</v>
      </c>
      <c r="H175" s="188">
        <f t="shared" si="27"/>
        <v>0</v>
      </c>
      <c r="I175" s="188">
        <f>IF('Expenditure - Base year'!R23="","",'Expenditure - Base year'!R23)</f>
        <v>225017</v>
      </c>
      <c r="J175" s="187">
        <f t="shared" si="28"/>
        <v>248676</v>
      </c>
      <c r="K175" s="204">
        <f t="shared" si="29"/>
        <v>-16500</v>
      </c>
      <c r="L175" s="208">
        <f t="shared" si="30"/>
        <v>23659</v>
      </c>
      <c r="M175" s="202"/>
      <c r="N175" s="203"/>
      <c r="O175" s="6"/>
      <c r="P175" s="13"/>
      <c r="Q175" s="181" t="str">
        <f t="shared" si="31"/>
        <v>Library books</v>
      </c>
      <c r="R175" s="141" t="str">
        <f>IF('Assets - Base year'!N81="","0",'Assets - Base year'!N81)</f>
        <v>0</v>
      </c>
      <c r="S175" s="141" t="str">
        <f>IF('Assets - Base year'!O81="","0",'Assets - Base year'!O81)</f>
        <v>0</v>
      </c>
      <c r="T175" s="141" t="str">
        <f>IF('Assets - Base year'!P81="","0",'Assets - Base year'!P81)</f>
        <v>0</v>
      </c>
      <c r="U175" s="141" t="str">
        <f>IF('Assets - Base year'!Q81="","0",'Assets - Base year'!Q81)</f>
        <v>0</v>
      </c>
      <c r="V175" s="141">
        <f>IF('Assets - Base year'!R81="","0",'Assets - Base year'!R81)</f>
        <v>0</v>
      </c>
      <c r="W175" s="141">
        <f t="shared" si="40"/>
        <v>0</v>
      </c>
      <c r="X175" s="141">
        <f t="shared" si="40"/>
        <v>0</v>
      </c>
      <c r="Y175" s="141">
        <f t="shared" si="40"/>
        <v>0</v>
      </c>
      <c r="Z175" s="141">
        <f t="shared" si="40"/>
        <v>0</v>
      </c>
      <c r="AA175" s="141">
        <f t="shared" si="40"/>
        <v>0</v>
      </c>
      <c r="AB175" s="182"/>
      <c r="AC175" s="181" t="str">
        <f t="shared" si="32"/>
        <v>Library books</v>
      </c>
      <c r="AD175" s="141">
        <f t="shared" si="39"/>
        <v>0</v>
      </c>
      <c r="AE175" s="141">
        <f t="shared" si="39"/>
        <v>0</v>
      </c>
      <c r="AF175" s="141">
        <f t="shared" si="39"/>
        <v>0</v>
      </c>
      <c r="AG175" s="141">
        <f t="shared" si="39"/>
        <v>0</v>
      </c>
      <c r="AH175" s="141">
        <f t="shared" si="39"/>
        <v>0</v>
      </c>
      <c r="AI175" s="31"/>
    </row>
    <row r="176" spans="1:35" s="52" customFormat="1" x14ac:dyDescent="0.2">
      <c r="A176" s="6"/>
      <c r="B176" s="6"/>
      <c r="C176" s="13"/>
      <c r="D176" s="19">
        <f t="shared" si="38"/>
        <v>14</v>
      </c>
      <c r="E176" s="175" t="str">
        <f>IF(OR('Services - NHC'!E23="",'Services - NHC'!E23="[Enter service]"),"",'Services - NHC'!E23)</f>
        <v>Waterways, Lakes &amp; Beaches</v>
      </c>
      <c r="F176" s="176" t="str">
        <f>IF(OR('Services - NHC'!F23="",'Services - NHC'!F23="[Select]"),"",'Services - NHC'!F23)</f>
        <v>External</v>
      </c>
      <c r="G176" s="188">
        <f>IF('Revenue - Base year'!V25="","",'Revenue - Base year'!V25)</f>
        <v>0</v>
      </c>
      <c r="H176" s="188">
        <f t="shared" si="27"/>
        <v>0</v>
      </c>
      <c r="I176" s="188">
        <f>IF('Expenditure - Base year'!R24="","",'Expenditure - Base year'!R24)</f>
        <v>109582</v>
      </c>
      <c r="J176" s="187">
        <f t="shared" si="28"/>
        <v>61205</v>
      </c>
      <c r="K176" s="204">
        <f t="shared" si="29"/>
        <v>0</v>
      </c>
      <c r="L176" s="208">
        <f t="shared" si="30"/>
        <v>-48377</v>
      </c>
      <c r="M176" s="202"/>
      <c r="N176" s="203"/>
      <c r="O176" s="6"/>
      <c r="P176" s="13"/>
      <c r="Q176" s="195" t="str">
        <f t="shared" si="31"/>
        <v>Infrastructure</v>
      </c>
      <c r="R176" s="180">
        <f>SUM(R177:R186)</f>
        <v>437358</v>
      </c>
      <c r="S176" s="180">
        <f>SUM(S177:S186)</f>
        <v>2977464</v>
      </c>
      <c r="T176" s="180">
        <f>SUM(T177:T186)</f>
        <v>70860</v>
      </c>
      <c r="U176" s="180">
        <f>SUM(U177:U186)</f>
        <v>1980124</v>
      </c>
      <c r="V176" s="180">
        <f>SUM(V177:V186)</f>
        <v>5465806</v>
      </c>
      <c r="W176" s="180">
        <f t="shared" si="40"/>
        <v>368250</v>
      </c>
      <c r="X176" s="180">
        <f t="shared" si="40"/>
        <v>2687973</v>
      </c>
      <c r="Y176" s="180">
        <f t="shared" si="40"/>
        <v>0</v>
      </c>
      <c r="Z176" s="180">
        <f t="shared" si="40"/>
        <v>1175827</v>
      </c>
      <c r="AA176" s="180">
        <f t="shared" si="40"/>
        <v>4232050</v>
      </c>
      <c r="AB176" s="182"/>
      <c r="AC176" s="195" t="str">
        <f t="shared" si="32"/>
        <v>Infrastructure</v>
      </c>
      <c r="AD176" s="180">
        <f>SUM(AD177:AD186)</f>
        <v>-69108</v>
      </c>
      <c r="AE176" s="180">
        <f>SUM(AE177:AE186)</f>
        <v>-289491</v>
      </c>
      <c r="AF176" s="180">
        <f>SUM(AF177:AF186)</f>
        <v>-70860</v>
      </c>
      <c r="AG176" s="180">
        <f>SUM(AG177:AG186)</f>
        <v>-804297</v>
      </c>
      <c r="AH176" s="180">
        <f>SUM(AH177:AH186)</f>
        <v>-1233756</v>
      </c>
      <c r="AI176" s="31"/>
    </row>
    <row r="177" spans="1:35" s="52" customFormat="1" x14ac:dyDescent="0.2">
      <c r="A177" s="6"/>
      <c r="B177" s="6"/>
      <c r="C177" s="13"/>
      <c r="D177" s="19">
        <f t="shared" si="38"/>
        <v>15</v>
      </c>
      <c r="E177" s="175" t="str">
        <f>IF(OR('Services - NHC'!E24="",'Services - NHC'!E24="[Enter service]"),"",'Services - NHC'!E24)</f>
        <v>Museums and Cultural Heritage</v>
      </c>
      <c r="F177" s="176" t="str">
        <f>IF(OR('Services - NHC'!F24="",'Services - NHC'!F24="[Select]"),"",'Services - NHC'!F24)</f>
        <v>External</v>
      </c>
      <c r="G177" s="188">
        <f>IF('Revenue - Base year'!V26="","",'Revenue - Base year'!V26)</f>
        <v>0</v>
      </c>
      <c r="H177" s="188">
        <f t="shared" si="27"/>
        <v>0</v>
      </c>
      <c r="I177" s="188">
        <f>IF('Expenditure - Base year'!R25="","",'Expenditure - Base year'!R25)</f>
        <v>0</v>
      </c>
      <c r="J177" s="187">
        <f t="shared" si="28"/>
        <v>0</v>
      </c>
      <c r="K177" s="204">
        <f t="shared" si="29"/>
        <v>0</v>
      </c>
      <c r="L177" s="208">
        <f t="shared" si="30"/>
        <v>0</v>
      </c>
      <c r="M177" s="202"/>
      <c r="N177" s="203"/>
      <c r="O177" s="6"/>
      <c r="P177" s="13"/>
      <c r="Q177" s="181" t="str">
        <f t="shared" si="31"/>
        <v>Roads</v>
      </c>
      <c r="R177" s="141" t="str">
        <f>IF('Assets - Base year'!N83="","0",'Assets - Base year'!N83)</f>
        <v>0</v>
      </c>
      <c r="S177" s="141">
        <f>IF('Assets - Base year'!O83="","0",'Assets - Base year'!O83)</f>
        <v>2410313</v>
      </c>
      <c r="T177" s="141" t="str">
        <f>IF('Assets - Base year'!P83="","0",'Assets - Base year'!P83)</f>
        <v>0</v>
      </c>
      <c r="U177" s="141">
        <f>IF('Assets - Base year'!Q83="","0",'Assets - Base year'!Q83)</f>
        <v>1243051</v>
      </c>
      <c r="V177" s="141">
        <f>IF('Assets - Base year'!R83="","0",'Assets - Base year'!R83)</f>
        <v>3653364</v>
      </c>
      <c r="W177" s="141">
        <f t="shared" si="40"/>
        <v>0</v>
      </c>
      <c r="X177" s="141">
        <f t="shared" si="40"/>
        <v>2503435</v>
      </c>
      <c r="Y177" s="141">
        <f t="shared" si="40"/>
        <v>0</v>
      </c>
      <c r="Z177" s="141">
        <f t="shared" si="40"/>
        <v>733376</v>
      </c>
      <c r="AA177" s="141">
        <f t="shared" si="40"/>
        <v>3236811</v>
      </c>
      <c r="AB177" s="182"/>
      <c r="AC177" s="181" t="str">
        <f t="shared" si="32"/>
        <v>Roads</v>
      </c>
      <c r="AD177" s="141">
        <f t="shared" ref="AD177:AD186" si="41">W177-R177</f>
        <v>0</v>
      </c>
      <c r="AE177" s="141">
        <f t="shared" ref="AE177:AE186" si="42">X177-S177</f>
        <v>93122</v>
      </c>
      <c r="AF177" s="141">
        <f t="shared" ref="AF177:AF186" si="43">Y177-T177</f>
        <v>0</v>
      </c>
      <c r="AG177" s="141">
        <f t="shared" ref="AG177:AG186" si="44">Z177-U177</f>
        <v>-509675</v>
      </c>
      <c r="AH177" s="141">
        <f t="shared" ref="AH177:AH186" si="45">AA177-V177</f>
        <v>-416553</v>
      </c>
      <c r="AI177" s="31"/>
    </row>
    <row r="178" spans="1:35" x14ac:dyDescent="0.2">
      <c r="C178" s="13"/>
      <c r="D178" s="19">
        <f t="shared" si="38"/>
        <v>16</v>
      </c>
      <c r="E178" s="175" t="str">
        <f>IF(OR('Services - NHC'!E25="",'Services - NHC'!E25="[Enter service]"),"",'Services - NHC'!E25)</f>
        <v>Libraries</v>
      </c>
      <c r="F178" s="176" t="str">
        <f>IF(OR('Services - NHC'!F25="",'Services - NHC'!F25="[Select]"),"",'Services - NHC'!F25)</f>
        <v>External</v>
      </c>
      <c r="G178" s="188">
        <f>IF('Revenue - Base year'!V27="","",'Revenue - Base year'!V27)</f>
        <v>102332</v>
      </c>
      <c r="H178" s="188">
        <f t="shared" si="27"/>
        <v>1502809</v>
      </c>
      <c r="I178" s="188">
        <f>IF('Expenditure - Base year'!R26="","",'Expenditure - Base year'!R26)</f>
        <v>290749</v>
      </c>
      <c r="J178" s="187">
        <f t="shared" si="28"/>
        <v>279065</v>
      </c>
      <c r="K178" s="204">
        <f t="shared" si="29"/>
        <v>1400477</v>
      </c>
      <c r="L178" s="208">
        <f t="shared" si="30"/>
        <v>-11684</v>
      </c>
      <c r="M178" s="202"/>
      <c r="N178" s="203"/>
      <c r="P178" s="13"/>
      <c r="Q178" s="181" t="str">
        <f t="shared" si="31"/>
        <v>Bridges</v>
      </c>
      <c r="R178" s="141" t="str">
        <f>IF('Assets - Base year'!N84="","0",'Assets - Base year'!N84)</f>
        <v>0</v>
      </c>
      <c r="S178" s="141">
        <f>IF('Assets - Base year'!O84="","0",'Assets - Base year'!O84)</f>
        <v>502430</v>
      </c>
      <c r="T178" s="141" t="str">
        <f>IF('Assets - Base year'!P84="","0",'Assets - Base year'!P84)</f>
        <v>0</v>
      </c>
      <c r="U178" s="141" t="str">
        <f>IF('Assets - Base year'!Q84="","0",'Assets - Base year'!Q84)</f>
        <v>0</v>
      </c>
      <c r="V178" s="141">
        <f>IF('Assets - Base year'!R84="","0",'Assets - Base year'!R84)</f>
        <v>502430</v>
      </c>
      <c r="W178" s="141">
        <f t="shared" si="40"/>
        <v>0</v>
      </c>
      <c r="X178" s="141">
        <f t="shared" si="40"/>
        <v>0</v>
      </c>
      <c r="Y178" s="141">
        <f t="shared" si="40"/>
        <v>0</v>
      </c>
      <c r="Z178" s="141">
        <f t="shared" si="40"/>
        <v>325000</v>
      </c>
      <c r="AA178" s="141">
        <f t="shared" si="40"/>
        <v>325000</v>
      </c>
      <c r="AB178" s="182"/>
      <c r="AC178" s="181" t="str">
        <f t="shared" si="32"/>
        <v>Bridges</v>
      </c>
      <c r="AD178" s="141">
        <f t="shared" si="41"/>
        <v>0</v>
      </c>
      <c r="AE178" s="141">
        <f t="shared" si="42"/>
        <v>-502430</v>
      </c>
      <c r="AF178" s="141">
        <f t="shared" si="43"/>
        <v>0</v>
      </c>
      <c r="AG178" s="141">
        <f t="shared" si="44"/>
        <v>325000</v>
      </c>
      <c r="AH178" s="141">
        <f t="shared" si="45"/>
        <v>-177430</v>
      </c>
      <c r="AI178" s="31"/>
    </row>
    <row r="179" spans="1:35" ht="12.75" customHeight="1" x14ac:dyDescent="0.2">
      <c r="C179" s="13"/>
      <c r="D179" s="85">
        <f t="shared" si="38"/>
        <v>17</v>
      </c>
      <c r="E179" s="175" t="str">
        <f>IF(OR('Services - NHC'!E26="",'Services - NHC'!E26="[Enter service]"),"",'Services - NHC'!E26)</f>
        <v>Public Centres &amp; Halls</v>
      </c>
      <c r="F179" s="176" t="str">
        <f>IF(OR('Services - NHC'!F26="",'Services - NHC'!F26="[Select]"),"",'Services - NHC'!F26)</f>
        <v>External</v>
      </c>
      <c r="G179" s="188">
        <f>IF('Revenue - Base year'!V28="","",'Revenue - Base year'!V28)</f>
        <v>40114</v>
      </c>
      <c r="H179" s="188">
        <f t="shared" si="27"/>
        <v>50000</v>
      </c>
      <c r="I179" s="188">
        <f>IF('Expenditure - Base year'!R27="","",'Expenditure - Base year'!R27)</f>
        <v>386523</v>
      </c>
      <c r="J179" s="187">
        <f t="shared" si="28"/>
        <v>353635</v>
      </c>
      <c r="K179" s="204">
        <f t="shared" si="29"/>
        <v>9886</v>
      </c>
      <c r="L179" s="208">
        <f t="shared" si="30"/>
        <v>-32888</v>
      </c>
      <c r="M179" s="202"/>
      <c r="N179" s="203"/>
      <c r="P179" s="13"/>
      <c r="Q179" s="181" t="str">
        <f t="shared" si="31"/>
        <v>Footpaths and cycleways</v>
      </c>
      <c r="R179" s="141" t="str">
        <f>IF('Assets - Base year'!N85="","0",'Assets - Base year'!N85)</f>
        <v>0</v>
      </c>
      <c r="S179" s="141" t="str">
        <f>IF('Assets - Base year'!O85="","0",'Assets - Base year'!O85)</f>
        <v>0</v>
      </c>
      <c r="T179" s="141" t="str">
        <f>IF('Assets - Base year'!P85="","0",'Assets - Base year'!P85)</f>
        <v>0</v>
      </c>
      <c r="U179" s="141">
        <f>IF('Assets - Base year'!Q85="","0",'Assets - Base year'!Q85)</f>
        <v>226528</v>
      </c>
      <c r="V179" s="141">
        <f>IF('Assets - Base year'!R85="","0",'Assets - Base year'!R85)</f>
        <v>226528</v>
      </c>
      <c r="W179" s="141">
        <f t="shared" si="40"/>
        <v>0</v>
      </c>
      <c r="X179" s="141">
        <f t="shared" si="40"/>
        <v>132399</v>
      </c>
      <c r="Y179" s="141">
        <f t="shared" si="40"/>
        <v>0</v>
      </c>
      <c r="Z179" s="141">
        <f t="shared" si="40"/>
        <v>22324</v>
      </c>
      <c r="AA179" s="141">
        <f t="shared" si="40"/>
        <v>154723</v>
      </c>
      <c r="AB179" s="182"/>
      <c r="AC179" s="181" t="str">
        <f t="shared" si="32"/>
        <v>Footpaths and cycleways</v>
      </c>
      <c r="AD179" s="141">
        <f t="shared" si="41"/>
        <v>0</v>
      </c>
      <c r="AE179" s="141">
        <f t="shared" si="42"/>
        <v>132399</v>
      </c>
      <c r="AF179" s="141">
        <f t="shared" si="43"/>
        <v>0</v>
      </c>
      <c r="AG179" s="141">
        <f t="shared" si="44"/>
        <v>-204204</v>
      </c>
      <c r="AH179" s="141">
        <f t="shared" si="45"/>
        <v>-71805</v>
      </c>
      <c r="AI179" s="31"/>
    </row>
    <row r="180" spans="1:35" x14ac:dyDescent="0.2">
      <c r="C180" s="13"/>
      <c r="D180" s="19">
        <f t="shared" si="38"/>
        <v>18</v>
      </c>
      <c r="E180" s="175" t="str">
        <f>IF(OR('Services - NHC'!E27="",'Services - NHC'!E27="[Enter service]"),"",'Services - NHC'!E27)</f>
        <v>Programs</v>
      </c>
      <c r="F180" s="176" t="str">
        <f>IF(OR('Services - NHC'!F27="",'Services - NHC'!F27="[Select]"),"",'Services - NHC'!F27)</f>
        <v>External</v>
      </c>
      <c r="G180" s="188">
        <f>IF('Revenue - Base year'!V29="","",'Revenue - Base year'!V29)</f>
        <v>6055</v>
      </c>
      <c r="H180" s="188">
        <f t="shared" si="27"/>
        <v>0</v>
      </c>
      <c r="I180" s="188">
        <f>IF('Expenditure - Base year'!R28="","",'Expenditure - Base year'!R28)</f>
        <v>95183</v>
      </c>
      <c r="J180" s="187">
        <f t="shared" si="28"/>
        <v>59000</v>
      </c>
      <c r="K180" s="204">
        <f t="shared" si="29"/>
        <v>-6055</v>
      </c>
      <c r="L180" s="208">
        <f t="shared" si="30"/>
        <v>-36183</v>
      </c>
      <c r="M180" s="202"/>
      <c r="N180" s="203"/>
      <c r="P180" s="13"/>
      <c r="Q180" s="181" t="str">
        <f t="shared" si="31"/>
        <v>Drainage</v>
      </c>
      <c r="R180" s="141" t="str">
        <f>IF('Assets - Base year'!N86="","0",'Assets - Base year'!N86)</f>
        <v>0</v>
      </c>
      <c r="S180" s="141" t="str">
        <f>IF('Assets - Base year'!O86="","0",'Assets - Base year'!O86)</f>
        <v>0</v>
      </c>
      <c r="T180" s="141" t="str">
        <f>IF('Assets - Base year'!P86="","0",'Assets - Base year'!P86)</f>
        <v>0</v>
      </c>
      <c r="U180" s="141">
        <f>IF('Assets - Base year'!Q86="","0",'Assets - Base year'!Q86)</f>
        <v>330682</v>
      </c>
      <c r="V180" s="141">
        <f>IF('Assets - Base year'!R86="","0",'Assets - Base year'!R86)</f>
        <v>330682</v>
      </c>
      <c r="W180" s="141">
        <f t="shared" si="40"/>
        <v>0</v>
      </c>
      <c r="X180" s="141">
        <f t="shared" si="40"/>
        <v>52139</v>
      </c>
      <c r="Y180" s="141">
        <f t="shared" si="40"/>
        <v>0</v>
      </c>
      <c r="Z180" s="141">
        <f t="shared" si="40"/>
        <v>95127</v>
      </c>
      <c r="AA180" s="141">
        <f t="shared" si="40"/>
        <v>147266</v>
      </c>
      <c r="AB180" s="182"/>
      <c r="AC180" s="181" t="str">
        <f t="shared" si="32"/>
        <v>Drainage</v>
      </c>
      <c r="AD180" s="141">
        <f t="shared" si="41"/>
        <v>0</v>
      </c>
      <c r="AE180" s="141">
        <f t="shared" si="42"/>
        <v>52139</v>
      </c>
      <c r="AF180" s="141">
        <f t="shared" si="43"/>
        <v>0</v>
      </c>
      <c r="AG180" s="141">
        <f t="shared" si="44"/>
        <v>-235555</v>
      </c>
      <c r="AH180" s="141">
        <f t="shared" si="45"/>
        <v>-183416</v>
      </c>
      <c r="AI180" s="31"/>
    </row>
    <row r="181" spans="1:35" x14ac:dyDescent="0.2">
      <c r="C181" s="13"/>
      <c r="D181" s="19">
        <f t="shared" si="38"/>
        <v>19</v>
      </c>
      <c r="E181" s="175" t="str">
        <f>IF(OR('Services - NHC'!E28="",'Services - NHC'!E28="[Enter service]"),"",'Services - NHC'!E28)</f>
        <v>Recreation &amp; Culture Administration</v>
      </c>
      <c r="F181" s="176" t="str">
        <f>IF(OR('Services - NHC'!F28="",'Services - NHC'!F28="[Select]"),"",'Services - NHC'!F28)</f>
        <v>External</v>
      </c>
      <c r="G181" s="188">
        <f>IF('Revenue - Base year'!V30="","",'Revenue - Base year'!V30)</f>
        <v>0</v>
      </c>
      <c r="H181" s="188">
        <f t="shared" si="27"/>
        <v>0</v>
      </c>
      <c r="I181" s="188">
        <f>IF('Expenditure - Base year'!R29="","",'Expenditure - Base year'!R29)</f>
        <v>224328</v>
      </c>
      <c r="J181" s="187">
        <f t="shared" si="28"/>
        <v>143992</v>
      </c>
      <c r="K181" s="204">
        <f t="shared" si="29"/>
        <v>0</v>
      </c>
      <c r="L181" s="208">
        <f t="shared" si="30"/>
        <v>-80336</v>
      </c>
      <c r="M181" s="202"/>
      <c r="N181" s="203"/>
      <c r="P181" s="13"/>
      <c r="Q181" s="181" t="str">
        <f t="shared" si="31"/>
        <v>Recreastional, leisure and community facilities</v>
      </c>
      <c r="R181" s="141" t="str">
        <f>IF('Assets - Base year'!N87="","0",'Assets - Base year'!N87)</f>
        <v>0</v>
      </c>
      <c r="S181" s="141" t="str">
        <f>IF('Assets - Base year'!O87="","0",'Assets - Base year'!O87)</f>
        <v>0</v>
      </c>
      <c r="T181" s="141" t="str">
        <f>IF('Assets - Base year'!P87="","0",'Assets - Base year'!P87)</f>
        <v>0</v>
      </c>
      <c r="U181" s="141" t="str">
        <f>IF('Assets - Base year'!Q87="","0",'Assets - Base year'!Q87)</f>
        <v>0</v>
      </c>
      <c r="V181" s="141">
        <f>IF('Assets - Base year'!R87="","0",'Assets - Base year'!R87)</f>
        <v>0</v>
      </c>
      <c r="W181" s="141">
        <f t="shared" si="40"/>
        <v>0</v>
      </c>
      <c r="X181" s="141">
        <f t="shared" si="40"/>
        <v>0</v>
      </c>
      <c r="Y181" s="141">
        <f t="shared" si="40"/>
        <v>0</v>
      </c>
      <c r="Z181" s="141">
        <f t="shared" si="40"/>
        <v>0</v>
      </c>
      <c r="AA181" s="141">
        <f t="shared" si="40"/>
        <v>0</v>
      </c>
      <c r="AB181" s="182"/>
      <c r="AC181" s="181" t="str">
        <f t="shared" si="32"/>
        <v>Recreastional, leisure and community facilities</v>
      </c>
      <c r="AD181" s="141">
        <f t="shared" si="41"/>
        <v>0</v>
      </c>
      <c r="AE181" s="141">
        <f t="shared" si="42"/>
        <v>0</v>
      </c>
      <c r="AF181" s="141">
        <f t="shared" si="43"/>
        <v>0</v>
      </c>
      <c r="AG181" s="141">
        <f t="shared" si="44"/>
        <v>0</v>
      </c>
      <c r="AH181" s="141">
        <f t="shared" si="45"/>
        <v>0</v>
      </c>
      <c r="AI181" s="31"/>
    </row>
    <row r="182" spans="1:35" x14ac:dyDescent="0.2">
      <c r="C182" s="13"/>
      <c r="D182" s="19">
        <f t="shared" si="38"/>
        <v>20</v>
      </c>
      <c r="E182" s="175" t="str">
        <f>IF(OR('Services - NHC'!E29="",'Services - NHC'!E29="[Enter service]"),"",'Services - NHC'!E29)</f>
        <v>Residential - General Waste</v>
      </c>
      <c r="F182" s="176" t="str">
        <f>IF(OR('Services - NHC'!F29="",'Services - NHC'!F29="[Select]"),"",'Services - NHC'!F29)</f>
        <v>External</v>
      </c>
      <c r="G182" s="188">
        <f>IF('Revenue - Base year'!V31="","",'Revenue - Base year'!V31)</f>
        <v>49040</v>
      </c>
      <c r="H182" s="188">
        <f t="shared" si="27"/>
        <v>49000</v>
      </c>
      <c r="I182" s="188">
        <f>IF('Expenditure - Base year'!R30="","",'Expenditure - Base year'!R30)</f>
        <v>577001</v>
      </c>
      <c r="J182" s="187">
        <f t="shared" si="28"/>
        <v>591829</v>
      </c>
      <c r="K182" s="204">
        <f t="shared" si="29"/>
        <v>-40</v>
      </c>
      <c r="L182" s="208">
        <f t="shared" si="30"/>
        <v>14828</v>
      </c>
      <c r="M182" s="202"/>
      <c r="N182" s="203"/>
      <c r="P182" s="13"/>
      <c r="Q182" s="181" t="str">
        <f t="shared" si="31"/>
        <v>Waste management</v>
      </c>
      <c r="R182" s="141" t="str">
        <f>IF('Assets - Base year'!N88="","0",'Assets - Base year'!N88)</f>
        <v>0</v>
      </c>
      <c r="S182" s="141" t="str">
        <f>IF('Assets - Base year'!O88="","0",'Assets - Base year'!O88)</f>
        <v>0</v>
      </c>
      <c r="T182" s="141" t="str">
        <f>IF('Assets - Base year'!P88="","0",'Assets - Base year'!P88)</f>
        <v>0</v>
      </c>
      <c r="U182" s="141" t="str">
        <f>IF('Assets - Base year'!Q88="","0",'Assets - Base year'!Q88)</f>
        <v>0</v>
      </c>
      <c r="V182" s="141">
        <f>IF('Assets - Base year'!R88="","0",'Assets - Base year'!R88)</f>
        <v>0</v>
      </c>
      <c r="W182" s="141">
        <f t="shared" si="40"/>
        <v>0</v>
      </c>
      <c r="X182" s="141">
        <f t="shared" si="40"/>
        <v>0</v>
      </c>
      <c r="Y182" s="141">
        <f t="shared" si="40"/>
        <v>0</v>
      </c>
      <c r="Z182" s="141">
        <f t="shared" si="40"/>
        <v>0</v>
      </c>
      <c r="AA182" s="141">
        <f t="shared" si="40"/>
        <v>0</v>
      </c>
      <c r="AB182" s="182"/>
      <c r="AC182" s="181" t="str">
        <f t="shared" si="32"/>
        <v>Waste management</v>
      </c>
      <c r="AD182" s="141">
        <f t="shared" si="41"/>
        <v>0</v>
      </c>
      <c r="AE182" s="141">
        <f t="shared" si="42"/>
        <v>0</v>
      </c>
      <c r="AF182" s="141">
        <f t="shared" si="43"/>
        <v>0</v>
      </c>
      <c r="AG182" s="141">
        <f t="shared" si="44"/>
        <v>0</v>
      </c>
      <c r="AH182" s="141">
        <f t="shared" si="45"/>
        <v>0</v>
      </c>
      <c r="AI182" s="31"/>
    </row>
    <row r="183" spans="1:35" x14ac:dyDescent="0.2">
      <c r="C183" s="13"/>
      <c r="D183" s="85">
        <f t="shared" si="38"/>
        <v>21</v>
      </c>
      <c r="E183" s="175" t="str">
        <f>IF(OR('Services - NHC'!E30="",'Services - NHC'!E30="[Enter service]"),"",'Services - NHC'!E30)</f>
        <v>Residential - Recycled Waste</v>
      </c>
      <c r="F183" s="176" t="str">
        <f>IF(OR('Services - NHC'!F30="",'Services - NHC'!F30="[Select]"),"",'Services - NHC'!F30)</f>
        <v>External</v>
      </c>
      <c r="G183" s="188">
        <f>IF('Revenue - Base year'!V32="","",'Revenue - Base year'!V32)</f>
        <v>0</v>
      </c>
      <c r="H183" s="188">
        <f t="shared" si="27"/>
        <v>0</v>
      </c>
      <c r="I183" s="188">
        <f>IF('Expenditure - Base year'!R31="","",'Expenditure - Base year'!R31)</f>
        <v>192360</v>
      </c>
      <c r="J183" s="187">
        <f t="shared" si="28"/>
        <v>196600</v>
      </c>
      <c r="K183" s="204">
        <f t="shared" si="29"/>
        <v>0</v>
      </c>
      <c r="L183" s="208">
        <f t="shared" si="30"/>
        <v>4240</v>
      </c>
      <c r="M183" s="202"/>
      <c r="N183" s="203"/>
      <c r="P183" s="13"/>
      <c r="Q183" s="181" t="str">
        <f t="shared" si="31"/>
        <v>Parks, open space and streetscapes</v>
      </c>
      <c r="R183" s="141" t="str">
        <f>IF('Assets - Base year'!N89="","0",'Assets - Base year'!N89)</f>
        <v>0</v>
      </c>
      <c r="S183" s="141" t="str">
        <f>IF('Assets - Base year'!O89="","0",'Assets - Base year'!O89)</f>
        <v>0</v>
      </c>
      <c r="T183" s="141" t="str">
        <f>IF('Assets - Base year'!P89="","0",'Assets - Base year'!P89)</f>
        <v>0</v>
      </c>
      <c r="U183" s="141" t="str">
        <f>IF('Assets - Base year'!Q89="","0",'Assets - Base year'!Q89)</f>
        <v>0</v>
      </c>
      <c r="V183" s="141">
        <f>IF('Assets - Base year'!R89="","0",'Assets - Base year'!R89)</f>
        <v>0</v>
      </c>
      <c r="W183" s="141">
        <f t="shared" ref="W183:AA186" si="46">W31</f>
        <v>0</v>
      </c>
      <c r="X183" s="141">
        <f t="shared" si="46"/>
        <v>0</v>
      </c>
      <c r="Y183" s="141">
        <f t="shared" si="46"/>
        <v>0</v>
      </c>
      <c r="Z183" s="141">
        <f t="shared" si="46"/>
        <v>0</v>
      </c>
      <c r="AA183" s="141">
        <f t="shared" si="46"/>
        <v>0</v>
      </c>
      <c r="AB183" s="182"/>
      <c r="AC183" s="181" t="str">
        <f t="shared" si="32"/>
        <v>Parks, open space and streetscapes</v>
      </c>
      <c r="AD183" s="141">
        <f t="shared" si="41"/>
        <v>0</v>
      </c>
      <c r="AE183" s="141">
        <f t="shared" si="42"/>
        <v>0</v>
      </c>
      <c r="AF183" s="141">
        <f t="shared" si="43"/>
        <v>0</v>
      </c>
      <c r="AG183" s="141">
        <f t="shared" si="44"/>
        <v>0</v>
      </c>
      <c r="AH183" s="141">
        <f t="shared" si="45"/>
        <v>0</v>
      </c>
      <c r="AI183" s="31"/>
    </row>
    <row r="184" spans="1:35" x14ac:dyDescent="0.2">
      <c r="C184" s="13"/>
      <c r="D184" s="19">
        <f t="shared" si="38"/>
        <v>22</v>
      </c>
      <c r="E184" s="175" t="str">
        <f>IF(OR('Services - NHC'!E31="",'Services - NHC'!E31="[Enter service]"),"",'Services - NHC'!E31)</f>
        <v>Commercial Waste Disposal</v>
      </c>
      <c r="F184" s="176" t="str">
        <f>IF(OR('Services - NHC'!F31="",'Services - NHC'!F31="[Select]"),"",'Services - NHC'!F31)</f>
        <v>External</v>
      </c>
      <c r="G184" s="188">
        <f>IF('Revenue - Base year'!V33="","",'Revenue - Base year'!V33)</f>
        <v>34000</v>
      </c>
      <c r="H184" s="188">
        <f t="shared" si="27"/>
        <v>43000</v>
      </c>
      <c r="I184" s="188">
        <f>IF('Expenditure - Base year'!R32="","",'Expenditure - Base year'!R32)</f>
        <v>42800</v>
      </c>
      <c r="J184" s="187">
        <f t="shared" si="28"/>
        <v>43242</v>
      </c>
      <c r="K184" s="204">
        <f t="shared" si="29"/>
        <v>9000</v>
      </c>
      <c r="L184" s="208">
        <f t="shared" si="30"/>
        <v>442</v>
      </c>
      <c r="M184" s="202"/>
      <c r="N184" s="203"/>
      <c r="P184" s="13"/>
      <c r="Q184" s="181" t="str">
        <f t="shared" si="31"/>
        <v>Aerodromes</v>
      </c>
      <c r="R184" s="141" t="str">
        <f>IF('Assets - Base year'!N90="","0",'Assets - Base year'!N90)</f>
        <v>0</v>
      </c>
      <c r="S184" s="141" t="str">
        <f>IF('Assets - Base year'!O90="","0",'Assets - Base year'!O90)</f>
        <v>0</v>
      </c>
      <c r="T184" s="141" t="str">
        <f>IF('Assets - Base year'!P90="","0",'Assets - Base year'!P90)</f>
        <v>0</v>
      </c>
      <c r="U184" s="141" t="str">
        <f>IF('Assets - Base year'!Q90="","0",'Assets - Base year'!Q90)</f>
        <v>0</v>
      </c>
      <c r="V184" s="141">
        <f>IF('Assets - Base year'!R90="","0",'Assets - Base year'!R90)</f>
        <v>0</v>
      </c>
      <c r="W184" s="145">
        <f t="shared" si="46"/>
        <v>0</v>
      </c>
      <c r="X184" s="145">
        <f t="shared" si="46"/>
        <v>0</v>
      </c>
      <c r="Y184" s="145">
        <f t="shared" si="46"/>
        <v>0</v>
      </c>
      <c r="Z184" s="145">
        <f t="shared" si="46"/>
        <v>0</v>
      </c>
      <c r="AA184" s="145">
        <f t="shared" si="46"/>
        <v>0</v>
      </c>
      <c r="AB184" s="182"/>
      <c r="AC184" s="181" t="str">
        <f t="shared" si="32"/>
        <v>Aerodromes</v>
      </c>
      <c r="AD184" s="141">
        <f t="shared" si="41"/>
        <v>0</v>
      </c>
      <c r="AE184" s="141">
        <f t="shared" si="42"/>
        <v>0</v>
      </c>
      <c r="AF184" s="141">
        <f t="shared" si="43"/>
        <v>0</v>
      </c>
      <c r="AG184" s="141">
        <f t="shared" si="44"/>
        <v>0</v>
      </c>
      <c r="AH184" s="141">
        <f t="shared" si="45"/>
        <v>0</v>
      </c>
      <c r="AI184" s="31"/>
    </row>
    <row r="185" spans="1:35" x14ac:dyDescent="0.2">
      <c r="C185" s="13"/>
      <c r="D185" s="19">
        <f t="shared" si="38"/>
        <v>23</v>
      </c>
      <c r="E185" s="175" t="str">
        <f>IF(OR('Services - NHC'!E32="",'Services - NHC'!E32="[Enter service]"),"",'Services - NHC'!E32)</f>
        <v>Waste Administration</v>
      </c>
      <c r="F185" s="176" t="str">
        <f>IF(OR('Services - NHC'!F32="",'Services - NHC'!F32="[Select]"),"",'Services - NHC'!F32)</f>
        <v>External</v>
      </c>
      <c r="G185" s="188">
        <f>IF('Revenue - Base year'!V34="","",'Revenue - Base year'!V34)</f>
        <v>0</v>
      </c>
      <c r="H185" s="188">
        <f t="shared" si="27"/>
        <v>0</v>
      </c>
      <c r="I185" s="188">
        <f>IF('Expenditure - Base year'!R33="","",'Expenditure - Base year'!R33)</f>
        <v>126662</v>
      </c>
      <c r="J185" s="187">
        <f t="shared" si="28"/>
        <v>130186</v>
      </c>
      <c r="K185" s="204">
        <f t="shared" si="29"/>
        <v>0</v>
      </c>
      <c r="L185" s="208">
        <f t="shared" si="30"/>
        <v>3524</v>
      </c>
      <c r="M185" s="202"/>
      <c r="N185" s="203"/>
      <c r="P185" s="13"/>
      <c r="Q185" s="181" t="str">
        <f t="shared" si="31"/>
        <v>Off street car parks</v>
      </c>
      <c r="R185" s="141" t="str">
        <f>IF('Assets - Base year'!N91="","0",'Assets - Base year'!N91)</f>
        <v>0</v>
      </c>
      <c r="S185" s="141" t="str">
        <f>IF('Assets - Base year'!O91="","0",'Assets - Base year'!O91)</f>
        <v>0</v>
      </c>
      <c r="T185" s="141" t="str">
        <f>IF('Assets - Base year'!P91="","0",'Assets - Base year'!P91)</f>
        <v>0</v>
      </c>
      <c r="U185" s="141" t="str">
        <f>IF('Assets - Base year'!Q91="","0",'Assets - Base year'!Q91)</f>
        <v>0</v>
      </c>
      <c r="V185" s="141">
        <f>IF('Assets - Base year'!R91="","0",'Assets - Base year'!R91)</f>
        <v>0</v>
      </c>
      <c r="W185" s="141">
        <f t="shared" si="46"/>
        <v>0</v>
      </c>
      <c r="X185" s="141">
        <f t="shared" si="46"/>
        <v>0</v>
      </c>
      <c r="Y185" s="141">
        <f t="shared" si="46"/>
        <v>0</v>
      </c>
      <c r="Z185" s="141">
        <f t="shared" si="46"/>
        <v>0</v>
      </c>
      <c r="AA185" s="141">
        <f t="shared" si="46"/>
        <v>0</v>
      </c>
      <c r="AB185" s="182"/>
      <c r="AC185" s="181" t="str">
        <f t="shared" si="32"/>
        <v>Off street car parks</v>
      </c>
      <c r="AD185" s="141">
        <f t="shared" si="41"/>
        <v>0</v>
      </c>
      <c r="AE185" s="141">
        <f t="shared" si="42"/>
        <v>0</v>
      </c>
      <c r="AF185" s="141">
        <f t="shared" si="43"/>
        <v>0</v>
      </c>
      <c r="AG185" s="141">
        <f t="shared" si="44"/>
        <v>0</v>
      </c>
      <c r="AH185" s="141">
        <f t="shared" si="45"/>
        <v>0</v>
      </c>
      <c r="AI185" s="31"/>
    </row>
    <row r="186" spans="1:35" x14ac:dyDescent="0.2">
      <c r="C186" s="13"/>
      <c r="D186" s="85">
        <f t="shared" si="38"/>
        <v>24</v>
      </c>
      <c r="E186" s="175" t="str">
        <f>IF(OR('Services - NHC'!E33="",'Services - NHC'!E33="[Enter service]"),"",'Services - NHC'!E33)</f>
        <v>Footpaths</v>
      </c>
      <c r="F186" s="176" t="str">
        <f>IF(OR('Services - NHC'!F33="",'Services - NHC'!F33="[Select]"),"",'Services - NHC'!F33)</f>
        <v>External</v>
      </c>
      <c r="G186" s="188">
        <f>IF('Revenue - Base year'!V35="","",'Revenue - Base year'!V35)</f>
        <v>0</v>
      </c>
      <c r="H186" s="188">
        <f t="shared" si="27"/>
        <v>0</v>
      </c>
      <c r="I186" s="188">
        <f>IF('Expenditure - Base year'!R34="","",'Expenditure - Base year'!R34)</f>
        <v>230984</v>
      </c>
      <c r="J186" s="187">
        <f t="shared" si="28"/>
        <v>242567</v>
      </c>
      <c r="K186" s="204">
        <f t="shared" si="29"/>
        <v>0</v>
      </c>
      <c r="L186" s="208">
        <f t="shared" si="30"/>
        <v>11583</v>
      </c>
      <c r="M186" s="202"/>
      <c r="N186" s="203"/>
      <c r="P186" s="13"/>
      <c r="Q186" s="181" t="str">
        <f t="shared" si="31"/>
        <v>Other infrastructure</v>
      </c>
      <c r="R186" s="141">
        <f>IF('Assets - Base year'!N92="","0",'Assets - Base year'!N92)</f>
        <v>437358</v>
      </c>
      <c r="S186" s="141">
        <f>IF('Assets - Base year'!O92="","0",'Assets - Base year'!O92)</f>
        <v>64721</v>
      </c>
      <c r="T186" s="141">
        <f>IF('Assets - Base year'!P92="","0",'Assets - Base year'!P92)</f>
        <v>70860</v>
      </c>
      <c r="U186" s="141">
        <f>IF('Assets - Base year'!Q92="","0",'Assets - Base year'!Q92)</f>
        <v>179863</v>
      </c>
      <c r="V186" s="141">
        <f>IF('Assets - Base year'!R92="","0",'Assets - Base year'!R92)</f>
        <v>752802</v>
      </c>
      <c r="W186" s="141">
        <f t="shared" si="46"/>
        <v>368250</v>
      </c>
      <c r="X186" s="141">
        <f t="shared" si="46"/>
        <v>0</v>
      </c>
      <c r="Y186" s="141">
        <f t="shared" si="46"/>
        <v>0</v>
      </c>
      <c r="Z186" s="141">
        <f t="shared" si="46"/>
        <v>0</v>
      </c>
      <c r="AA186" s="141">
        <f t="shared" si="46"/>
        <v>368250</v>
      </c>
      <c r="AB186" s="182"/>
      <c r="AC186" s="181" t="str">
        <f t="shared" si="32"/>
        <v>Other infrastructure</v>
      </c>
      <c r="AD186" s="141">
        <f t="shared" si="41"/>
        <v>-69108</v>
      </c>
      <c r="AE186" s="141">
        <f t="shared" si="42"/>
        <v>-64721</v>
      </c>
      <c r="AF186" s="141">
        <f t="shared" si="43"/>
        <v>-70860</v>
      </c>
      <c r="AG186" s="141">
        <f t="shared" si="44"/>
        <v>-179863</v>
      </c>
      <c r="AH186" s="141">
        <f t="shared" si="45"/>
        <v>-384552</v>
      </c>
      <c r="AI186" s="31"/>
    </row>
    <row r="187" spans="1:35" x14ac:dyDescent="0.2">
      <c r="C187" s="13"/>
      <c r="D187" s="19">
        <f t="shared" si="38"/>
        <v>25</v>
      </c>
      <c r="E187" s="175" t="str">
        <f>IF(OR('Services - NHC'!E34="",'Services - NHC'!E34="[Enter service]"),"",'Services - NHC'!E34)</f>
        <v>Traffic Control</v>
      </c>
      <c r="F187" s="176" t="str">
        <f>IF(OR('Services - NHC'!F34="",'Services - NHC'!F34="[Select]"),"",'Services - NHC'!F34)</f>
        <v>External</v>
      </c>
      <c r="G187" s="188">
        <f>IF('Revenue - Base year'!V36="","",'Revenue - Base year'!V36)</f>
        <v>0</v>
      </c>
      <c r="H187" s="188">
        <f t="shared" si="27"/>
        <v>0</v>
      </c>
      <c r="I187" s="188">
        <f>IF('Expenditure - Base year'!R35="","",'Expenditure - Base year'!R35)</f>
        <v>52500</v>
      </c>
      <c r="J187" s="187">
        <f t="shared" si="28"/>
        <v>83130</v>
      </c>
      <c r="K187" s="204">
        <f t="shared" si="29"/>
        <v>0</v>
      </c>
      <c r="L187" s="208">
        <f t="shared" si="30"/>
        <v>30630</v>
      </c>
      <c r="M187" s="202"/>
      <c r="N187" s="203"/>
      <c r="P187" s="13"/>
      <c r="Q187" s="196" t="s">
        <v>87</v>
      </c>
      <c r="R187" s="182">
        <f>R176+R170+R163</f>
        <v>3155174</v>
      </c>
      <c r="S187" s="182">
        <f t="shared" ref="S187:AA187" si="47">S176+S170+S163</f>
        <v>4390895</v>
      </c>
      <c r="T187" s="182">
        <f t="shared" si="47"/>
        <v>70860</v>
      </c>
      <c r="U187" s="182">
        <f t="shared" si="47"/>
        <v>2117589</v>
      </c>
      <c r="V187" s="182">
        <f t="shared" si="47"/>
        <v>9734518</v>
      </c>
      <c r="W187" s="182">
        <f t="shared" si="47"/>
        <v>376750</v>
      </c>
      <c r="X187" s="182">
        <f t="shared" si="47"/>
        <v>3464523</v>
      </c>
      <c r="Y187" s="182">
        <f t="shared" si="47"/>
        <v>0</v>
      </c>
      <c r="Z187" s="182">
        <f t="shared" si="47"/>
        <v>2790827</v>
      </c>
      <c r="AA187" s="182">
        <f t="shared" si="47"/>
        <v>6632100</v>
      </c>
      <c r="AB187" s="182"/>
      <c r="AC187" s="196" t="s">
        <v>87</v>
      </c>
      <c r="AD187" s="182">
        <f>AD176+AD170+AD163</f>
        <v>-2778424</v>
      </c>
      <c r="AE187" s="182">
        <f>AE176+AE170+AE163</f>
        <v>-926372</v>
      </c>
      <c r="AF187" s="182">
        <f>AF176+AF170+AF163</f>
        <v>-70860</v>
      </c>
      <c r="AG187" s="182">
        <f>AG176+AG170+AG163</f>
        <v>673238</v>
      </c>
      <c r="AH187" s="182">
        <f>AH176+AH170+AH163</f>
        <v>-3102418</v>
      </c>
      <c r="AI187" s="31"/>
    </row>
    <row r="188" spans="1:35" x14ac:dyDescent="0.2">
      <c r="C188" s="13"/>
      <c r="D188" s="19">
        <f t="shared" si="38"/>
        <v>26</v>
      </c>
      <c r="E188" s="175" t="str">
        <f>IF(OR('Services - NHC'!E35="",'Services - NHC'!E35="[Enter service]"),"",'Services - NHC'!E35)</f>
        <v>Street Enhancements</v>
      </c>
      <c r="F188" s="176" t="str">
        <f>IF(OR('Services - NHC'!F35="",'Services - NHC'!F35="[Select]"),"",'Services - NHC'!F35)</f>
        <v>External</v>
      </c>
      <c r="G188" s="188">
        <f>IF('Revenue - Base year'!V37="","",'Revenue - Base year'!V37)</f>
        <v>12000</v>
      </c>
      <c r="H188" s="188">
        <f t="shared" si="27"/>
        <v>12000</v>
      </c>
      <c r="I188" s="188">
        <f>IF('Expenditure - Base year'!R36="","",'Expenditure - Base year'!R36)</f>
        <v>7249</v>
      </c>
      <c r="J188" s="187">
        <f t="shared" si="28"/>
        <v>8100</v>
      </c>
      <c r="K188" s="204">
        <f t="shared" si="29"/>
        <v>0</v>
      </c>
      <c r="L188" s="208">
        <f t="shared" si="30"/>
        <v>851</v>
      </c>
      <c r="M188" s="202"/>
      <c r="N188" s="203"/>
      <c r="P188" s="13"/>
      <c r="Q188" s="182"/>
      <c r="R188" s="182"/>
      <c r="S188" s="182"/>
      <c r="T188" s="182"/>
      <c r="U188" s="182"/>
      <c r="V188" s="182"/>
      <c r="W188" s="182"/>
      <c r="X188" s="182"/>
      <c r="Y188" s="182"/>
      <c r="Z188" s="182"/>
      <c r="AA188" s="182"/>
      <c r="AB188" s="182"/>
      <c r="AC188" s="182"/>
      <c r="AD188" s="182"/>
      <c r="AE188" s="182"/>
      <c r="AF188" s="182"/>
      <c r="AG188" s="182"/>
      <c r="AH188" s="182"/>
      <c r="AI188" s="31"/>
    </row>
    <row r="189" spans="1:35" ht="13.5" thickBot="1" x14ac:dyDescent="0.25">
      <c r="C189" s="13"/>
      <c r="D189" s="19">
        <f t="shared" si="38"/>
        <v>27</v>
      </c>
      <c r="E189" s="175" t="str">
        <f>IF(OR('Services - NHC'!E36="",'Services - NHC'!E36="[Enter service]"),"",'Services - NHC'!E36)</f>
        <v>Street Lighting</v>
      </c>
      <c r="F189" s="176" t="str">
        <f>IF(OR('Services - NHC'!F36="",'Services - NHC'!F36="[Select]"),"",'Services - NHC'!F36)</f>
        <v>External</v>
      </c>
      <c r="G189" s="188">
        <f>IF('Revenue - Base year'!V38="","",'Revenue - Base year'!V38)</f>
        <v>0</v>
      </c>
      <c r="H189" s="188">
        <f t="shared" si="27"/>
        <v>0</v>
      </c>
      <c r="I189" s="188">
        <f>IF('Expenditure - Base year'!R37="","",'Expenditure - Base year'!R37)</f>
        <v>39056</v>
      </c>
      <c r="J189" s="187">
        <f t="shared" si="28"/>
        <v>39056</v>
      </c>
      <c r="K189" s="204">
        <f t="shared" si="29"/>
        <v>0</v>
      </c>
      <c r="L189" s="208">
        <f t="shared" si="30"/>
        <v>0</v>
      </c>
      <c r="M189" s="202"/>
      <c r="N189" s="203"/>
      <c r="P189" s="32"/>
      <c r="Q189" s="33"/>
      <c r="R189" s="192"/>
      <c r="S189" s="56"/>
      <c r="T189" s="90"/>
      <c r="U189" s="170"/>
      <c r="V189" s="170"/>
      <c r="W189" s="93"/>
      <c r="X189" s="172"/>
      <c r="Y189" s="172"/>
      <c r="Z189" s="172"/>
      <c r="AA189" s="172"/>
      <c r="AB189" s="172"/>
      <c r="AC189" s="172"/>
      <c r="AD189" s="172"/>
      <c r="AE189" s="172"/>
      <c r="AF189" s="172"/>
      <c r="AG189" s="172"/>
      <c r="AH189" s="172"/>
      <c r="AI189" s="48"/>
    </row>
    <row r="190" spans="1:35" x14ac:dyDescent="0.2">
      <c r="C190" s="13"/>
      <c r="D190" s="85">
        <f t="shared" si="38"/>
        <v>28</v>
      </c>
      <c r="E190" s="175" t="str">
        <f>IF(OR('Services - NHC'!E37="",'Services - NHC'!E37="[Enter service]"),"",'Services - NHC'!E37)</f>
        <v>Street Cleaning</v>
      </c>
      <c r="F190" s="176" t="str">
        <f>IF(OR('Services - NHC'!F37="",'Services - NHC'!F37="[Select]"),"",'Services - NHC'!F37)</f>
        <v>External</v>
      </c>
      <c r="G190" s="188">
        <f>IF('Revenue - Base year'!V39="","",'Revenue - Base year'!V39)</f>
        <v>0</v>
      </c>
      <c r="H190" s="188">
        <f t="shared" si="27"/>
        <v>0</v>
      </c>
      <c r="I190" s="188">
        <f>IF('Expenditure - Base year'!R38="","",'Expenditure - Base year'!R38)</f>
        <v>8000</v>
      </c>
      <c r="J190" s="187">
        <f t="shared" si="28"/>
        <v>91306</v>
      </c>
      <c r="K190" s="204">
        <f t="shared" si="29"/>
        <v>0</v>
      </c>
      <c r="L190" s="208">
        <f t="shared" si="30"/>
        <v>83306</v>
      </c>
      <c r="M190" s="202"/>
      <c r="N190" s="203"/>
    </row>
    <row r="191" spans="1:35" ht="25.5" x14ac:dyDescent="0.2">
      <c r="C191" s="13"/>
      <c r="D191" s="19">
        <f t="shared" si="38"/>
        <v>29</v>
      </c>
      <c r="E191" s="175" t="str">
        <f>IF(OR('Services - NHC'!E38="",'Services - NHC'!E38="[Enter service]"),"",'Services - NHC'!E38)</f>
        <v>Traffic &amp; Street Management Administration</v>
      </c>
      <c r="F191" s="176" t="str">
        <f>IF(OR('Services - NHC'!F38="",'Services - NHC'!F38="[Select]"),"",'Services - NHC'!F38)</f>
        <v>External</v>
      </c>
      <c r="G191" s="188">
        <f>IF('Revenue - Base year'!V40="","",'Revenue - Base year'!V40)</f>
        <v>4707</v>
      </c>
      <c r="H191" s="188">
        <f t="shared" si="27"/>
        <v>4848</v>
      </c>
      <c r="I191" s="188">
        <f>IF('Expenditure - Base year'!R39="","",'Expenditure - Base year'!R39)</f>
        <v>165826</v>
      </c>
      <c r="J191" s="187">
        <f t="shared" si="28"/>
        <v>52809</v>
      </c>
      <c r="K191" s="204">
        <f t="shared" si="29"/>
        <v>141</v>
      </c>
      <c r="L191" s="208">
        <f t="shared" si="30"/>
        <v>-113017</v>
      </c>
      <c r="M191" s="202"/>
      <c r="N191" s="203"/>
    </row>
    <row r="192" spans="1:35" x14ac:dyDescent="0.2">
      <c r="C192" s="13"/>
      <c r="D192" s="19">
        <f t="shared" si="38"/>
        <v>30</v>
      </c>
      <c r="E192" s="175" t="str">
        <f>IF(OR('Services - NHC'!E39="",'Services - NHC'!E39="[Enter service]"),"",'Services - NHC'!E39)</f>
        <v>Protection of Biodiversity &amp; Habitat</v>
      </c>
      <c r="F192" s="176" t="str">
        <f>IF(OR('Services - NHC'!F39="",'Services - NHC'!F39="[Select]"),"",'Services - NHC'!F39)</f>
        <v>External</v>
      </c>
      <c r="G192" s="188">
        <f>IF('Revenue - Base year'!V41="","",'Revenue - Base year'!V41)</f>
        <v>0</v>
      </c>
      <c r="H192" s="188">
        <f t="shared" si="27"/>
        <v>0</v>
      </c>
      <c r="I192" s="188">
        <f>IF('Expenditure - Base year'!R40="","",'Expenditure - Base year'!R40)</f>
        <v>89290</v>
      </c>
      <c r="J192" s="187">
        <f t="shared" si="28"/>
        <v>93170</v>
      </c>
      <c r="K192" s="204">
        <f t="shared" si="29"/>
        <v>0</v>
      </c>
      <c r="L192" s="208">
        <f t="shared" si="30"/>
        <v>3880</v>
      </c>
      <c r="M192" s="202"/>
      <c r="N192" s="203"/>
    </row>
    <row r="193" spans="3:14" x14ac:dyDescent="0.2">
      <c r="C193" s="13"/>
      <c r="D193" s="19">
        <f t="shared" si="38"/>
        <v>31</v>
      </c>
      <c r="E193" s="175" t="str">
        <f>IF(OR('Services - NHC'!E40="",'Services - NHC'!E40="[Enter service]"),"",'Services - NHC'!E40)</f>
        <v>Fire Protection</v>
      </c>
      <c r="F193" s="176" t="str">
        <f>IF(OR('Services - NHC'!F40="",'Services - NHC'!F40="[Select]"),"",'Services - NHC'!F40)</f>
        <v>External</v>
      </c>
      <c r="G193" s="188">
        <f>IF('Revenue - Base year'!V42="","",'Revenue - Base year'!V42)</f>
        <v>13000</v>
      </c>
      <c r="H193" s="188">
        <f t="shared" si="27"/>
        <v>13000</v>
      </c>
      <c r="I193" s="188">
        <f>IF('Expenditure - Base year'!R41="","",'Expenditure - Base year'!R41)</f>
        <v>60905</v>
      </c>
      <c r="J193" s="187">
        <f t="shared" si="28"/>
        <v>63299</v>
      </c>
      <c r="K193" s="204">
        <f t="shared" si="29"/>
        <v>0</v>
      </c>
      <c r="L193" s="208">
        <f t="shared" si="30"/>
        <v>2394</v>
      </c>
      <c r="M193" s="202"/>
      <c r="N193" s="203"/>
    </row>
    <row r="194" spans="3:14" x14ac:dyDescent="0.2">
      <c r="C194" s="13"/>
      <c r="D194" s="85">
        <f t="shared" si="38"/>
        <v>32</v>
      </c>
      <c r="E194" s="175" t="str">
        <f>IF(OR('Services - NHC'!E41="",'Services - NHC'!E41="[Enter service]"),"",'Services - NHC'!E41)</f>
        <v>Drainage</v>
      </c>
      <c r="F194" s="176" t="str">
        <f>IF(OR('Services - NHC'!F41="",'Services - NHC'!F41="[Select]"),"",'Services - NHC'!F41)</f>
        <v>External</v>
      </c>
      <c r="G194" s="188">
        <f>IF('Revenue - Base year'!V43="","",'Revenue - Base year'!V43)</f>
        <v>0</v>
      </c>
      <c r="H194" s="188">
        <f t="shared" si="27"/>
        <v>0</v>
      </c>
      <c r="I194" s="188">
        <f>IF('Expenditure - Base year'!R42="","",'Expenditure - Base year'!R42)</f>
        <v>403277</v>
      </c>
      <c r="J194" s="187">
        <f t="shared" si="28"/>
        <v>532589</v>
      </c>
      <c r="K194" s="204">
        <f t="shared" si="29"/>
        <v>0</v>
      </c>
      <c r="L194" s="208">
        <f t="shared" si="30"/>
        <v>129312</v>
      </c>
      <c r="M194" s="202"/>
      <c r="N194" s="203"/>
    </row>
    <row r="195" spans="3:14" x14ac:dyDescent="0.2">
      <c r="C195" s="13"/>
      <c r="D195" s="19">
        <f t="shared" si="38"/>
        <v>33</v>
      </c>
      <c r="E195" s="175" t="str">
        <f>IF(OR('Services - NHC'!E42="",'Services - NHC'!E42="[Enter service]"),"",'Services - NHC'!E42)</f>
        <v>Agricultural Services</v>
      </c>
      <c r="F195" s="176" t="str">
        <f>IF(OR('Services - NHC'!F42="",'Services - NHC'!F42="[Select]"),"",'Services - NHC'!F42)</f>
        <v>External</v>
      </c>
      <c r="G195" s="188">
        <f>IF('Revenue - Base year'!V44="","",'Revenue - Base year'!V44)</f>
        <v>73970</v>
      </c>
      <c r="H195" s="188">
        <f t="shared" si="27"/>
        <v>50000</v>
      </c>
      <c r="I195" s="188">
        <f>IF('Expenditure - Base year'!R43="","",'Expenditure - Base year'!R43)</f>
        <v>162011</v>
      </c>
      <c r="J195" s="187">
        <f t="shared" si="28"/>
        <v>105623</v>
      </c>
      <c r="K195" s="204">
        <f t="shared" si="29"/>
        <v>-23970</v>
      </c>
      <c r="L195" s="208">
        <f t="shared" si="30"/>
        <v>-56388</v>
      </c>
      <c r="M195" s="202"/>
      <c r="N195" s="203"/>
    </row>
    <row r="196" spans="3:14" x14ac:dyDescent="0.2">
      <c r="C196" s="13"/>
      <c r="D196" s="19">
        <f t="shared" si="38"/>
        <v>34</v>
      </c>
      <c r="E196" s="175" t="str">
        <f>IF(OR('Services - NHC'!E43="",'Services - NHC'!E43="[Enter service]"),"",'Services - NHC'!E43)</f>
        <v>Environment Administration</v>
      </c>
      <c r="F196" s="176" t="str">
        <f>IF(OR('Services - NHC'!F43="",'Services - NHC'!F43="[Select]"),"",'Services - NHC'!F43)</f>
        <v>External</v>
      </c>
      <c r="G196" s="188">
        <f>IF('Revenue - Base year'!V45="","",'Revenue - Base year'!V45)</f>
        <v>0</v>
      </c>
      <c r="H196" s="188">
        <f t="shared" si="27"/>
        <v>0</v>
      </c>
      <c r="I196" s="188">
        <f>IF('Expenditure - Base year'!R44="","",'Expenditure - Base year'!R44)</f>
        <v>213586</v>
      </c>
      <c r="J196" s="187">
        <f t="shared" si="28"/>
        <v>224427</v>
      </c>
      <c r="K196" s="204">
        <f t="shared" si="29"/>
        <v>0</v>
      </c>
      <c r="L196" s="208">
        <f t="shared" si="30"/>
        <v>10841</v>
      </c>
      <c r="M196" s="202"/>
      <c r="N196" s="203"/>
    </row>
    <row r="197" spans="3:14" x14ac:dyDescent="0.2">
      <c r="C197" s="13"/>
      <c r="D197" s="85">
        <f t="shared" si="38"/>
        <v>35</v>
      </c>
      <c r="E197" s="175" t="str">
        <f>IF(OR('Services - NHC'!E44="",'Services - NHC'!E44="[Enter service]"),"",'Services - NHC'!E44)</f>
        <v>Community Development &amp; Planning</v>
      </c>
      <c r="F197" s="176" t="str">
        <f>IF(OR('Services - NHC'!F44="",'Services - NHC'!F44="[Select]"),"",'Services - NHC'!F44)</f>
        <v>External</v>
      </c>
      <c r="G197" s="188">
        <f>IF('Revenue - Base year'!V46="","",'Revenue - Base year'!V46)</f>
        <v>11760</v>
      </c>
      <c r="H197" s="188">
        <f t="shared" si="27"/>
        <v>13600</v>
      </c>
      <c r="I197" s="188">
        <f>IF('Expenditure - Base year'!R45="","",'Expenditure - Base year'!R45)</f>
        <v>152339</v>
      </c>
      <c r="J197" s="187">
        <f t="shared" si="28"/>
        <v>161814</v>
      </c>
      <c r="K197" s="204">
        <f t="shared" si="29"/>
        <v>1840</v>
      </c>
      <c r="L197" s="208">
        <f t="shared" si="30"/>
        <v>9475</v>
      </c>
      <c r="M197" s="202"/>
      <c r="N197" s="203"/>
    </row>
    <row r="198" spans="3:14" x14ac:dyDescent="0.2">
      <c r="C198" s="13"/>
      <c r="D198" s="19">
        <f t="shared" si="38"/>
        <v>36</v>
      </c>
      <c r="E198" s="175" t="str">
        <f>IF(OR('Services - NHC'!E45="",'Services - NHC'!E45="[Enter service]"),"",'Services - NHC'!E45)</f>
        <v>Building Control</v>
      </c>
      <c r="F198" s="176" t="str">
        <f>IF(OR('Services - NHC'!F45="",'Services - NHC'!F45="[Select]"),"",'Services - NHC'!F45)</f>
        <v>External</v>
      </c>
      <c r="G198" s="188">
        <f>IF('Revenue - Base year'!V47="","",'Revenue - Base year'!V47)</f>
        <v>29830</v>
      </c>
      <c r="H198" s="188">
        <f t="shared" si="27"/>
        <v>31500</v>
      </c>
      <c r="I198" s="188">
        <f>IF('Expenditure - Base year'!R46="","",'Expenditure - Base year'!R46)</f>
        <v>152683</v>
      </c>
      <c r="J198" s="187">
        <f t="shared" si="28"/>
        <v>156951</v>
      </c>
      <c r="K198" s="204">
        <f t="shared" si="29"/>
        <v>1670</v>
      </c>
      <c r="L198" s="208">
        <f t="shared" si="30"/>
        <v>4268</v>
      </c>
      <c r="M198" s="202"/>
      <c r="N198" s="203"/>
    </row>
    <row r="199" spans="3:14" x14ac:dyDescent="0.2">
      <c r="C199" s="13"/>
      <c r="D199" s="19">
        <f t="shared" si="38"/>
        <v>37</v>
      </c>
      <c r="E199" s="175" t="str">
        <f>IF(OR('Services - NHC'!E46="",'Services - NHC'!E46="[Enter service]"),"",'Services - NHC'!E46)</f>
        <v>Tourism &amp; Area Promotion</v>
      </c>
      <c r="F199" s="176" t="str">
        <f>IF(OR('Services - NHC'!F46="",'Services - NHC'!F46="[Select]"),"",'Services - NHC'!F46)</f>
        <v>External</v>
      </c>
      <c r="G199" s="188">
        <f>IF('Revenue - Base year'!V48="","",'Revenue - Base year'!V48)</f>
        <v>481756</v>
      </c>
      <c r="H199" s="188">
        <f t="shared" si="27"/>
        <v>196500</v>
      </c>
      <c r="I199" s="188">
        <f>IF('Expenditure - Base year'!R47="","",'Expenditure - Base year'!R47)</f>
        <v>583815</v>
      </c>
      <c r="J199" s="187">
        <f t="shared" si="28"/>
        <v>561390</v>
      </c>
      <c r="K199" s="204">
        <f t="shared" si="29"/>
        <v>-285256</v>
      </c>
      <c r="L199" s="208">
        <f t="shared" si="30"/>
        <v>-22425</v>
      </c>
      <c r="M199" s="202"/>
      <c r="N199" s="203"/>
    </row>
    <row r="200" spans="3:14" x14ac:dyDescent="0.2">
      <c r="C200" s="13"/>
      <c r="D200" s="19">
        <f t="shared" si="38"/>
        <v>38</v>
      </c>
      <c r="E200" s="175" t="str">
        <f>IF(OR('Services - NHC'!E47="",'Services - NHC'!E47="[Enter service]"),"",'Services - NHC'!E47)</f>
        <v>Community Amenities</v>
      </c>
      <c r="F200" s="176" t="str">
        <f>IF(OR('Services - NHC'!F47="",'Services - NHC'!F47="[Select]"),"",'Services - NHC'!F47)</f>
        <v>External</v>
      </c>
      <c r="G200" s="188">
        <f>IF('Revenue - Base year'!V49="","",'Revenue - Base year'!V49)</f>
        <v>0</v>
      </c>
      <c r="H200" s="188">
        <f t="shared" si="27"/>
        <v>0</v>
      </c>
      <c r="I200" s="188">
        <f>IF('Expenditure - Base year'!R48="","",'Expenditure - Base year'!R48)</f>
        <v>131853</v>
      </c>
      <c r="J200" s="187">
        <f t="shared" si="28"/>
        <v>111691</v>
      </c>
      <c r="K200" s="204">
        <f t="shared" si="29"/>
        <v>0</v>
      </c>
      <c r="L200" s="208">
        <f t="shared" si="30"/>
        <v>-20162</v>
      </c>
      <c r="M200" s="202"/>
      <c r="N200" s="203"/>
    </row>
    <row r="201" spans="3:14" x14ac:dyDescent="0.2">
      <c r="C201" s="13"/>
      <c r="D201" s="85">
        <f t="shared" si="38"/>
        <v>39</v>
      </c>
      <c r="E201" s="175" t="str">
        <f>IF(OR('Services - NHC'!E48="",'Services - NHC'!E48="[Enter service]"),"",'Services - NHC'!E48)</f>
        <v>Air Transport</v>
      </c>
      <c r="F201" s="176" t="str">
        <f>IF(OR('Services - NHC'!F48="",'Services - NHC'!F48="[Select]"),"",'Services - NHC'!F48)</f>
        <v>External</v>
      </c>
      <c r="G201" s="188">
        <f>IF('Revenue - Base year'!V50="","",'Revenue - Base year'!V50)</f>
        <v>12000</v>
      </c>
      <c r="H201" s="188">
        <f t="shared" si="27"/>
        <v>12000</v>
      </c>
      <c r="I201" s="188">
        <f>IF('Expenditure - Base year'!R49="","",'Expenditure - Base year'!R49)</f>
        <v>77715</v>
      </c>
      <c r="J201" s="187">
        <f t="shared" si="28"/>
        <v>80686</v>
      </c>
      <c r="K201" s="204">
        <f t="shared" si="29"/>
        <v>0</v>
      </c>
      <c r="L201" s="208">
        <f t="shared" si="30"/>
        <v>2971</v>
      </c>
      <c r="M201" s="202"/>
      <c r="N201" s="203"/>
    </row>
    <row r="202" spans="3:14" x14ac:dyDescent="0.2">
      <c r="C202" s="13"/>
      <c r="D202" s="19">
        <f t="shared" si="38"/>
        <v>40</v>
      </c>
      <c r="E202" s="175" t="str">
        <f>IF(OR('Services - NHC'!E49="",'Services - NHC'!E49="[Enter service]"),"",'Services - NHC'!E49)</f>
        <v>Markets &amp; Saleyards</v>
      </c>
      <c r="F202" s="176" t="str">
        <f>IF(OR('Services - NHC'!F49="",'Services - NHC'!F49="[Select]"),"",'Services - NHC'!F49)</f>
        <v>External</v>
      </c>
      <c r="G202" s="188">
        <f>IF('Revenue - Base year'!V51="","",'Revenue - Base year'!V51)</f>
        <v>3203</v>
      </c>
      <c r="H202" s="188">
        <f t="shared" si="27"/>
        <v>4500</v>
      </c>
      <c r="I202" s="188">
        <f>IF('Expenditure - Base year'!R50="","",'Expenditure - Base year'!R50)</f>
        <v>10014</v>
      </c>
      <c r="J202" s="187">
        <f t="shared" si="28"/>
        <v>9114</v>
      </c>
      <c r="K202" s="204">
        <f t="shared" si="29"/>
        <v>1297</v>
      </c>
      <c r="L202" s="208">
        <f t="shared" si="30"/>
        <v>-900</v>
      </c>
      <c r="M202" s="202"/>
      <c r="N202" s="203"/>
    </row>
    <row r="203" spans="3:14" x14ac:dyDescent="0.2">
      <c r="C203" s="13"/>
      <c r="D203" s="19">
        <f t="shared" si="38"/>
        <v>41</v>
      </c>
      <c r="E203" s="175" t="str">
        <f>IF(OR('Services - NHC'!E50="",'Services - NHC'!E50="[Enter service]"),"",'Services - NHC'!E50)</f>
        <v>Economic Affairs</v>
      </c>
      <c r="F203" s="176" t="str">
        <f>IF(OR('Services - NHC'!F50="",'Services - NHC'!F50="[Select]"),"",'Services - NHC'!F50)</f>
        <v>External</v>
      </c>
      <c r="G203" s="188">
        <f>IF('Revenue - Base year'!V52="","",'Revenue - Base year'!V52)</f>
        <v>655868</v>
      </c>
      <c r="H203" s="188">
        <f t="shared" si="27"/>
        <v>655868</v>
      </c>
      <c r="I203" s="188">
        <f>IF('Expenditure - Base year'!R51="","",'Expenditure - Base year'!R51)</f>
        <v>511172</v>
      </c>
      <c r="J203" s="187">
        <f t="shared" si="28"/>
        <v>435499</v>
      </c>
      <c r="K203" s="204">
        <f t="shared" si="29"/>
        <v>0</v>
      </c>
      <c r="L203" s="208">
        <f t="shared" si="30"/>
        <v>-75673</v>
      </c>
      <c r="M203" s="202"/>
      <c r="N203" s="203"/>
    </row>
    <row r="204" spans="3:14" ht="25.5" x14ac:dyDescent="0.2">
      <c r="C204" s="13"/>
      <c r="D204" s="19">
        <f t="shared" si="38"/>
        <v>42</v>
      </c>
      <c r="E204" s="175" t="str">
        <f>IF(OR('Services - NHC'!E51="",'Services - NHC'!E51="[Enter service]"),"",'Services - NHC'!E51)</f>
        <v>Business &amp; Economic Services Administration</v>
      </c>
      <c r="F204" s="176" t="str">
        <f>IF(OR('Services - NHC'!F51="",'Services - NHC'!F51="[Select]"),"",'Services - NHC'!F51)</f>
        <v>Mixed</v>
      </c>
      <c r="G204" s="188">
        <f>IF('Revenue - Base year'!V53="","",'Revenue - Base year'!V53)</f>
        <v>3942464</v>
      </c>
      <c r="H204" s="188">
        <f t="shared" si="27"/>
        <v>1451435</v>
      </c>
      <c r="I204" s="188">
        <f>IF('Expenditure - Base year'!R52="","",'Expenditure - Base year'!R52)</f>
        <v>601777</v>
      </c>
      <c r="J204" s="187">
        <f t="shared" si="28"/>
        <v>561516</v>
      </c>
      <c r="K204" s="204">
        <f t="shared" si="29"/>
        <v>-2491029</v>
      </c>
      <c r="L204" s="208">
        <f t="shared" si="30"/>
        <v>-40261</v>
      </c>
      <c r="M204" s="202"/>
      <c r="N204" s="203"/>
    </row>
    <row r="205" spans="3:14" x14ac:dyDescent="0.2">
      <c r="C205" s="13"/>
      <c r="D205" s="85">
        <f t="shared" si="38"/>
        <v>43</v>
      </c>
      <c r="E205" s="175" t="str">
        <f>IF(OR('Services - NHC'!E52="",'Services - NHC'!E52="[Enter service]"),"",'Services - NHC'!E52)</f>
        <v>Local Roads &amp; Bridges works</v>
      </c>
      <c r="F205" s="176" t="str">
        <f>IF(OR('Services - NHC'!F52="",'Services - NHC'!F52="[Select]"),"",'Services - NHC'!F52)</f>
        <v>External</v>
      </c>
      <c r="G205" s="188">
        <f>IF('Revenue - Base year'!V54="","",'Revenue - Base year'!V54)</f>
        <v>5193286</v>
      </c>
      <c r="H205" s="188">
        <f t="shared" si="27"/>
        <v>3294469</v>
      </c>
      <c r="I205" s="188">
        <f>IF('Expenditure - Base year'!R53="","",'Expenditure - Base year'!R53)</f>
        <v>7149964</v>
      </c>
      <c r="J205" s="187">
        <f t="shared" si="28"/>
        <v>6401898</v>
      </c>
      <c r="K205" s="204">
        <f t="shared" si="29"/>
        <v>-1898817</v>
      </c>
      <c r="L205" s="208">
        <f t="shared" si="30"/>
        <v>-748066</v>
      </c>
      <c r="M205" s="202"/>
      <c r="N205" s="203"/>
    </row>
    <row r="206" spans="3:14" x14ac:dyDescent="0.2">
      <c r="C206" s="13"/>
      <c r="D206" s="19">
        <f t="shared" si="38"/>
        <v>44</v>
      </c>
      <c r="E206" s="175" t="str">
        <f>IF(OR('Services - NHC'!E53="",'Services - NHC'!E53="[Enter service]"),"",'Services - NHC'!E53)</f>
        <v>Asset Management</v>
      </c>
      <c r="F206" s="176" t="str">
        <f>IF(OR('Services - NHC'!F53="",'Services - NHC'!F53="[Select]"),"",'Services - NHC'!F53)</f>
        <v>Mixed</v>
      </c>
      <c r="G206" s="188">
        <f>IF('Revenue - Base year'!V55="","",'Revenue - Base year'!V55)</f>
        <v>110150</v>
      </c>
      <c r="H206" s="188">
        <f t="shared" si="27"/>
        <v>128500</v>
      </c>
      <c r="I206" s="188">
        <f>IF('Expenditure - Base year'!R54="","",'Expenditure - Base year'!R54)</f>
        <v>265933</v>
      </c>
      <c r="J206" s="187">
        <f t="shared" si="28"/>
        <v>227995</v>
      </c>
      <c r="K206" s="204">
        <f t="shared" si="29"/>
        <v>18350</v>
      </c>
      <c r="L206" s="208">
        <f t="shared" si="30"/>
        <v>-37938</v>
      </c>
      <c r="M206" s="202"/>
      <c r="N206" s="203"/>
    </row>
    <row r="207" spans="3:14" x14ac:dyDescent="0.2">
      <c r="C207" s="13"/>
      <c r="D207" s="19">
        <f t="shared" si="38"/>
        <v>45</v>
      </c>
      <c r="E207" s="175" t="str">
        <f>IF(OR('Services - NHC'!E54="",'Services - NHC'!E54="[Enter service]"),"",'Services - NHC'!E54)</f>
        <v/>
      </c>
      <c r="F207" s="176" t="str">
        <f>IF(OR('Services - NHC'!F54="",'Services - NHC'!F54="[Select]"),"",'Services - NHC'!F54)</f>
        <v/>
      </c>
      <c r="G207" s="188">
        <f>IF('Revenue - Base year'!V56="","",'Revenue - Base year'!V56)</f>
        <v>0</v>
      </c>
      <c r="H207" s="188">
        <f t="shared" si="27"/>
        <v>0</v>
      </c>
      <c r="I207" s="188">
        <f>IF('Expenditure - Base year'!R55="","",'Expenditure - Base year'!R55)</f>
        <v>0</v>
      </c>
      <c r="J207" s="187">
        <f t="shared" si="28"/>
        <v>0</v>
      </c>
      <c r="K207" s="204">
        <f t="shared" si="29"/>
        <v>0</v>
      </c>
      <c r="L207" s="208">
        <f t="shared" si="30"/>
        <v>0</v>
      </c>
      <c r="M207" s="202"/>
      <c r="N207" s="203"/>
    </row>
    <row r="208" spans="3:14" hidden="1" outlineLevel="1" x14ac:dyDescent="0.2">
      <c r="C208" s="13"/>
      <c r="D208" s="85">
        <f t="shared" si="38"/>
        <v>46</v>
      </c>
      <c r="E208" s="175" t="str">
        <f>IF(OR('Services - NHC'!E55="",'Services - NHC'!E55="[Enter service]"),"",'Services - NHC'!E55)</f>
        <v/>
      </c>
      <c r="F208" s="176" t="str">
        <f>IF(OR('Services - NHC'!F55="",'Services - NHC'!F55="[Select]"),"",'Services - NHC'!F55)</f>
        <v/>
      </c>
      <c r="G208" s="188">
        <f>IF('Revenue - Base year'!V57="","",'Revenue - Base year'!V57)</f>
        <v>0</v>
      </c>
      <c r="H208" s="188">
        <f t="shared" si="27"/>
        <v>0</v>
      </c>
      <c r="I208" s="188">
        <f>IF('Expenditure - Base year'!R56="","",'Expenditure - Base year'!R56)</f>
        <v>0</v>
      </c>
      <c r="J208" s="187">
        <f t="shared" si="28"/>
        <v>0</v>
      </c>
      <c r="K208" s="204">
        <f t="shared" si="29"/>
        <v>0</v>
      </c>
      <c r="L208" s="208">
        <f t="shared" si="30"/>
        <v>0</v>
      </c>
      <c r="M208" s="202"/>
      <c r="N208" s="203"/>
    </row>
    <row r="209" spans="3:14" hidden="1" outlineLevel="1" x14ac:dyDescent="0.2">
      <c r="C209" s="13"/>
      <c r="D209" s="19">
        <f t="shared" si="38"/>
        <v>47</v>
      </c>
      <c r="E209" s="175" t="str">
        <f>IF(OR('Services - NHC'!E56="",'Services - NHC'!E56="[Enter service]"),"",'Services - NHC'!E56)</f>
        <v/>
      </c>
      <c r="F209" s="176" t="str">
        <f>IF(OR('Services - NHC'!F56="",'Services - NHC'!F56="[Select]"),"",'Services - NHC'!F56)</f>
        <v/>
      </c>
      <c r="G209" s="188">
        <f>IF('Revenue - Base year'!V58="","",'Revenue - Base year'!V58)</f>
        <v>0</v>
      </c>
      <c r="H209" s="188">
        <f t="shared" si="27"/>
        <v>0</v>
      </c>
      <c r="I209" s="188">
        <f>IF('Expenditure - Base year'!R57="","",'Expenditure - Base year'!R57)</f>
        <v>0</v>
      </c>
      <c r="J209" s="187">
        <f t="shared" si="28"/>
        <v>0</v>
      </c>
      <c r="K209" s="204">
        <f t="shared" si="29"/>
        <v>0</v>
      </c>
      <c r="L209" s="208">
        <f t="shared" si="30"/>
        <v>0</v>
      </c>
      <c r="M209" s="202"/>
      <c r="N209" s="203"/>
    </row>
    <row r="210" spans="3:14" hidden="1" outlineLevel="1" x14ac:dyDescent="0.2">
      <c r="C210" s="13"/>
      <c r="D210" s="19">
        <f t="shared" si="38"/>
        <v>48</v>
      </c>
      <c r="E210" s="175" t="str">
        <f>IF(OR('Services - NHC'!E57="",'Services - NHC'!E57="[Enter service]"),"",'Services - NHC'!E57)</f>
        <v/>
      </c>
      <c r="F210" s="176" t="str">
        <f>IF(OR('Services - NHC'!F57="",'Services - NHC'!F57="[Select]"),"",'Services - NHC'!F57)</f>
        <v/>
      </c>
      <c r="G210" s="188">
        <f>IF('Revenue - Base year'!V59="","",'Revenue - Base year'!V59)</f>
        <v>0</v>
      </c>
      <c r="H210" s="188">
        <f t="shared" si="27"/>
        <v>0</v>
      </c>
      <c r="I210" s="188">
        <f>IF('Expenditure - Base year'!R58="","",'Expenditure - Base year'!R58)</f>
        <v>0</v>
      </c>
      <c r="J210" s="187">
        <f t="shared" si="28"/>
        <v>0</v>
      </c>
      <c r="K210" s="204">
        <f t="shared" si="29"/>
        <v>0</v>
      </c>
      <c r="L210" s="208">
        <f t="shared" si="30"/>
        <v>0</v>
      </c>
      <c r="M210" s="202"/>
      <c r="N210" s="203"/>
    </row>
    <row r="211" spans="3:14" hidden="1" outlineLevel="1" x14ac:dyDescent="0.2">
      <c r="C211" s="13"/>
      <c r="D211" s="19">
        <f t="shared" si="38"/>
        <v>49</v>
      </c>
      <c r="E211" s="175" t="str">
        <f>IF(OR('Services - NHC'!E58="",'Services - NHC'!E58="[Enter service]"),"",'Services - NHC'!E58)</f>
        <v/>
      </c>
      <c r="F211" s="176" t="str">
        <f>IF(OR('Services - NHC'!F58="",'Services - NHC'!F58="[Select]"),"",'Services - NHC'!F58)</f>
        <v/>
      </c>
      <c r="G211" s="188">
        <f>IF('Revenue - Base year'!V60="","",'Revenue - Base year'!V60)</f>
        <v>0</v>
      </c>
      <c r="H211" s="188">
        <f t="shared" si="27"/>
        <v>0</v>
      </c>
      <c r="I211" s="188">
        <f>IF('Expenditure - Base year'!R59="","",'Expenditure - Base year'!R59)</f>
        <v>0</v>
      </c>
      <c r="J211" s="187">
        <f t="shared" si="28"/>
        <v>0</v>
      </c>
      <c r="K211" s="204">
        <f t="shared" si="29"/>
        <v>0</v>
      </c>
      <c r="L211" s="208">
        <f t="shared" si="30"/>
        <v>0</v>
      </c>
      <c r="M211" s="202"/>
      <c r="N211" s="203"/>
    </row>
    <row r="212" spans="3:14" hidden="1" outlineLevel="1" x14ac:dyDescent="0.2">
      <c r="C212" s="13"/>
      <c r="D212" s="85">
        <f t="shared" si="38"/>
        <v>50</v>
      </c>
      <c r="E212" s="175" t="str">
        <f>IF(OR('Services - NHC'!E59="",'Services - NHC'!E59="[Enter service]"),"",'Services - NHC'!E59)</f>
        <v/>
      </c>
      <c r="F212" s="176" t="str">
        <f>IF(OR('Services - NHC'!F59="",'Services - NHC'!F59="[Select]"),"",'Services - NHC'!F59)</f>
        <v/>
      </c>
      <c r="G212" s="188">
        <f>IF('Revenue - Base year'!V61="","",'Revenue - Base year'!V61)</f>
        <v>0</v>
      </c>
      <c r="H212" s="188">
        <f t="shared" si="27"/>
        <v>0</v>
      </c>
      <c r="I212" s="188">
        <f>IF('Expenditure - Base year'!R60="","",'Expenditure - Base year'!R60)</f>
        <v>0</v>
      </c>
      <c r="J212" s="187">
        <f t="shared" si="28"/>
        <v>0</v>
      </c>
      <c r="K212" s="204">
        <f t="shared" si="29"/>
        <v>0</v>
      </c>
      <c r="L212" s="208">
        <f t="shared" si="30"/>
        <v>0</v>
      </c>
      <c r="M212" s="202"/>
      <c r="N212" s="203"/>
    </row>
    <row r="213" spans="3:14" hidden="1" outlineLevel="1" x14ac:dyDescent="0.2">
      <c r="C213" s="13"/>
      <c r="D213" s="19">
        <f t="shared" si="38"/>
        <v>51</v>
      </c>
      <c r="E213" s="175" t="str">
        <f>IF(OR('Services - NHC'!E60="",'Services - NHC'!E60="[Enter service]"),"",'Services - NHC'!E60)</f>
        <v/>
      </c>
      <c r="F213" s="176" t="str">
        <f>IF(OR('Services - NHC'!F60="",'Services - NHC'!F60="[Select]"),"",'Services - NHC'!F60)</f>
        <v/>
      </c>
      <c r="G213" s="188">
        <f>IF('Revenue - Base year'!V62="","",'Revenue - Base year'!V62)</f>
        <v>0</v>
      </c>
      <c r="H213" s="188">
        <f t="shared" si="27"/>
        <v>0</v>
      </c>
      <c r="I213" s="188">
        <f>IF('Expenditure - Base year'!R61="","",'Expenditure - Base year'!R61)</f>
        <v>0</v>
      </c>
      <c r="J213" s="187">
        <f t="shared" si="28"/>
        <v>0</v>
      </c>
      <c r="K213" s="204">
        <f t="shared" si="29"/>
        <v>0</v>
      </c>
      <c r="L213" s="208">
        <f t="shared" si="30"/>
        <v>0</v>
      </c>
      <c r="M213" s="202"/>
      <c r="N213" s="203"/>
    </row>
    <row r="214" spans="3:14" hidden="1" outlineLevel="1" x14ac:dyDescent="0.2">
      <c r="C214" s="13"/>
      <c r="D214" s="19">
        <f t="shared" si="38"/>
        <v>52</v>
      </c>
      <c r="E214" s="175" t="str">
        <f>IF(OR('Services - NHC'!E61="",'Services - NHC'!E61="[Enter service]"),"",'Services - NHC'!E61)</f>
        <v/>
      </c>
      <c r="F214" s="176" t="str">
        <f>IF(OR('Services - NHC'!F61="",'Services - NHC'!F61="[Select]"),"",'Services - NHC'!F61)</f>
        <v/>
      </c>
      <c r="G214" s="188">
        <f>IF('Revenue - Base year'!V63="","",'Revenue - Base year'!V63)</f>
        <v>0</v>
      </c>
      <c r="H214" s="188">
        <f t="shared" si="27"/>
        <v>0</v>
      </c>
      <c r="I214" s="188">
        <f>IF('Expenditure - Base year'!R62="","",'Expenditure - Base year'!R62)</f>
        <v>0</v>
      </c>
      <c r="J214" s="187">
        <f t="shared" si="28"/>
        <v>0</v>
      </c>
      <c r="K214" s="204">
        <f t="shared" si="29"/>
        <v>0</v>
      </c>
      <c r="L214" s="208">
        <f t="shared" si="30"/>
        <v>0</v>
      </c>
      <c r="M214" s="202"/>
      <c r="N214" s="203"/>
    </row>
    <row r="215" spans="3:14" hidden="1" outlineLevel="1" x14ac:dyDescent="0.2">
      <c r="C215" s="13"/>
      <c r="D215" s="19">
        <f t="shared" si="38"/>
        <v>53</v>
      </c>
      <c r="E215" s="175" t="str">
        <f>IF(OR('Services - NHC'!E62="",'Services - NHC'!E62="[Enter service]"),"",'Services - NHC'!E62)</f>
        <v/>
      </c>
      <c r="F215" s="176" t="str">
        <f>IF(OR('Services - NHC'!F62="",'Services - NHC'!F62="[Select]"),"",'Services - NHC'!F62)</f>
        <v/>
      </c>
      <c r="G215" s="188">
        <f>IF('Revenue - Base year'!V64="","",'Revenue - Base year'!V64)</f>
        <v>0</v>
      </c>
      <c r="H215" s="188">
        <f t="shared" si="27"/>
        <v>0</v>
      </c>
      <c r="I215" s="188">
        <f>IF('Expenditure - Base year'!R63="","",'Expenditure - Base year'!R63)</f>
        <v>0</v>
      </c>
      <c r="J215" s="187">
        <f t="shared" si="28"/>
        <v>0</v>
      </c>
      <c r="K215" s="204">
        <f t="shared" si="29"/>
        <v>0</v>
      </c>
      <c r="L215" s="208">
        <f t="shared" si="30"/>
        <v>0</v>
      </c>
      <c r="M215" s="202"/>
      <c r="N215" s="203"/>
    </row>
    <row r="216" spans="3:14" hidden="1" outlineLevel="1" x14ac:dyDescent="0.2">
      <c r="C216" s="13"/>
      <c r="D216" s="85">
        <f t="shared" si="38"/>
        <v>54</v>
      </c>
      <c r="E216" s="175" t="str">
        <f>IF(OR('Services - NHC'!E63="",'Services - NHC'!E63="[Enter service]"),"",'Services - NHC'!E63)</f>
        <v/>
      </c>
      <c r="F216" s="176" t="str">
        <f>IF(OR('Services - NHC'!F63="",'Services - NHC'!F63="[Select]"),"",'Services - NHC'!F63)</f>
        <v/>
      </c>
      <c r="G216" s="188">
        <f>IF('Revenue - Base year'!V65="","",'Revenue - Base year'!V65)</f>
        <v>0</v>
      </c>
      <c r="H216" s="188">
        <f t="shared" si="27"/>
        <v>0</v>
      </c>
      <c r="I216" s="188">
        <f>IF('Expenditure - Base year'!R64="","",'Expenditure - Base year'!R64)</f>
        <v>0</v>
      </c>
      <c r="J216" s="187">
        <f t="shared" si="28"/>
        <v>0</v>
      </c>
      <c r="K216" s="204">
        <f t="shared" si="29"/>
        <v>0</v>
      </c>
      <c r="L216" s="208">
        <f t="shared" si="30"/>
        <v>0</v>
      </c>
      <c r="M216" s="202"/>
      <c r="N216" s="203"/>
    </row>
    <row r="217" spans="3:14" hidden="1" outlineLevel="1" x14ac:dyDescent="0.2">
      <c r="C217" s="13"/>
      <c r="D217" s="19">
        <f t="shared" si="38"/>
        <v>55</v>
      </c>
      <c r="E217" s="175" t="str">
        <f>IF(OR('Services - NHC'!E64="",'Services - NHC'!E64="[Enter service]"),"",'Services - NHC'!E64)</f>
        <v/>
      </c>
      <c r="F217" s="176" t="str">
        <f>IF(OR('Services - NHC'!F64="",'Services - NHC'!F64="[Select]"),"",'Services - NHC'!F64)</f>
        <v/>
      </c>
      <c r="G217" s="188">
        <f>IF('Revenue - Base year'!V66="","",'Revenue - Base year'!V66)</f>
        <v>0</v>
      </c>
      <c r="H217" s="188">
        <f t="shared" si="27"/>
        <v>0</v>
      </c>
      <c r="I217" s="188">
        <f>IF('Expenditure - Base year'!R65="","",'Expenditure - Base year'!R65)</f>
        <v>0</v>
      </c>
      <c r="J217" s="187">
        <f t="shared" si="28"/>
        <v>0</v>
      </c>
      <c r="K217" s="204">
        <f t="shared" si="29"/>
        <v>0</v>
      </c>
      <c r="L217" s="208">
        <f t="shared" si="30"/>
        <v>0</v>
      </c>
      <c r="M217" s="202"/>
      <c r="N217" s="203"/>
    </row>
    <row r="218" spans="3:14" hidden="1" outlineLevel="1" x14ac:dyDescent="0.2">
      <c r="C218" s="13"/>
      <c r="D218" s="19">
        <f t="shared" si="38"/>
        <v>56</v>
      </c>
      <c r="E218" s="175" t="str">
        <f>IF(OR('Services - NHC'!E65="",'Services - NHC'!E65="[Enter service]"),"",'Services - NHC'!E65)</f>
        <v/>
      </c>
      <c r="F218" s="176" t="str">
        <f>IF(OR('Services - NHC'!F65="",'Services - NHC'!F65="[Select]"),"",'Services - NHC'!F65)</f>
        <v/>
      </c>
      <c r="G218" s="188">
        <f>IF('Revenue - Base year'!V67="","",'Revenue - Base year'!V67)</f>
        <v>0</v>
      </c>
      <c r="H218" s="188">
        <f t="shared" si="27"/>
        <v>0</v>
      </c>
      <c r="I218" s="188">
        <f>IF('Expenditure - Base year'!R66="","",'Expenditure - Base year'!R66)</f>
        <v>0</v>
      </c>
      <c r="J218" s="187">
        <f t="shared" si="28"/>
        <v>0</v>
      </c>
      <c r="K218" s="204">
        <f t="shared" si="29"/>
        <v>0</v>
      </c>
      <c r="L218" s="208">
        <f t="shared" si="30"/>
        <v>0</v>
      </c>
      <c r="M218" s="202"/>
      <c r="N218" s="203"/>
    </row>
    <row r="219" spans="3:14" hidden="1" outlineLevel="1" x14ac:dyDescent="0.2">
      <c r="C219" s="13"/>
      <c r="D219" s="85">
        <f t="shared" si="38"/>
        <v>57</v>
      </c>
      <c r="E219" s="175" t="str">
        <f>IF(OR('Services - NHC'!E66="",'Services - NHC'!E66="[Enter service]"),"",'Services - NHC'!E66)</f>
        <v/>
      </c>
      <c r="F219" s="176" t="str">
        <f>IF(OR('Services - NHC'!F66="",'Services - NHC'!F66="[Select]"),"",'Services - NHC'!F66)</f>
        <v/>
      </c>
      <c r="G219" s="188">
        <f>IF('Revenue - Base year'!V68="","",'Revenue - Base year'!V68)</f>
        <v>0</v>
      </c>
      <c r="H219" s="188">
        <f t="shared" si="27"/>
        <v>0</v>
      </c>
      <c r="I219" s="188">
        <f>IF('Expenditure - Base year'!R67="","",'Expenditure - Base year'!R67)</f>
        <v>0</v>
      </c>
      <c r="J219" s="187">
        <f t="shared" si="28"/>
        <v>0</v>
      </c>
      <c r="K219" s="204">
        <f t="shared" si="29"/>
        <v>0</v>
      </c>
      <c r="L219" s="208">
        <f t="shared" si="30"/>
        <v>0</v>
      </c>
      <c r="M219" s="202"/>
      <c r="N219" s="203"/>
    </row>
    <row r="220" spans="3:14" hidden="1" outlineLevel="1" x14ac:dyDescent="0.2">
      <c r="C220" s="13"/>
      <c r="D220" s="19">
        <f t="shared" si="38"/>
        <v>58</v>
      </c>
      <c r="E220" s="175" t="str">
        <f>IF(OR('Services - NHC'!E67="",'Services - NHC'!E67="[Enter service]"),"",'Services - NHC'!E67)</f>
        <v/>
      </c>
      <c r="F220" s="176" t="str">
        <f>IF(OR('Services - NHC'!F67="",'Services - NHC'!F67="[Select]"),"",'Services - NHC'!F67)</f>
        <v/>
      </c>
      <c r="G220" s="188">
        <f>IF('Revenue - Base year'!V69="","",'Revenue - Base year'!V69)</f>
        <v>0</v>
      </c>
      <c r="H220" s="188">
        <f t="shared" si="27"/>
        <v>0</v>
      </c>
      <c r="I220" s="188">
        <f>IF('Expenditure - Base year'!R68="","",'Expenditure - Base year'!R68)</f>
        <v>0</v>
      </c>
      <c r="J220" s="187">
        <f t="shared" si="28"/>
        <v>0</v>
      </c>
      <c r="K220" s="204">
        <f t="shared" si="29"/>
        <v>0</v>
      </c>
      <c r="L220" s="208">
        <f t="shared" si="30"/>
        <v>0</v>
      </c>
      <c r="M220" s="202"/>
      <c r="N220" s="203"/>
    </row>
    <row r="221" spans="3:14" hidden="1" outlineLevel="1" x14ac:dyDescent="0.2">
      <c r="C221" s="13"/>
      <c r="D221" s="19">
        <f t="shared" si="38"/>
        <v>59</v>
      </c>
      <c r="E221" s="175" t="str">
        <f>IF(OR('Services - NHC'!E68="",'Services - NHC'!E68="[Enter service]"),"",'Services - NHC'!E68)</f>
        <v/>
      </c>
      <c r="F221" s="176" t="str">
        <f>IF(OR('Services - NHC'!F68="",'Services - NHC'!F68="[Select]"),"",'Services - NHC'!F68)</f>
        <v/>
      </c>
      <c r="G221" s="188">
        <f>IF('Revenue - Base year'!V70="","",'Revenue - Base year'!V70)</f>
        <v>0</v>
      </c>
      <c r="H221" s="188">
        <f t="shared" si="27"/>
        <v>0</v>
      </c>
      <c r="I221" s="188">
        <f>IF('Expenditure - Base year'!R69="","",'Expenditure - Base year'!R69)</f>
        <v>0</v>
      </c>
      <c r="J221" s="187">
        <f t="shared" si="28"/>
        <v>0</v>
      </c>
      <c r="K221" s="204">
        <f t="shared" si="29"/>
        <v>0</v>
      </c>
      <c r="L221" s="208">
        <f t="shared" si="30"/>
        <v>0</v>
      </c>
      <c r="M221" s="202"/>
      <c r="N221" s="203"/>
    </row>
    <row r="222" spans="3:14" hidden="1" outlineLevel="1" x14ac:dyDescent="0.2">
      <c r="C222" s="13"/>
      <c r="D222" s="19">
        <f t="shared" si="38"/>
        <v>60</v>
      </c>
      <c r="E222" s="175" t="str">
        <f>IF(OR('Services - NHC'!E69="",'Services - NHC'!E69="[Enter service]"),"",'Services - NHC'!E69)</f>
        <v/>
      </c>
      <c r="F222" s="176" t="str">
        <f>IF(OR('Services - NHC'!F69="",'Services - NHC'!F69="[Select]"),"",'Services - NHC'!F69)</f>
        <v/>
      </c>
      <c r="G222" s="188">
        <f>IF('Revenue - Base year'!V71="","",'Revenue - Base year'!V71)</f>
        <v>0</v>
      </c>
      <c r="H222" s="188">
        <f t="shared" si="27"/>
        <v>0</v>
      </c>
      <c r="I222" s="188">
        <f>IF('Expenditure - Base year'!R70="","",'Expenditure - Base year'!R70)</f>
        <v>0</v>
      </c>
      <c r="J222" s="187">
        <f t="shared" si="28"/>
        <v>0</v>
      </c>
      <c r="K222" s="204">
        <f t="shared" si="29"/>
        <v>0</v>
      </c>
      <c r="L222" s="208">
        <f t="shared" si="30"/>
        <v>0</v>
      </c>
      <c r="M222" s="202"/>
      <c r="N222" s="203"/>
    </row>
    <row r="223" spans="3:14" hidden="1" outlineLevel="1" x14ac:dyDescent="0.2">
      <c r="C223" s="13"/>
      <c r="D223" s="85">
        <f t="shared" si="38"/>
        <v>61</v>
      </c>
      <c r="E223" s="175" t="str">
        <f>IF(OR('Services - NHC'!E70="",'Services - NHC'!E70="[Enter service]"),"",'Services - NHC'!E70)</f>
        <v/>
      </c>
      <c r="F223" s="176" t="str">
        <f>IF(OR('Services - NHC'!F70="",'Services - NHC'!F70="[Select]"),"",'Services - NHC'!F70)</f>
        <v/>
      </c>
      <c r="G223" s="188">
        <f>IF('Revenue - Base year'!V72="","",'Revenue - Base year'!V72)</f>
        <v>0</v>
      </c>
      <c r="H223" s="188">
        <f t="shared" si="27"/>
        <v>0</v>
      </c>
      <c r="I223" s="188">
        <f>IF('Expenditure - Base year'!R71="","",'Expenditure - Base year'!R71)</f>
        <v>0</v>
      </c>
      <c r="J223" s="187">
        <f t="shared" si="28"/>
        <v>0</v>
      </c>
      <c r="K223" s="204">
        <f t="shared" si="29"/>
        <v>0</v>
      </c>
      <c r="L223" s="208">
        <f t="shared" si="30"/>
        <v>0</v>
      </c>
      <c r="M223" s="202"/>
      <c r="N223" s="203"/>
    </row>
    <row r="224" spans="3:14" hidden="1" outlineLevel="1" x14ac:dyDescent="0.2">
      <c r="C224" s="13"/>
      <c r="D224" s="19">
        <f t="shared" si="38"/>
        <v>62</v>
      </c>
      <c r="E224" s="175" t="str">
        <f>IF(OR('Services - NHC'!E71="",'Services - NHC'!E71="[Enter service]"),"",'Services - NHC'!E71)</f>
        <v/>
      </c>
      <c r="F224" s="176" t="str">
        <f>IF(OR('Services - NHC'!F71="",'Services - NHC'!F71="[Select]"),"",'Services - NHC'!F71)</f>
        <v/>
      </c>
      <c r="G224" s="188">
        <f>IF('Revenue - Base year'!V73="","",'Revenue - Base year'!V73)</f>
        <v>0</v>
      </c>
      <c r="H224" s="188">
        <f t="shared" si="27"/>
        <v>0</v>
      </c>
      <c r="I224" s="188">
        <f>IF('Expenditure - Base year'!R72="","",'Expenditure - Base year'!R72)</f>
        <v>0</v>
      </c>
      <c r="J224" s="187">
        <f t="shared" si="28"/>
        <v>0</v>
      </c>
      <c r="K224" s="204">
        <f t="shared" si="29"/>
        <v>0</v>
      </c>
      <c r="L224" s="208">
        <f t="shared" si="30"/>
        <v>0</v>
      </c>
      <c r="M224" s="202"/>
      <c r="N224" s="203"/>
    </row>
    <row r="225" spans="3:14" hidden="1" outlineLevel="1" x14ac:dyDescent="0.2">
      <c r="C225" s="13"/>
      <c r="D225" s="19">
        <f t="shared" si="38"/>
        <v>63</v>
      </c>
      <c r="E225" s="175" t="str">
        <f>IF(OR('Services - NHC'!E72="",'Services - NHC'!E72="[Enter service]"),"",'Services - NHC'!E72)</f>
        <v/>
      </c>
      <c r="F225" s="176" t="str">
        <f>IF(OR('Services - NHC'!F72="",'Services - NHC'!F72="[Select]"),"",'Services - NHC'!F72)</f>
        <v/>
      </c>
      <c r="G225" s="188">
        <f>IF('Revenue - Base year'!V74="","",'Revenue - Base year'!V74)</f>
        <v>0</v>
      </c>
      <c r="H225" s="188">
        <f t="shared" si="27"/>
        <v>0</v>
      </c>
      <c r="I225" s="188">
        <f>IF('Expenditure - Base year'!R73="","",'Expenditure - Base year'!R73)</f>
        <v>0</v>
      </c>
      <c r="J225" s="187">
        <f t="shared" si="28"/>
        <v>0</v>
      </c>
      <c r="K225" s="204">
        <f t="shared" si="29"/>
        <v>0</v>
      </c>
      <c r="L225" s="208">
        <f t="shared" si="30"/>
        <v>0</v>
      </c>
      <c r="M225" s="202"/>
      <c r="N225" s="203"/>
    </row>
    <row r="226" spans="3:14" hidden="1" outlineLevel="1" x14ac:dyDescent="0.2">
      <c r="C226" s="13"/>
      <c r="D226" s="19">
        <f t="shared" si="38"/>
        <v>64</v>
      </c>
      <c r="E226" s="175" t="str">
        <f>IF(OR('Services - NHC'!E73="",'Services - NHC'!E73="[Enter service]"),"",'Services - NHC'!E73)</f>
        <v/>
      </c>
      <c r="F226" s="176" t="str">
        <f>IF(OR('Services - NHC'!F73="",'Services - NHC'!F73="[Select]"),"",'Services - NHC'!F73)</f>
        <v/>
      </c>
      <c r="G226" s="188">
        <f>IF('Revenue - Base year'!V75="","",'Revenue - Base year'!V75)</f>
        <v>0</v>
      </c>
      <c r="H226" s="188">
        <f t="shared" si="27"/>
        <v>0</v>
      </c>
      <c r="I226" s="188">
        <f>IF('Expenditure - Base year'!R74="","",'Expenditure - Base year'!R74)</f>
        <v>0</v>
      </c>
      <c r="J226" s="187">
        <f t="shared" si="28"/>
        <v>0</v>
      </c>
      <c r="K226" s="204">
        <f t="shared" si="29"/>
        <v>0</v>
      </c>
      <c r="L226" s="208">
        <f t="shared" si="30"/>
        <v>0</v>
      </c>
      <c r="M226" s="202"/>
      <c r="N226" s="203"/>
    </row>
    <row r="227" spans="3:14" hidden="1" outlineLevel="1" x14ac:dyDescent="0.2">
      <c r="C227" s="13"/>
      <c r="D227" s="85">
        <f t="shared" si="38"/>
        <v>65</v>
      </c>
      <c r="E227" s="175" t="str">
        <f>IF(OR('Services - NHC'!E74="",'Services - NHC'!E74="[Enter service]"),"",'Services - NHC'!E74)</f>
        <v/>
      </c>
      <c r="F227" s="176" t="str">
        <f>IF(OR('Services - NHC'!F74="",'Services - NHC'!F74="[Select]"),"",'Services - NHC'!F74)</f>
        <v/>
      </c>
      <c r="G227" s="188">
        <f>IF('Revenue - Base year'!V76="","",'Revenue - Base year'!V76)</f>
        <v>0</v>
      </c>
      <c r="H227" s="188">
        <f t="shared" si="27"/>
        <v>0</v>
      </c>
      <c r="I227" s="188">
        <f>IF('Expenditure - Base year'!R75="","",'Expenditure - Base year'!R75)</f>
        <v>0</v>
      </c>
      <c r="J227" s="187">
        <f t="shared" si="28"/>
        <v>0</v>
      </c>
      <c r="K227" s="204">
        <f t="shared" si="29"/>
        <v>0</v>
      </c>
      <c r="L227" s="208">
        <f t="shared" si="30"/>
        <v>0</v>
      </c>
      <c r="M227" s="202"/>
      <c r="N227" s="203"/>
    </row>
    <row r="228" spans="3:14" hidden="1" outlineLevel="1" x14ac:dyDescent="0.2">
      <c r="C228" s="13"/>
      <c r="D228" s="19">
        <f t="shared" si="38"/>
        <v>66</v>
      </c>
      <c r="E228" s="175" t="str">
        <f>IF(OR('Services - NHC'!E75="",'Services - NHC'!E75="[Enter service]"),"",'Services - NHC'!E75)</f>
        <v/>
      </c>
      <c r="F228" s="176" t="str">
        <f>IF(OR('Services - NHC'!F75="",'Services - NHC'!F75="[Select]"),"",'Services - NHC'!F75)</f>
        <v/>
      </c>
      <c r="G228" s="188">
        <f>IF('Revenue - Base year'!V77="","",'Revenue - Base year'!V77)</f>
        <v>0</v>
      </c>
      <c r="H228" s="188">
        <f t="shared" ref="H228:H291" si="48">H76</f>
        <v>0</v>
      </c>
      <c r="I228" s="188">
        <f>IF('Expenditure - Base year'!R76="","",'Expenditure - Base year'!R76)</f>
        <v>0</v>
      </c>
      <c r="J228" s="187">
        <f t="shared" ref="J228:J291" si="49">J76</f>
        <v>0</v>
      </c>
      <c r="K228" s="204">
        <f t="shared" ref="K228:K291" si="50">IFERROR(H228-G228,"")</f>
        <v>0</v>
      </c>
      <c r="L228" s="208">
        <f t="shared" ref="L228:L291" si="51">IFERROR(J228-I228,"")</f>
        <v>0</v>
      </c>
      <c r="M228" s="202"/>
      <c r="N228" s="203"/>
    </row>
    <row r="229" spans="3:14" hidden="1" outlineLevel="1" x14ac:dyDescent="0.2">
      <c r="C229" s="13"/>
      <c r="D229" s="19">
        <f t="shared" si="38"/>
        <v>67</v>
      </c>
      <c r="E229" s="175" t="str">
        <f>IF(OR('Services - NHC'!E76="",'Services - NHC'!E76="[Enter service]"),"",'Services - NHC'!E76)</f>
        <v/>
      </c>
      <c r="F229" s="176" t="str">
        <f>IF(OR('Services - NHC'!F76="",'Services - NHC'!F76="[Select]"),"",'Services - NHC'!F76)</f>
        <v/>
      </c>
      <c r="G229" s="188">
        <f>IF('Revenue - Base year'!V78="","",'Revenue - Base year'!V78)</f>
        <v>0</v>
      </c>
      <c r="H229" s="188">
        <f t="shared" si="48"/>
        <v>0</v>
      </c>
      <c r="I229" s="188">
        <f>IF('Expenditure - Base year'!R77="","",'Expenditure - Base year'!R77)</f>
        <v>0</v>
      </c>
      <c r="J229" s="187">
        <f t="shared" si="49"/>
        <v>0</v>
      </c>
      <c r="K229" s="204">
        <f t="shared" si="50"/>
        <v>0</v>
      </c>
      <c r="L229" s="208">
        <f t="shared" si="51"/>
        <v>0</v>
      </c>
      <c r="M229" s="202"/>
      <c r="N229" s="203"/>
    </row>
    <row r="230" spans="3:14" hidden="1" outlineLevel="1" x14ac:dyDescent="0.2">
      <c r="C230" s="13"/>
      <c r="D230" s="85">
        <f t="shared" si="38"/>
        <v>68</v>
      </c>
      <c r="E230" s="175" t="str">
        <f>IF(OR('Services - NHC'!E77="",'Services - NHC'!E77="[Enter service]"),"",'Services - NHC'!E77)</f>
        <v/>
      </c>
      <c r="F230" s="176" t="str">
        <f>IF(OR('Services - NHC'!F77="",'Services - NHC'!F77="[Select]"),"",'Services - NHC'!F77)</f>
        <v/>
      </c>
      <c r="G230" s="188">
        <f>IF('Revenue - Base year'!V79="","",'Revenue - Base year'!V79)</f>
        <v>0</v>
      </c>
      <c r="H230" s="188">
        <f t="shared" si="48"/>
        <v>0</v>
      </c>
      <c r="I230" s="188">
        <f>IF('Expenditure - Base year'!R78="","",'Expenditure - Base year'!R78)</f>
        <v>0</v>
      </c>
      <c r="J230" s="187">
        <f t="shared" si="49"/>
        <v>0</v>
      </c>
      <c r="K230" s="204">
        <f t="shared" si="50"/>
        <v>0</v>
      </c>
      <c r="L230" s="208">
        <f t="shared" si="51"/>
        <v>0</v>
      </c>
      <c r="M230" s="202"/>
      <c r="N230" s="203"/>
    </row>
    <row r="231" spans="3:14" hidden="1" outlineLevel="1" x14ac:dyDescent="0.2">
      <c r="C231" s="13"/>
      <c r="D231" s="19">
        <f t="shared" si="38"/>
        <v>69</v>
      </c>
      <c r="E231" s="175" t="str">
        <f>IF(OR('Services - NHC'!E78="",'Services - NHC'!E78="[Enter service]"),"",'Services - NHC'!E78)</f>
        <v/>
      </c>
      <c r="F231" s="176" t="str">
        <f>IF(OR('Services - NHC'!F78="",'Services - NHC'!F78="[Select]"),"",'Services - NHC'!F78)</f>
        <v/>
      </c>
      <c r="G231" s="188">
        <f>IF('Revenue - Base year'!V80="","",'Revenue - Base year'!V80)</f>
        <v>0</v>
      </c>
      <c r="H231" s="188">
        <f t="shared" si="48"/>
        <v>0</v>
      </c>
      <c r="I231" s="188">
        <f>IF('Expenditure - Base year'!R79="","",'Expenditure - Base year'!R79)</f>
        <v>0</v>
      </c>
      <c r="J231" s="187">
        <f t="shared" si="49"/>
        <v>0</v>
      </c>
      <c r="K231" s="204">
        <f t="shared" si="50"/>
        <v>0</v>
      </c>
      <c r="L231" s="208">
        <f t="shared" si="51"/>
        <v>0</v>
      </c>
      <c r="M231" s="202"/>
      <c r="N231" s="203"/>
    </row>
    <row r="232" spans="3:14" hidden="1" outlineLevel="1" x14ac:dyDescent="0.2">
      <c r="C232" s="13"/>
      <c r="D232" s="19">
        <f t="shared" ref="D232:D295" si="52">D231+1</f>
        <v>70</v>
      </c>
      <c r="E232" s="175" t="str">
        <f>IF(OR('Services - NHC'!E79="",'Services - NHC'!E79="[Enter service]"),"",'Services - NHC'!E79)</f>
        <v/>
      </c>
      <c r="F232" s="176" t="str">
        <f>IF(OR('Services - NHC'!F79="",'Services - NHC'!F79="[Select]"),"",'Services - NHC'!F79)</f>
        <v/>
      </c>
      <c r="G232" s="188">
        <f>IF('Revenue - Base year'!V81="","",'Revenue - Base year'!V81)</f>
        <v>0</v>
      </c>
      <c r="H232" s="188">
        <f t="shared" si="48"/>
        <v>0</v>
      </c>
      <c r="I232" s="188">
        <f>IF('Expenditure - Base year'!R80="","",'Expenditure - Base year'!R80)</f>
        <v>0</v>
      </c>
      <c r="J232" s="187">
        <f t="shared" si="49"/>
        <v>0</v>
      </c>
      <c r="K232" s="204">
        <f t="shared" si="50"/>
        <v>0</v>
      </c>
      <c r="L232" s="208">
        <f t="shared" si="51"/>
        <v>0</v>
      </c>
      <c r="M232" s="202"/>
      <c r="N232" s="203"/>
    </row>
    <row r="233" spans="3:14" hidden="1" outlineLevel="1" x14ac:dyDescent="0.2">
      <c r="C233" s="13"/>
      <c r="D233" s="19">
        <f t="shared" si="52"/>
        <v>71</v>
      </c>
      <c r="E233" s="175" t="str">
        <f>IF(OR('Services - NHC'!E80="",'Services - NHC'!E80="[Enter service]"),"",'Services - NHC'!E80)</f>
        <v/>
      </c>
      <c r="F233" s="176" t="str">
        <f>IF(OR('Services - NHC'!F80="",'Services - NHC'!F80="[Select]"),"",'Services - NHC'!F80)</f>
        <v/>
      </c>
      <c r="G233" s="188">
        <f>IF('Revenue - Base year'!V82="","",'Revenue - Base year'!V82)</f>
        <v>0</v>
      </c>
      <c r="H233" s="188">
        <f t="shared" si="48"/>
        <v>0</v>
      </c>
      <c r="I233" s="188">
        <f>IF('Expenditure - Base year'!R81="","",'Expenditure - Base year'!R81)</f>
        <v>0</v>
      </c>
      <c r="J233" s="187">
        <f t="shared" si="49"/>
        <v>0</v>
      </c>
      <c r="K233" s="204">
        <f t="shared" si="50"/>
        <v>0</v>
      </c>
      <c r="L233" s="208">
        <f t="shared" si="51"/>
        <v>0</v>
      </c>
      <c r="M233" s="202"/>
      <c r="N233" s="203"/>
    </row>
    <row r="234" spans="3:14" hidden="1" outlineLevel="1" x14ac:dyDescent="0.2">
      <c r="C234" s="13"/>
      <c r="D234" s="85">
        <f t="shared" si="52"/>
        <v>72</v>
      </c>
      <c r="E234" s="175" t="str">
        <f>IF(OR('Services - NHC'!E81="",'Services - NHC'!E81="[Enter service]"),"",'Services - NHC'!E81)</f>
        <v/>
      </c>
      <c r="F234" s="176" t="str">
        <f>IF(OR('Services - NHC'!F81="",'Services - NHC'!F81="[Select]"),"",'Services - NHC'!F81)</f>
        <v/>
      </c>
      <c r="G234" s="188">
        <f>IF('Revenue - Base year'!V83="","",'Revenue - Base year'!V83)</f>
        <v>0</v>
      </c>
      <c r="H234" s="188">
        <f t="shared" si="48"/>
        <v>0</v>
      </c>
      <c r="I234" s="188">
        <f>IF('Expenditure - Base year'!R82="","",'Expenditure - Base year'!R82)</f>
        <v>0</v>
      </c>
      <c r="J234" s="187">
        <f t="shared" si="49"/>
        <v>0</v>
      </c>
      <c r="K234" s="204">
        <f t="shared" si="50"/>
        <v>0</v>
      </c>
      <c r="L234" s="208">
        <f t="shared" si="51"/>
        <v>0</v>
      </c>
      <c r="M234" s="202"/>
      <c r="N234" s="203"/>
    </row>
    <row r="235" spans="3:14" hidden="1" outlineLevel="1" x14ac:dyDescent="0.2">
      <c r="C235" s="13"/>
      <c r="D235" s="19">
        <f t="shared" si="52"/>
        <v>73</v>
      </c>
      <c r="E235" s="175" t="str">
        <f>IF(OR('Services - NHC'!E82="",'Services - NHC'!E82="[Enter service]"),"",'Services - NHC'!E82)</f>
        <v/>
      </c>
      <c r="F235" s="176" t="str">
        <f>IF(OR('Services - NHC'!F82="",'Services - NHC'!F82="[Select]"),"",'Services - NHC'!F82)</f>
        <v/>
      </c>
      <c r="G235" s="188">
        <f>IF('Revenue - Base year'!V84="","",'Revenue - Base year'!V84)</f>
        <v>0</v>
      </c>
      <c r="H235" s="188">
        <f t="shared" si="48"/>
        <v>0</v>
      </c>
      <c r="I235" s="188">
        <f>IF('Expenditure - Base year'!R83="","",'Expenditure - Base year'!R83)</f>
        <v>0</v>
      </c>
      <c r="J235" s="187">
        <f t="shared" si="49"/>
        <v>0</v>
      </c>
      <c r="K235" s="204">
        <f t="shared" si="50"/>
        <v>0</v>
      </c>
      <c r="L235" s="208">
        <f t="shared" si="51"/>
        <v>0</v>
      </c>
      <c r="M235" s="202"/>
      <c r="N235" s="203"/>
    </row>
    <row r="236" spans="3:14" hidden="1" outlineLevel="1" x14ac:dyDescent="0.2">
      <c r="C236" s="13"/>
      <c r="D236" s="19">
        <f t="shared" si="52"/>
        <v>74</v>
      </c>
      <c r="E236" s="175" t="str">
        <f>IF(OR('Services - NHC'!E83="",'Services - NHC'!E83="[Enter service]"),"",'Services - NHC'!E83)</f>
        <v/>
      </c>
      <c r="F236" s="176" t="str">
        <f>IF(OR('Services - NHC'!F83="",'Services - NHC'!F83="[Select]"),"",'Services - NHC'!F83)</f>
        <v/>
      </c>
      <c r="G236" s="188">
        <f>IF('Revenue - Base year'!V85="","",'Revenue - Base year'!V85)</f>
        <v>0</v>
      </c>
      <c r="H236" s="188">
        <f t="shared" si="48"/>
        <v>0</v>
      </c>
      <c r="I236" s="188">
        <f>IF('Expenditure - Base year'!R84="","",'Expenditure - Base year'!R84)</f>
        <v>0</v>
      </c>
      <c r="J236" s="187">
        <f t="shared" si="49"/>
        <v>0</v>
      </c>
      <c r="K236" s="204">
        <f t="shared" si="50"/>
        <v>0</v>
      </c>
      <c r="L236" s="208">
        <f t="shared" si="51"/>
        <v>0</v>
      </c>
      <c r="M236" s="202"/>
      <c r="N236" s="203"/>
    </row>
    <row r="237" spans="3:14" hidden="1" outlineLevel="1" x14ac:dyDescent="0.2">
      <c r="C237" s="13"/>
      <c r="D237" s="19">
        <f t="shared" si="52"/>
        <v>75</v>
      </c>
      <c r="E237" s="175" t="str">
        <f>IF(OR('Services - NHC'!E84="",'Services - NHC'!E84="[Enter service]"),"",'Services - NHC'!E84)</f>
        <v/>
      </c>
      <c r="F237" s="176" t="str">
        <f>IF(OR('Services - NHC'!F84="",'Services - NHC'!F84="[Select]"),"",'Services - NHC'!F84)</f>
        <v/>
      </c>
      <c r="G237" s="188">
        <f>IF('Revenue - Base year'!V86="","",'Revenue - Base year'!V86)</f>
        <v>0</v>
      </c>
      <c r="H237" s="188">
        <f t="shared" si="48"/>
        <v>0</v>
      </c>
      <c r="I237" s="188">
        <f>IF('Expenditure - Base year'!R85="","",'Expenditure - Base year'!R85)</f>
        <v>0</v>
      </c>
      <c r="J237" s="187">
        <f t="shared" si="49"/>
        <v>0</v>
      </c>
      <c r="K237" s="204">
        <f t="shared" si="50"/>
        <v>0</v>
      </c>
      <c r="L237" s="208">
        <f t="shared" si="51"/>
        <v>0</v>
      </c>
      <c r="M237" s="202"/>
      <c r="N237" s="203"/>
    </row>
    <row r="238" spans="3:14" hidden="1" outlineLevel="1" x14ac:dyDescent="0.2">
      <c r="C238" s="13"/>
      <c r="D238" s="85">
        <f t="shared" si="52"/>
        <v>76</v>
      </c>
      <c r="E238" s="175" t="str">
        <f>IF(OR('Services - NHC'!E85="",'Services - NHC'!E85="[Enter service]"),"",'Services - NHC'!E85)</f>
        <v/>
      </c>
      <c r="F238" s="176" t="str">
        <f>IF(OR('Services - NHC'!F85="",'Services - NHC'!F85="[Select]"),"",'Services - NHC'!F85)</f>
        <v/>
      </c>
      <c r="G238" s="188">
        <f>IF('Revenue - Base year'!V87="","",'Revenue - Base year'!V87)</f>
        <v>0</v>
      </c>
      <c r="H238" s="188">
        <f t="shared" si="48"/>
        <v>0</v>
      </c>
      <c r="I238" s="188">
        <f>IF('Expenditure - Base year'!R86="","",'Expenditure - Base year'!R86)</f>
        <v>0</v>
      </c>
      <c r="J238" s="187">
        <f t="shared" si="49"/>
        <v>0</v>
      </c>
      <c r="K238" s="204">
        <f t="shared" si="50"/>
        <v>0</v>
      </c>
      <c r="L238" s="208">
        <f t="shared" si="51"/>
        <v>0</v>
      </c>
      <c r="M238" s="202"/>
      <c r="N238" s="203"/>
    </row>
    <row r="239" spans="3:14" hidden="1" outlineLevel="1" x14ac:dyDescent="0.2">
      <c r="C239" s="13"/>
      <c r="D239" s="19">
        <f t="shared" si="52"/>
        <v>77</v>
      </c>
      <c r="E239" s="175" t="str">
        <f>IF(OR('Services - NHC'!E86="",'Services - NHC'!E86="[Enter service]"),"",'Services - NHC'!E86)</f>
        <v/>
      </c>
      <c r="F239" s="176" t="str">
        <f>IF(OR('Services - NHC'!F86="",'Services - NHC'!F86="[Select]"),"",'Services - NHC'!F86)</f>
        <v/>
      </c>
      <c r="G239" s="188">
        <f>IF('Revenue - Base year'!V88="","",'Revenue - Base year'!V88)</f>
        <v>0</v>
      </c>
      <c r="H239" s="188">
        <f t="shared" si="48"/>
        <v>0</v>
      </c>
      <c r="I239" s="188">
        <f>IF('Expenditure - Base year'!R87="","",'Expenditure - Base year'!R87)</f>
        <v>0</v>
      </c>
      <c r="J239" s="187">
        <f t="shared" si="49"/>
        <v>0</v>
      </c>
      <c r="K239" s="204">
        <f t="shared" si="50"/>
        <v>0</v>
      </c>
      <c r="L239" s="208">
        <f t="shared" si="51"/>
        <v>0</v>
      </c>
      <c r="M239" s="202"/>
      <c r="N239" s="203"/>
    </row>
    <row r="240" spans="3:14" hidden="1" outlineLevel="1" x14ac:dyDescent="0.2">
      <c r="C240" s="13"/>
      <c r="D240" s="19">
        <f t="shared" si="52"/>
        <v>78</v>
      </c>
      <c r="E240" s="175" t="str">
        <f>IF(OR('Services - NHC'!E87="",'Services - NHC'!E87="[Enter service]"),"",'Services - NHC'!E87)</f>
        <v/>
      </c>
      <c r="F240" s="176" t="str">
        <f>IF(OR('Services - NHC'!F87="",'Services - NHC'!F87="[Select]"),"",'Services - NHC'!F87)</f>
        <v/>
      </c>
      <c r="G240" s="188">
        <f>IF('Revenue - Base year'!V89="","",'Revenue - Base year'!V89)</f>
        <v>0</v>
      </c>
      <c r="H240" s="188">
        <f t="shared" si="48"/>
        <v>0</v>
      </c>
      <c r="I240" s="188">
        <f>IF('Expenditure - Base year'!R88="","",'Expenditure - Base year'!R88)</f>
        <v>0</v>
      </c>
      <c r="J240" s="187">
        <f t="shared" si="49"/>
        <v>0</v>
      </c>
      <c r="K240" s="204">
        <f t="shared" si="50"/>
        <v>0</v>
      </c>
      <c r="L240" s="208">
        <f t="shared" si="51"/>
        <v>0</v>
      </c>
      <c r="M240" s="202"/>
      <c r="N240" s="203"/>
    </row>
    <row r="241" spans="3:14" hidden="1" outlineLevel="1" x14ac:dyDescent="0.2">
      <c r="C241" s="13"/>
      <c r="D241" s="85">
        <f t="shared" si="52"/>
        <v>79</v>
      </c>
      <c r="E241" s="175" t="str">
        <f>IF(OR('Services - NHC'!E88="",'Services - NHC'!E88="[Enter service]"),"",'Services - NHC'!E88)</f>
        <v/>
      </c>
      <c r="F241" s="176" t="str">
        <f>IF(OR('Services - NHC'!F88="",'Services - NHC'!F88="[Select]"),"",'Services - NHC'!F88)</f>
        <v/>
      </c>
      <c r="G241" s="188">
        <f>IF('Revenue - Base year'!V90="","",'Revenue - Base year'!V90)</f>
        <v>0</v>
      </c>
      <c r="H241" s="188">
        <f t="shared" si="48"/>
        <v>0</v>
      </c>
      <c r="I241" s="188">
        <f>IF('Expenditure - Base year'!R89="","",'Expenditure - Base year'!R89)</f>
        <v>0</v>
      </c>
      <c r="J241" s="187">
        <f t="shared" si="49"/>
        <v>0</v>
      </c>
      <c r="K241" s="204">
        <f t="shared" si="50"/>
        <v>0</v>
      </c>
      <c r="L241" s="208">
        <f t="shared" si="51"/>
        <v>0</v>
      </c>
      <c r="M241" s="202"/>
      <c r="N241" s="203"/>
    </row>
    <row r="242" spans="3:14" hidden="1" outlineLevel="1" x14ac:dyDescent="0.2">
      <c r="C242" s="13"/>
      <c r="D242" s="19">
        <f t="shared" si="52"/>
        <v>80</v>
      </c>
      <c r="E242" s="175" t="str">
        <f>IF(OR('Services - NHC'!E89="",'Services - NHC'!E89="[Enter service]"),"",'Services - NHC'!E89)</f>
        <v/>
      </c>
      <c r="F242" s="176" t="str">
        <f>IF(OR('Services - NHC'!F89="",'Services - NHC'!F89="[Select]"),"",'Services - NHC'!F89)</f>
        <v/>
      </c>
      <c r="G242" s="188">
        <f>IF('Revenue - Base year'!V91="","",'Revenue - Base year'!V91)</f>
        <v>0</v>
      </c>
      <c r="H242" s="188">
        <f t="shared" si="48"/>
        <v>0</v>
      </c>
      <c r="I242" s="188">
        <f>IF('Expenditure - Base year'!R90="","",'Expenditure - Base year'!R90)</f>
        <v>0</v>
      </c>
      <c r="J242" s="187">
        <f t="shared" si="49"/>
        <v>0</v>
      </c>
      <c r="K242" s="204">
        <f t="shared" si="50"/>
        <v>0</v>
      </c>
      <c r="L242" s="208">
        <f t="shared" si="51"/>
        <v>0</v>
      </c>
      <c r="M242" s="202"/>
      <c r="N242" s="203"/>
    </row>
    <row r="243" spans="3:14" hidden="1" outlineLevel="1" x14ac:dyDescent="0.2">
      <c r="C243" s="13"/>
      <c r="D243" s="19">
        <f t="shared" si="52"/>
        <v>81</v>
      </c>
      <c r="E243" s="175" t="str">
        <f>IF(OR('Services - NHC'!E90="",'Services - NHC'!E90="[Enter service]"),"",'Services - NHC'!E90)</f>
        <v/>
      </c>
      <c r="F243" s="176" t="str">
        <f>IF(OR('Services - NHC'!F90="",'Services - NHC'!F90="[Select]"),"",'Services - NHC'!F90)</f>
        <v/>
      </c>
      <c r="G243" s="188">
        <f>IF('Revenue - Base year'!V92="","",'Revenue - Base year'!V92)</f>
        <v>0</v>
      </c>
      <c r="H243" s="188">
        <f t="shared" si="48"/>
        <v>0</v>
      </c>
      <c r="I243" s="188">
        <f>IF('Expenditure - Base year'!R91="","",'Expenditure - Base year'!R91)</f>
        <v>0</v>
      </c>
      <c r="J243" s="187">
        <f t="shared" si="49"/>
        <v>0</v>
      </c>
      <c r="K243" s="204">
        <f t="shared" si="50"/>
        <v>0</v>
      </c>
      <c r="L243" s="208">
        <f t="shared" si="51"/>
        <v>0</v>
      </c>
      <c r="M243" s="202"/>
      <c r="N243" s="203"/>
    </row>
    <row r="244" spans="3:14" hidden="1" outlineLevel="1" x14ac:dyDescent="0.2">
      <c r="C244" s="13"/>
      <c r="D244" s="19">
        <f t="shared" si="52"/>
        <v>82</v>
      </c>
      <c r="E244" s="175" t="str">
        <f>IF(OR('Services - NHC'!E91="",'Services - NHC'!E91="[Enter service]"),"",'Services - NHC'!E91)</f>
        <v/>
      </c>
      <c r="F244" s="176" t="str">
        <f>IF(OR('Services - NHC'!F91="",'Services - NHC'!F91="[Select]"),"",'Services - NHC'!F91)</f>
        <v/>
      </c>
      <c r="G244" s="188">
        <f>IF('Revenue - Base year'!V93="","",'Revenue - Base year'!V93)</f>
        <v>0</v>
      </c>
      <c r="H244" s="188">
        <f t="shared" si="48"/>
        <v>0</v>
      </c>
      <c r="I244" s="188">
        <f>IF('Expenditure - Base year'!R92="","",'Expenditure - Base year'!R92)</f>
        <v>0</v>
      </c>
      <c r="J244" s="187">
        <f t="shared" si="49"/>
        <v>0</v>
      </c>
      <c r="K244" s="204">
        <f t="shared" si="50"/>
        <v>0</v>
      </c>
      <c r="L244" s="208">
        <f t="shared" si="51"/>
        <v>0</v>
      </c>
      <c r="M244" s="202"/>
      <c r="N244" s="203"/>
    </row>
    <row r="245" spans="3:14" hidden="1" outlineLevel="1" x14ac:dyDescent="0.2">
      <c r="C245" s="13"/>
      <c r="D245" s="85">
        <f t="shared" si="52"/>
        <v>83</v>
      </c>
      <c r="E245" s="175" t="str">
        <f>IF(OR('Services - NHC'!E92="",'Services - NHC'!E92="[Enter service]"),"",'Services - NHC'!E92)</f>
        <v/>
      </c>
      <c r="F245" s="176" t="str">
        <f>IF(OR('Services - NHC'!F92="",'Services - NHC'!F92="[Select]"),"",'Services - NHC'!F92)</f>
        <v/>
      </c>
      <c r="G245" s="188">
        <f>IF('Revenue - Base year'!V94="","",'Revenue - Base year'!V94)</f>
        <v>0</v>
      </c>
      <c r="H245" s="188">
        <f t="shared" si="48"/>
        <v>0</v>
      </c>
      <c r="I245" s="188">
        <f>IF('Expenditure - Base year'!R93="","",'Expenditure - Base year'!R93)</f>
        <v>0</v>
      </c>
      <c r="J245" s="187">
        <f t="shared" si="49"/>
        <v>0</v>
      </c>
      <c r="K245" s="204">
        <f t="shared" si="50"/>
        <v>0</v>
      </c>
      <c r="L245" s="208">
        <f t="shared" si="51"/>
        <v>0</v>
      </c>
      <c r="M245" s="202"/>
      <c r="N245" s="203"/>
    </row>
    <row r="246" spans="3:14" hidden="1" outlineLevel="1" x14ac:dyDescent="0.2">
      <c r="C246" s="13"/>
      <c r="D246" s="19">
        <f t="shared" si="52"/>
        <v>84</v>
      </c>
      <c r="E246" s="175" t="str">
        <f>IF(OR('Services - NHC'!E93="",'Services - NHC'!E93="[Enter service]"),"",'Services - NHC'!E93)</f>
        <v/>
      </c>
      <c r="F246" s="176" t="str">
        <f>IF(OR('Services - NHC'!F93="",'Services - NHC'!F93="[Select]"),"",'Services - NHC'!F93)</f>
        <v/>
      </c>
      <c r="G246" s="188">
        <f>IF('Revenue - Base year'!V95="","",'Revenue - Base year'!V95)</f>
        <v>0</v>
      </c>
      <c r="H246" s="188">
        <f t="shared" si="48"/>
        <v>0</v>
      </c>
      <c r="I246" s="188">
        <f>IF('Expenditure - Base year'!R94="","",'Expenditure - Base year'!R94)</f>
        <v>0</v>
      </c>
      <c r="J246" s="187">
        <f t="shared" si="49"/>
        <v>0</v>
      </c>
      <c r="K246" s="204">
        <f t="shared" si="50"/>
        <v>0</v>
      </c>
      <c r="L246" s="208">
        <f t="shared" si="51"/>
        <v>0</v>
      </c>
      <c r="M246" s="202"/>
      <c r="N246" s="203"/>
    </row>
    <row r="247" spans="3:14" hidden="1" outlineLevel="1" x14ac:dyDescent="0.2">
      <c r="C247" s="13"/>
      <c r="D247" s="19">
        <f t="shared" si="52"/>
        <v>85</v>
      </c>
      <c r="E247" s="175" t="str">
        <f>IF(OR('Services - NHC'!E94="",'Services - NHC'!E94="[Enter service]"),"",'Services - NHC'!E94)</f>
        <v/>
      </c>
      <c r="F247" s="176" t="str">
        <f>IF(OR('Services - NHC'!F94="",'Services - NHC'!F94="[Select]"),"",'Services - NHC'!F94)</f>
        <v/>
      </c>
      <c r="G247" s="188">
        <f>IF('Revenue - Base year'!V96="","",'Revenue - Base year'!V96)</f>
        <v>0</v>
      </c>
      <c r="H247" s="188">
        <f t="shared" si="48"/>
        <v>0</v>
      </c>
      <c r="I247" s="188">
        <f>IF('Expenditure - Base year'!R95="","",'Expenditure - Base year'!R95)</f>
        <v>0</v>
      </c>
      <c r="J247" s="187">
        <f t="shared" si="49"/>
        <v>0</v>
      </c>
      <c r="K247" s="204">
        <f t="shared" si="50"/>
        <v>0</v>
      </c>
      <c r="L247" s="208">
        <f t="shared" si="51"/>
        <v>0</v>
      </c>
      <c r="M247" s="202"/>
      <c r="N247" s="203"/>
    </row>
    <row r="248" spans="3:14" hidden="1" outlineLevel="1" x14ac:dyDescent="0.2">
      <c r="C248" s="13"/>
      <c r="D248" s="19">
        <f t="shared" si="52"/>
        <v>86</v>
      </c>
      <c r="E248" s="175" t="str">
        <f>IF(OR('Services - NHC'!E95="",'Services - NHC'!E95="[Enter service]"),"",'Services - NHC'!E95)</f>
        <v/>
      </c>
      <c r="F248" s="176" t="str">
        <f>IF(OR('Services - NHC'!F95="",'Services - NHC'!F95="[Select]"),"",'Services - NHC'!F95)</f>
        <v/>
      </c>
      <c r="G248" s="188">
        <f>IF('Revenue - Base year'!V97="","",'Revenue - Base year'!V97)</f>
        <v>0</v>
      </c>
      <c r="H248" s="188">
        <f t="shared" si="48"/>
        <v>0</v>
      </c>
      <c r="I248" s="188">
        <f>IF('Expenditure - Base year'!R96="","",'Expenditure - Base year'!R96)</f>
        <v>0</v>
      </c>
      <c r="J248" s="187">
        <f t="shared" si="49"/>
        <v>0</v>
      </c>
      <c r="K248" s="204">
        <f t="shared" si="50"/>
        <v>0</v>
      </c>
      <c r="L248" s="208">
        <f t="shared" si="51"/>
        <v>0</v>
      </c>
      <c r="M248" s="202"/>
      <c r="N248" s="203"/>
    </row>
    <row r="249" spans="3:14" hidden="1" outlineLevel="1" x14ac:dyDescent="0.2">
      <c r="C249" s="13"/>
      <c r="D249" s="85">
        <f t="shared" si="52"/>
        <v>87</v>
      </c>
      <c r="E249" s="175" t="str">
        <f>IF(OR('Services - NHC'!E96="",'Services - NHC'!E96="[Enter service]"),"",'Services - NHC'!E96)</f>
        <v/>
      </c>
      <c r="F249" s="176" t="str">
        <f>IF(OR('Services - NHC'!F96="",'Services - NHC'!F96="[Select]"),"",'Services - NHC'!F96)</f>
        <v/>
      </c>
      <c r="G249" s="188">
        <f>IF('Revenue - Base year'!V98="","",'Revenue - Base year'!V98)</f>
        <v>0</v>
      </c>
      <c r="H249" s="188">
        <f t="shared" si="48"/>
        <v>0</v>
      </c>
      <c r="I249" s="188">
        <f>IF('Expenditure - Base year'!R97="","",'Expenditure - Base year'!R97)</f>
        <v>0</v>
      </c>
      <c r="J249" s="187">
        <f t="shared" si="49"/>
        <v>0</v>
      </c>
      <c r="K249" s="204">
        <f t="shared" si="50"/>
        <v>0</v>
      </c>
      <c r="L249" s="208">
        <f t="shared" si="51"/>
        <v>0</v>
      </c>
      <c r="M249" s="202"/>
      <c r="N249" s="203"/>
    </row>
    <row r="250" spans="3:14" hidden="1" outlineLevel="1" x14ac:dyDescent="0.2">
      <c r="C250" s="13"/>
      <c r="D250" s="19">
        <f t="shared" si="52"/>
        <v>88</v>
      </c>
      <c r="E250" s="175" t="str">
        <f>IF(OR('Services - NHC'!E97="",'Services - NHC'!E97="[Enter service]"),"",'Services - NHC'!E97)</f>
        <v/>
      </c>
      <c r="F250" s="176" t="str">
        <f>IF(OR('Services - NHC'!F97="",'Services - NHC'!F97="[Select]"),"",'Services - NHC'!F97)</f>
        <v/>
      </c>
      <c r="G250" s="188">
        <f>IF('Revenue - Base year'!V99="","",'Revenue - Base year'!V99)</f>
        <v>0</v>
      </c>
      <c r="H250" s="188">
        <f t="shared" si="48"/>
        <v>0</v>
      </c>
      <c r="I250" s="188">
        <f>IF('Expenditure - Base year'!R98="","",'Expenditure - Base year'!R98)</f>
        <v>0</v>
      </c>
      <c r="J250" s="187">
        <f t="shared" si="49"/>
        <v>0</v>
      </c>
      <c r="K250" s="204">
        <f t="shared" si="50"/>
        <v>0</v>
      </c>
      <c r="L250" s="208">
        <f t="shared" si="51"/>
        <v>0</v>
      </c>
      <c r="M250" s="202"/>
      <c r="N250" s="203"/>
    </row>
    <row r="251" spans="3:14" hidden="1" outlineLevel="1" x14ac:dyDescent="0.2">
      <c r="C251" s="13"/>
      <c r="D251" s="19">
        <f t="shared" si="52"/>
        <v>89</v>
      </c>
      <c r="E251" s="175" t="str">
        <f>IF(OR('Services - NHC'!E98="",'Services - NHC'!E98="[Enter service]"),"",'Services - NHC'!E98)</f>
        <v/>
      </c>
      <c r="F251" s="176" t="str">
        <f>IF(OR('Services - NHC'!F98="",'Services - NHC'!F98="[Select]"),"",'Services - NHC'!F98)</f>
        <v/>
      </c>
      <c r="G251" s="188">
        <f>IF('Revenue - Base year'!V100="","",'Revenue - Base year'!V100)</f>
        <v>0</v>
      </c>
      <c r="H251" s="188">
        <f t="shared" si="48"/>
        <v>0</v>
      </c>
      <c r="I251" s="188">
        <f>IF('Expenditure - Base year'!R99="","",'Expenditure - Base year'!R99)</f>
        <v>0</v>
      </c>
      <c r="J251" s="187">
        <f t="shared" si="49"/>
        <v>0</v>
      </c>
      <c r="K251" s="204">
        <f t="shared" si="50"/>
        <v>0</v>
      </c>
      <c r="L251" s="208">
        <f t="shared" si="51"/>
        <v>0</v>
      </c>
      <c r="M251" s="202"/>
      <c r="N251" s="203"/>
    </row>
    <row r="252" spans="3:14" hidden="1" outlineLevel="1" x14ac:dyDescent="0.2">
      <c r="C252" s="13"/>
      <c r="D252" s="85">
        <f t="shared" si="52"/>
        <v>90</v>
      </c>
      <c r="E252" s="175" t="str">
        <f>IF(OR('Services - NHC'!E99="",'Services - NHC'!E99="[Enter service]"),"",'Services - NHC'!E99)</f>
        <v/>
      </c>
      <c r="F252" s="176" t="str">
        <f>IF(OR('Services - NHC'!F99="",'Services - NHC'!F99="[Select]"),"",'Services - NHC'!F99)</f>
        <v/>
      </c>
      <c r="G252" s="188">
        <f>IF('Revenue - Base year'!V101="","",'Revenue - Base year'!V101)</f>
        <v>0</v>
      </c>
      <c r="H252" s="188">
        <f t="shared" si="48"/>
        <v>0</v>
      </c>
      <c r="I252" s="188">
        <f>IF('Expenditure - Base year'!R100="","",'Expenditure - Base year'!R100)</f>
        <v>0</v>
      </c>
      <c r="J252" s="187">
        <f t="shared" si="49"/>
        <v>0</v>
      </c>
      <c r="K252" s="204">
        <f t="shared" si="50"/>
        <v>0</v>
      </c>
      <c r="L252" s="208">
        <f t="shared" si="51"/>
        <v>0</v>
      </c>
      <c r="M252" s="202"/>
      <c r="N252" s="203"/>
    </row>
    <row r="253" spans="3:14" hidden="1" outlineLevel="1" x14ac:dyDescent="0.2">
      <c r="C253" s="13"/>
      <c r="D253" s="19">
        <f t="shared" si="52"/>
        <v>91</v>
      </c>
      <c r="E253" s="175" t="str">
        <f>IF(OR('Services - NHC'!E100="",'Services - NHC'!E100="[Enter service]"),"",'Services - NHC'!E100)</f>
        <v/>
      </c>
      <c r="F253" s="176" t="str">
        <f>IF(OR('Services - NHC'!F100="",'Services - NHC'!F100="[Select]"),"",'Services - NHC'!F100)</f>
        <v/>
      </c>
      <c r="G253" s="188">
        <f>IF('Revenue - Base year'!V102="","",'Revenue - Base year'!V102)</f>
        <v>0</v>
      </c>
      <c r="H253" s="188">
        <f t="shared" si="48"/>
        <v>0</v>
      </c>
      <c r="I253" s="188">
        <f>IF('Expenditure - Base year'!R101="","",'Expenditure - Base year'!R101)</f>
        <v>0</v>
      </c>
      <c r="J253" s="187">
        <f t="shared" si="49"/>
        <v>0</v>
      </c>
      <c r="K253" s="204">
        <f t="shared" si="50"/>
        <v>0</v>
      </c>
      <c r="L253" s="208">
        <f t="shared" si="51"/>
        <v>0</v>
      </c>
      <c r="M253" s="202"/>
      <c r="N253" s="203"/>
    </row>
    <row r="254" spans="3:14" hidden="1" outlineLevel="1" x14ac:dyDescent="0.2">
      <c r="C254" s="13"/>
      <c r="D254" s="19">
        <f t="shared" si="52"/>
        <v>92</v>
      </c>
      <c r="E254" s="175" t="str">
        <f>IF(OR('Services - NHC'!E101="",'Services - NHC'!E101="[Enter service]"),"",'Services - NHC'!E101)</f>
        <v/>
      </c>
      <c r="F254" s="176" t="str">
        <f>IF(OR('Services - NHC'!F101="",'Services - NHC'!F101="[Select]"),"",'Services - NHC'!F101)</f>
        <v/>
      </c>
      <c r="G254" s="188">
        <f>IF('Revenue - Base year'!V103="","",'Revenue - Base year'!V103)</f>
        <v>0</v>
      </c>
      <c r="H254" s="188">
        <f t="shared" si="48"/>
        <v>0</v>
      </c>
      <c r="I254" s="188">
        <f>IF('Expenditure - Base year'!R102="","",'Expenditure - Base year'!R102)</f>
        <v>0</v>
      </c>
      <c r="J254" s="187">
        <f t="shared" si="49"/>
        <v>0</v>
      </c>
      <c r="K254" s="204">
        <f t="shared" si="50"/>
        <v>0</v>
      </c>
      <c r="L254" s="208">
        <f t="shared" si="51"/>
        <v>0</v>
      </c>
      <c r="M254" s="202"/>
      <c r="N254" s="203"/>
    </row>
    <row r="255" spans="3:14" hidden="1" outlineLevel="1" x14ac:dyDescent="0.2">
      <c r="C255" s="13"/>
      <c r="D255" s="19">
        <f t="shared" si="52"/>
        <v>93</v>
      </c>
      <c r="E255" s="175" t="str">
        <f>IF(OR('Services - NHC'!E102="",'Services - NHC'!E102="[Enter service]"),"",'Services - NHC'!E102)</f>
        <v/>
      </c>
      <c r="F255" s="176" t="str">
        <f>IF(OR('Services - NHC'!F102="",'Services - NHC'!F102="[Select]"),"",'Services - NHC'!F102)</f>
        <v/>
      </c>
      <c r="G255" s="188">
        <f>IF('Revenue - Base year'!V104="","",'Revenue - Base year'!V104)</f>
        <v>0</v>
      </c>
      <c r="H255" s="188">
        <f t="shared" si="48"/>
        <v>0</v>
      </c>
      <c r="I255" s="188">
        <f>IF('Expenditure - Base year'!R103="","",'Expenditure - Base year'!R103)</f>
        <v>0</v>
      </c>
      <c r="J255" s="187">
        <f t="shared" si="49"/>
        <v>0</v>
      </c>
      <c r="K255" s="204">
        <f t="shared" si="50"/>
        <v>0</v>
      </c>
      <c r="L255" s="208">
        <f t="shared" si="51"/>
        <v>0</v>
      </c>
      <c r="M255" s="202"/>
      <c r="N255" s="203"/>
    </row>
    <row r="256" spans="3:14" hidden="1" outlineLevel="1" x14ac:dyDescent="0.2">
      <c r="C256" s="13"/>
      <c r="D256" s="85">
        <f t="shared" si="52"/>
        <v>94</v>
      </c>
      <c r="E256" s="175" t="str">
        <f>IF(OR('Services - NHC'!E103="",'Services - NHC'!E103="[Enter service]"),"",'Services - NHC'!E103)</f>
        <v/>
      </c>
      <c r="F256" s="176" t="str">
        <f>IF(OR('Services - NHC'!F103="",'Services - NHC'!F103="[Select]"),"",'Services - NHC'!F103)</f>
        <v/>
      </c>
      <c r="G256" s="188">
        <f>IF('Revenue - Base year'!V105="","",'Revenue - Base year'!V105)</f>
        <v>0</v>
      </c>
      <c r="H256" s="188">
        <f t="shared" si="48"/>
        <v>0</v>
      </c>
      <c r="I256" s="188">
        <f>IF('Expenditure - Base year'!R104="","",'Expenditure - Base year'!R104)</f>
        <v>0</v>
      </c>
      <c r="J256" s="187">
        <f t="shared" si="49"/>
        <v>0</v>
      </c>
      <c r="K256" s="204">
        <f t="shared" si="50"/>
        <v>0</v>
      </c>
      <c r="L256" s="208">
        <f t="shared" si="51"/>
        <v>0</v>
      </c>
      <c r="M256" s="202"/>
      <c r="N256" s="203"/>
    </row>
    <row r="257" spans="3:14" hidden="1" outlineLevel="1" x14ac:dyDescent="0.2">
      <c r="C257" s="13"/>
      <c r="D257" s="19">
        <f t="shared" si="52"/>
        <v>95</v>
      </c>
      <c r="E257" s="175" t="str">
        <f>IF(OR('Services - NHC'!E104="",'Services - NHC'!E104="[Enter service]"),"",'Services - NHC'!E104)</f>
        <v/>
      </c>
      <c r="F257" s="176" t="str">
        <f>IF(OR('Services - NHC'!F104="",'Services - NHC'!F104="[Select]"),"",'Services - NHC'!F104)</f>
        <v/>
      </c>
      <c r="G257" s="188">
        <f>IF('Revenue - Base year'!V106="","",'Revenue - Base year'!V106)</f>
        <v>0</v>
      </c>
      <c r="H257" s="188">
        <f t="shared" si="48"/>
        <v>0</v>
      </c>
      <c r="I257" s="188">
        <f>IF('Expenditure - Base year'!R105="","",'Expenditure - Base year'!R105)</f>
        <v>0</v>
      </c>
      <c r="J257" s="187">
        <f t="shared" si="49"/>
        <v>0</v>
      </c>
      <c r="K257" s="204">
        <f t="shared" si="50"/>
        <v>0</v>
      </c>
      <c r="L257" s="208">
        <f t="shared" si="51"/>
        <v>0</v>
      </c>
      <c r="M257" s="202"/>
      <c r="N257" s="203"/>
    </row>
    <row r="258" spans="3:14" hidden="1" outlineLevel="1" x14ac:dyDescent="0.2">
      <c r="C258" s="13"/>
      <c r="D258" s="19">
        <f t="shared" si="52"/>
        <v>96</v>
      </c>
      <c r="E258" s="175" t="str">
        <f>IF(OR('Services - NHC'!E105="",'Services - NHC'!E105="[Enter service]"),"",'Services - NHC'!E105)</f>
        <v/>
      </c>
      <c r="F258" s="176" t="str">
        <f>IF(OR('Services - NHC'!F105="",'Services - NHC'!F105="[Select]"),"",'Services - NHC'!F105)</f>
        <v/>
      </c>
      <c r="G258" s="188">
        <f>IF('Revenue - Base year'!V107="","",'Revenue - Base year'!V107)</f>
        <v>0</v>
      </c>
      <c r="H258" s="188">
        <f t="shared" si="48"/>
        <v>0</v>
      </c>
      <c r="I258" s="188">
        <f>IF('Expenditure - Base year'!R106="","",'Expenditure - Base year'!R106)</f>
        <v>0</v>
      </c>
      <c r="J258" s="187">
        <f t="shared" si="49"/>
        <v>0</v>
      </c>
      <c r="K258" s="204">
        <f t="shared" si="50"/>
        <v>0</v>
      </c>
      <c r="L258" s="208">
        <f t="shared" si="51"/>
        <v>0</v>
      </c>
      <c r="M258" s="202"/>
      <c r="N258" s="203"/>
    </row>
    <row r="259" spans="3:14" hidden="1" outlineLevel="1" x14ac:dyDescent="0.2">
      <c r="C259" s="13"/>
      <c r="D259" s="19">
        <f t="shared" si="52"/>
        <v>97</v>
      </c>
      <c r="E259" s="175" t="str">
        <f>IF(OR('Services - NHC'!E106="",'Services - NHC'!E106="[Enter service]"),"",'Services - NHC'!E106)</f>
        <v/>
      </c>
      <c r="F259" s="176" t="str">
        <f>IF(OR('Services - NHC'!F106="",'Services - NHC'!F106="[Select]"),"",'Services - NHC'!F106)</f>
        <v/>
      </c>
      <c r="G259" s="188">
        <f>IF('Revenue - Base year'!V108="","",'Revenue - Base year'!V108)</f>
        <v>0</v>
      </c>
      <c r="H259" s="188">
        <f t="shared" si="48"/>
        <v>0</v>
      </c>
      <c r="I259" s="188">
        <f>IF('Expenditure - Base year'!R107="","",'Expenditure - Base year'!R107)</f>
        <v>0</v>
      </c>
      <c r="J259" s="187">
        <f t="shared" si="49"/>
        <v>0</v>
      </c>
      <c r="K259" s="204">
        <f t="shared" si="50"/>
        <v>0</v>
      </c>
      <c r="L259" s="208">
        <f t="shared" si="51"/>
        <v>0</v>
      </c>
      <c r="M259" s="202"/>
      <c r="N259" s="203"/>
    </row>
    <row r="260" spans="3:14" hidden="1" outlineLevel="1" x14ac:dyDescent="0.2">
      <c r="C260" s="13"/>
      <c r="D260" s="85">
        <f t="shared" si="52"/>
        <v>98</v>
      </c>
      <c r="E260" s="175" t="str">
        <f>IF(OR('Services - NHC'!E107="",'Services - NHC'!E107="[Enter service]"),"",'Services - NHC'!E107)</f>
        <v/>
      </c>
      <c r="F260" s="176" t="str">
        <f>IF(OR('Services - NHC'!F107="",'Services - NHC'!F107="[Select]"),"",'Services - NHC'!F107)</f>
        <v/>
      </c>
      <c r="G260" s="188">
        <f>IF('Revenue - Base year'!V109="","",'Revenue - Base year'!V109)</f>
        <v>0</v>
      </c>
      <c r="H260" s="188">
        <f t="shared" si="48"/>
        <v>0</v>
      </c>
      <c r="I260" s="188">
        <f>IF('Expenditure - Base year'!R108="","",'Expenditure - Base year'!R108)</f>
        <v>0</v>
      </c>
      <c r="J260" s="187">
        <f t="shared" si="49"/>
        <v>0</v>
      </c>
      <c r="K260" s="204">
        <f t="shared" si="50"/>
        <v>0</v>
      </c>
      <c r="L260" s="208">
        <f t="shared" si="51"/>
        <v>0</v>
      </c>
      <c r="M260" s="202"/>
      <c r="N260" s="203"/>
    </row>
    <row r="261" spans="3:14" hidden="1" outlineLevel="1" x14ac:dyDescent="0.2">
      <c r="C261" s="13"/>
      <c r="D261" s="19">
        <f t="shared" si="52"/>
        <v>99</v>
      </c>
      <c r="E261" s="175" t="str">
        <f>IF(OR('Services - NHC'!E108="",'Services - NHC'!E108="[Enter service]"),"",'Services - NHC'!E108)</f>
        <v/>
      </c>
      <c r="F261" s="176" t="str">
        <f>IF(OR('Services - NHC'!F108="",'Services - NHC'!F108="[Select]"),"",'Services - NHC'!F108)</f>
        <v/>
      </c>
      <c r="G261" s="188">
        <f>IF('Revenue - Base year'!V110="","",'Revenue - Base year'!V110)</f>
        <v>0</v>
      </c>
      <c r="H261" s="188">
        <f t="shared" si="48"/>
        <v>0</v>
      </c>
      <c r="I261" s="188">
        <f>IF('Expenditure - Base year'!R109="","",'Expenditure - Base year'!R109)</f>
        <v>0</v>
      </c>
      <c r="J261" s="187">
        <f t="shared" si="49"/>
        <v>0</v>
      </c>
      <c r="K261" s="204">
        <f t="shared" si="50"/>
        <v>0</v>
      </c>
      <c r="L261" s="208">
        <f t="shared" si="51"/>
        <v>0</v>
      </c>
      <c r="M261" s="202"/>
      <c r="N261" s="203"/>
    </row>
    <row r="262" spans="3:14" hidden="1" outlineLevel="1" x14ac:dyDescent="0.2">
      <c r="C262" s="13"/>
      <c r="D262" s="19">
        <f t="shared" si="52"/>
        <v>100</v>
      </c>
      <c r="E262" s="175" t="str">
        <f>IF(OR('Services - NHC'!E109="",'Services - NHC'!E109="[Enter service]"),"",'Services - NHC'!E109)</f>
        <v/>
      </c>
      <c r="F262" s="176" t="str">
        <f>IF(OR('Services - NHC'!F109="",'Services - NHC'!F109="[Select]"),"",'Services - NHC'!F109)</f>
        <v/>
      </c>
      <c r="G262" s="188">
        <f>IF('Revenue - Base year'!V111="","",'Revenue - Base year'!V111)</f>
        <v>0</v>
      </c>
      <c r="H262" s="188">
        <f t="shared" si="48"/>
        <v>0</v>
      </c>
      <c r="I262" s="188">
        <f>IF('Expenditure - Base year'!R110="","",'Expenditure - Base year'!R110)</f>
        <v>0</v>
      </c>
      <c r="J262" s="187">
        <f t="shared" si="49"/>
        <v>0</v>
      </c>
      <c r="K262" s="204">
        <f t="shared" si="50"/>
        <v>0</v>
      </c>
      <c r="L262" s="208">
        <f t="shared" si="51"/>
        <v>0</v>
      </c>
      <c r="M262" s="202"/>
      <c r="N262" s="203"/>
    </row>
    <row r="263" spans="3:14" hidden="1" outlineLevel="1" x14ac:dyDescent="0.2">
      <c r="C263" s="13"/>
      <c r="D263" s="19">
        <f t="shared" si="52"/>
        <v>101</v>
      </c>
      <c r="E263" s="175" t="str">
        <f>IF(OR('Services - NHC'!E110="",'Services - NHC'!E110="[Enter service]"),"",'Services - NHC'!E110)</f>
        <v/>
      </c>
      <c r="F263" s="176" t="str">
        <f>IF(OR('Services - NHC'!F110="",'Services - NHC'!F110="[Select]"),"",'Services - NHC'!F110)</f>
        <v/>
      </c>
      <c r="G263" s="188">
        <f>IF('Revenue - Base year'!V112="","",'Revenue - Base year'!V112)</f>
        <v>0</v>
      </c>
      <c r="H263" s="188">
        <f t="shared" si="48"/>
        <v>0</v>
      </c>
      <c r="I263" s="188">
        <f>IF('Expenditure - Base year'!R111="","",'Expenditure - Base year'!R111)</f>
        <v>0</v>
      </c>
      <c r="J263" s="187">
        <f t="shared" si="49"/>
        <v>0</v>
      </c>
      <c r="K263" s="204">
        <f t="shared" si="50"/>
        <v>0</v>
      </c>
      <c r="L263" s="208">
        <f t="shared" si="51"/>
        <v>0</v>
      </c>
      <c r="M263" s="202"/>
      <c r="N263" s="203"/>
    </row>
    <row r="264" spans="3:14" hidden="1" outlineLevel="1" x14ac:dyDescent="0.2">
      <c r="C264" s="13"/>
      <c r="D264" s="19">
        <f t="shared" si="52"/>
        <v>102</v>
      </c>
      <c r="E264" s="175" t="str">
        <f>IF(OR('Services - NHC'!E111="",'Services - NHC'!E111="[Enter service]"),"",'Services - NHC'!E111)</f>
        <v/>
      </c>
      <c r="F264" s="176" t="str">
        <f>IF(OR('Services - NHC'!F111="",'Services - NHC'!F111="[Select]"),"",'Services - NHC'!F111)</f>
        <v/>
      </c>
      <c r="G264" s="188">
        <f>IF('Revenue - Base year'!V113="","",'Revenue - Base year'!V113)</f>
        <v>0</v>
      </c>
      <c r="H264" s="188">
        <f t="shared" si="48"/>
        <v>0</v>
      </c>
      <c r="I264" s="188">
        <f>IF('Expenditure - Base year'!R112="","",'Expenditure - Base year'!R112)</f>
        <v>0</v>
      </c>
      <c r="J264" s="187">
        <f t="shared" si="49"/>
        <v>0</v>
      </c>
      <c r="K264" s="204">
        <f t="shared" si="50"/>
        <v>0</v>
      </c>
      <c r="L264" s="208">
        <f t="shared" si="51"/>
        <v>0</v>
      </c>
      <c r="M264" s="202"/>
      <c r="N264" s="203"/>
    </row>
    <row r="265" spans="3:14" hidden="1" outlineLevel="1" x14ac:dyDescent="0.2">
      <c r="C265" s="13"/>
      <c r="D265" s="19">
        <f t="shared" si="52"/>
        <v>103</v>
      </c>
      <c r="E265" s="175" t="str">
        <f>IF(OR('Services - NHC'!E112="",'Services - NHC'!E112="[Enter service]"),"",'Services - NHC'!E112)</f>
        <v/>
      </c>
      <c r="F265" s="176" t="str">
        <f>IF(OR('Services - NHC'!F112="",'Services - NHC'!F112="[Select]"),"",'Services - NHC'!F112)</f>
        <v/>
      </c>
      <c r="G265" s="188">
        <f>IF('Revenue - Base year'!V114="","",'Revenue - Base year'!V114)</f>
        <v>0</v>
      </c>
      <c r="H265" s="188">
        <f t="shared" si="48"/>
        <v>0</v>
      </c>
      <c r="I265" s="188">
        <f>IF('Expenditure - Base year'!R113="","",'Expenditure - Base year'!R113)</f>
        <v>0</v>
      </c>
      <c r="J265" s="187">
        <f t="shared" si="49"/>
        <v>0</v>
      </c>
      <c r="K265" s="204">
        <f t="shared" si="50"/>
        <v>0</v>
      </c>
      <c r="L265" s="208">
        <f t="shared" si="51"/>
        <v>0</v>
      </c>
      <c r="M265" s="202"/>
      <c r="N265" s="203"/>
    </row>
    <row r="266" spans="3:14" hidden="1" outlineLevel="1" x14ac:dyDescent="0.2">
      <c r="C266" s="13"/>
      <c r="D266" s="19">
        <f t="shared" si="52"/>
        <v>104</v>
      </c>
      <c r="E266" s="175" t="str">
        <f>IF(OR('Services - NHC'!E113="",'Services - NHC'!E113="[Enter service]"),"",'Services - NHC'!E113)</f>
        <v/>
      </c>
      <c r="F266" s="176" t="str">
        <f>IF(OR('Services - NHC'!F113="",'Services - NHC'!F113="[Select]"),"",'Services - NHC'!F113)</f>
        <v/>
      </c>
      <c r="G266" s="188">
        <f>IF('Revenue - Base year'!V115="","",'Revenue - Base year'!V115)</f>
        <v>0</v>
      </c>
      <c r="H266" s="188">
        <f t="shared" si="48"/>
        <v>0</v>
      </c>
      <c r="I266" s="188">
        <f>IF('Expenditure - Base year'!R114="","",'Expenditure - Base year'!R114)</f>
        <v>0</v>
      </c>
      <c r="J266" s="187">
        <f t="shared" si="49"/>
        <v>0</v>
      </c>
      <c r="K266" s="204">
        <f t="shared" si="50"/>
        <v>0</v>
      </c>
      <c r="L266" s="208">
        <f t="shared" si="51"/>
        <v>0</v>
      </c>
      <c r="M266" s="202"/>
      <c r="N266" s="203"/>
    </row>
    <row r="267" spans="3:14" hidden="1" outlineLevel="1" x14ac:dyDescent="0.2">
      <c r="C267" s="13"/>
      <c r="D267" s="19">
        <f t="shared" si="52"/>
        <v>105</v>
      </c>
      <c r="E267" s="175" t="str">
        <f>IF(OR('Services - NHC'!E114="",'Services - NHC'!E114="[Enter service]"),"",'Services - NHC'!E114)</f>
        <v/>
      </c>
      <c r="F267" s="176" t="str">
        <f>IF(OR('Services - NHC'!F114="",'Services - NHC'!F114="[Select]"),"",'Services - NHC'!F114)</f>
        <v/>
      </c>
      <c r="G267" s="188">
        <f>IF('Revenue - Base year'!V116="","",'Revenue - Base year'!V116)</f>
        <v>0</v>
      </c>
      <c r="H267" s="188">
        <f t="shared" si="48"/>
        <v>0</v>
      </c>
      <c r="I267" s="188">
        <f>IF('Expenditure - Base year'!R115="","",'Expenditure - Base year'!R115)</f>
        <v>0</v>
      </c>
      <c r="J267" s="187">
        <f t="shared" si="49"/>
        <v>0</v>
      </c>
      <c r="K267" s="204">
        <f t="shared" si="50"/>
        <v>0</v>
      </c>
      <c r="L267" s="208">
        <f t="shared" si="51"/>
        <v>0</v>
      </c>
      <c r="M267" s="202"/>
      <c r="N267" s="203"/>
    </row>
    <row r="268" spans="3:14" hidden="1" outlineLevel="1" x14ac:dyDescent="0.2">
      <c r="C268" s="13"/>
      <c r="D268" s="19">
        <f t="shared" si="52"/>
        <v>106</v>
      </c>
      <c r="E268" s="175" t="str">
        <f>IF(OR('Services - NHC'!E115="",'Services - NHC'!E115="[Enter service]"),"",'Services - NHC'!E115)</f>
        <v/>
      </c>
      <c r="F268" s="176" t="str">
        <f>IF(OR('Services - NHC'!F115="",'Services - NHC'!F115="[Select]"),"",'Services - NHC'!F115)</f>
        <v/>
      </c>
      <c r="G268" s="188">
        <f>IF('Revenue - Base year'!V117="","",'Revenue - Base year'!V117)</f>
        <v>0</v>
      </c>
      <c r="H268" s="188">
        <f t="shared" si="48"/>
        <v>0</v>
      </c>
      <c r="I268" s="188">
        <f>IF('Expenditure - Base year'!R116="","",'Expenditure - Base year'!R116)</f>
        <v>0</v>
      </c>
      <c r="J268" s="187">
        <f t="shared" si="49"/>
        <v>0</v>
      </c>
      <c r="K268" s="204">
        <f t="shared" si="50"/>
        <v>0</v>
      </c>
      <c r="L268" s="208">
        <f t="shared" si="51"/>
        <v>0</v>
      </c>
      <c r="M268" s="202"/>
      <c r="N268" s="203"/>
    </row>
    <row r="269" spans="3:14" hidden="1" outlineLevel="1" x14ac:dyDescent="0.2">
      <c r="C269" s="13"/>
      <c r="D269" s="19">
        <f t="shared" si="52"/>
        <v>107</v>
      </c>
      <c r="E269" s="175" t="str">
        <f>IF(OR('Services - NHC'!E116="",'Services - NHC'!E116="[Enter service]"),"",'Services - NHC'!E116)</f>
        <v/>
      </c>
      <c r="F269" s="176" t="str">
        <f>IF(OR('Services - NHC'!F116="",'Services - NHC'!F116="[Select]"),"",'Services - NHC'!F116)</f>
        <v/>
      </c>
      <c r="G269" s="188">
        <f>IF('Revenue - Base year'!V118="","",'Revenue - Base year'!V118)</f>
        <v>0</v>
      </c>
      <c r="H269" s="188">
        <f t="shared" si="48"/>
        <v>0</v>
      </c>
      <c r="I269" s="188">
        <f>IF('Expenditure - Base year'!R117="","",'Expenditure - Base year'!R117)</f>
        <v>0</v>
      </c>
      <c r="J269" s="187">
        <f t="shared" si="49"/>
        <v>0</v>
      </c>
      <c r="K269" s="204">
        <f t="shared" si="50"/>
        <v>0</v>
      </c>
      <c r="L269" s="208">
        <f t="shared" si="51"/>
        <v>0</v>
      </c>
      <c r="M269" s="202"/>
      <c r="N269" s="203"/>
    </row>
    <row r="270" spans="3:14" hidden="1" outlineLevel="1" x14ac:dyDescent="0.2">
      <c r="C270" s="13"/>
      <c r="D270" s="19">
        <f t="shared" si="52"/>
        <v>108</v>
      </c>
      <c r="E270" s="175" t="str">
        <f>IF(OR('Services - NHC'!E117="",'Services - NHC'!E117="[Enter service]"),"",'Services - NHC'!E117)</f>
        <v/>
      </c>
      <c r="F270" s="176" t="str">
        <f>IF(OR('Services - NHC'!F117="",'Services - NHC'!F117="[Select]"),"",'Services - NHC'!F117)</f>
        <v/>
      </c>
      <c r="G270" s="188">
        <f>IF('Revenue - Base year'!V119="","",'Revenue - Base year'!V119)</f>
        <v>0</v>
      </c>
      <c r="H270" s="188">
        <f t="shared" si="48"/>
        <v>0</v>
      </c>
      <c r="I270" s="188">
        <f>IF('Expenditure - Base year'!R118="","",'Expenditure - Base year'!R118)</f>
        <v>0</v>
      </c>
      <c r="J270" s="187">
        <f t="shared" si="49"/>
        <v>0</v>
      </c>
      <c r="K270" s="204">
        <f t="shared" si="50"/>
        <v>0</v>
      </c>
      <c r="L270" s="208">
        <f t="shared" si="51"/>
        <v>0</v>
      </c>
      <c r="M270" s="202"/>
      <c r="N270" s="203"/>
    </row>
    <row r="271" spans="3:14" hidden="1" outlineLevel="1" x14ac:dyDescent="0.2">
      <c r="C271" s="13"/>
      <c r="D271" s="19">
        <f t="shared" si="52"/>
        <v>109</v>
      </c>
      <c r="E271" s="175" t="str">
        <f>IF(OR('Services - NHC'!E118="",'Services - NHC'!E118="[Enter service]"),"",'Services - NHC'!E118)</f>
        <v/>
      </c>
      <c r="F271" s="176" t="str">
        <f>IF(OR('Services - NHC'!F118="",'Services - NHC'!F118="[Select]"),"",'Services - NHC'!F118)</f>
        <v/>
      </c>
      <c r="G271" s="188">
        <f>IF('Revenue - Base year'!V120="","",'Revenue - Base year'!V120)</f>
        <v>0</v>
      </c>
      <c r="H271" s="188">
        <f t="shared" si="48"/>
        <v>0</v>
      </c>
      <c r="I271" s="188">
        <f>IF('Expenditure - Base year'!R119="","",'Expenditure - Base year'!R119)</f>
        <v>0</v>
      </c>
      <c r="J271" s="187">
        <f t="shared" si="49"/>
        <v>0</v>
      </c>
      <c r="K271" s="204">
        <f t="shared" si="50"/>
        <v>0</v>
      </c>
      <c r="L271" s="208">
        <f t="shared" si="51"/>
        <v>0</v>
      </c>
      <c r="M271" s="202"/>
      <c r="N271" s="203"/>
    </row>
    <row r="272" spans="3:14" hidden="1" outlineLevel="1" x14ac:dyDescent="0.2">
      <c r="C272" s="13"/>
      <c r="D272" s="19">
        <f t="shared" si="52"/>
        <v>110</v>
      </c>
      <c r="E272" s="175" t="str">
        <f>IF(OR('Services - NHC'!E119="",'Services - NHC'!E119="[Enter service]"),"",'Services - NHC'!E119)</f>
        <v/>
      </c>
      <c r="F272" s="176" t="str">
        <f>IF(OR('Services - NHC'!F119="",'Services - NHC'!F119="[Select]"),"",'Services - NHC'!F119)</f>
        <v/>
      </c>
      <c r="G272" s="188">
        <f>IF('Revenue - Base year'!V121="","",'Revenue - Base year'!V121)</f>
        <v>0</v>
      </c>
      <c r="H272" s="188">
        <f t="shared" si="48"/>
        <v>0</v>
      </c>
      <c r="I272" s="188">
        <f>IF('Expenditure - Base year'!R120="","",'Expenditure - Base year'!R120)</f>
        <v>0</v>
      </c>
      <c r="J272" s="187">
        <f t="shared" si="49"/>
        <v>0</v>
      </c>
      <c r="K272" s="204">
        <f t="shared" si="50"/>
        <v>0</v>
      </c>
      <c r="L272" s="208">
        <f t="shared" si="51"/>
        <v>0</v>
      </c>
      <c r="M272" s="202"/>
      <c r="N272" s="203"/>
    </row>
    <row r="273" spans="3:14" hidden="1" outlineLevel="1" x14ac:dyDescent="0.2">
      <c r="C273" s="13"/>
      <c r="D273" s="19">
        <f t="shared" si="52"/>
        <v>111</v>
      </c>
      <c r="E273" s="175" t="str">
        <f>IF(OR('Services - NHC'!E120="",'Services - NHC'!E120="[Enter service]"),"",'Services - NHC'!E120)</f>
        <v/>
      </c>
      <c r="F273" s="176" t="str">
        <f>IF(OR('Services - NHC'!F120="",'Services - NHC'!F120="[Select]"),"",'Services - NHC'!F120)</f>
        <v/>
      </c>
      <c r="G273" s="188">
        <f>IF('Revenue - Base year'!V122="","",'Revenue - Base year'!V122)</f>
        <v>0</v>
      </c>
      <c r="H273" s="188">
        <f t="shared" si="48"/>
        <v>0</v>
      </c>
      <c r="I273" s="188">
        <f>IF('Expenditure - Base year'!R121="","",'Expenditure - Base year'!R121)</f>
        <v>0</v>
      </c>
      <c r="J273" s="187">
        <f t="shared" si="49"/>
        <v>0</v>
      </c>
      <c r="K273" s="204">
        <f t="shared" si="50"/>
        <v>0</v>
      </c>
      <c r="L273" s="208">
        <f t="shared" si="51"/>
        <v>0</v>
      </c>
      <c r="M273" s="202"/>
      <c r="N273" s="203"/>
    </row>
    <row r="274" spans="3:14" hidden="1" outlineLevel="1" x14ac:dyDescent="0.2">
      <c r="C274" s="13"/>
      <c r="D274" s="19">
        <f t="shared" si="52"/>
        <v>112</v>
      </c>
      <c r="E274" s="175" t="str">
        <f>IF(OR('Services - NHC'!E121="",'Services - NHC'!E121="[Enter service]"),"",'Services - NHC'!E121)</f>
        <v/>
      </c>
      <c r="F274" s="176" t="str">
        <f>IF(OR('Services - NHC'!F121="",'Services - NHC'!F121="[Select]"),"",'Services - NHC'!F121)</f>
        <v/>
      </c>
      <c r="G274" s="188">
        <f>IF('Revenue - Base year'!V123="","",'Revenue - Base year'!V123)</f>
        <v>0</v>
      </c>
      <c r="H274" s="188">
        <f t="shared" si="48"/>
        <v>0</v>
      </c>
      <c r="I274" s="188">
        <f>IF('Expenditure - Base year'!R122="","",'Expenditure - Base year'!R122)</f>
        <v>0</v>
      </c>
      <c r="J274" s="187">
        <f t="shared" si="49"/>
        <v>0</v>
      </c>
      <c r="K274" s="204">
        <f t="shared" si="50"/>
        <v>0</v>
      </c>
      <c r="L274" s="208">
        <f t="shared" si="51"/>
        <v>0</v>
      </c>
      <c r="M274" s="202"/>
      <c r="N274" s="203"/>
    </row>
    <row r="275" spans="3:14" hidden="1" outlineLevel="1" x14ac:dyDescent="0.2">
      <c r="C275" s="13"/>
      <c r="D275" s="19">
        <f t="shared" si="52"/>
        <v>113</v>
      </c>
      <c r="E275" s="175" t="str">
        <f>IF(OR('Services - NHC'!E122="",'Services - NHC'!E122="[Enter service]"),"",'Services - NHC'!E122)</f>
        <v/>
      </c>
      <c r="F275" s="176" t="str">
        <f>IF(OR('Services - NHC'!F122="",'Services - NHC'!F122="[Select]"),"",'Services - NHC'!F122)</f>
        <v/>
      </c>
      <c r="G275" s="188">
        <f>IF('Revenue - Base year'!V124="","",'Revenue - Base year'!V124)</f>
        <v>0</v>
      </c>
      <c r="H275" s="188">
        <f t="shared" si="48"/>
        <v>0</v>
      </c>
      <c r="I275" s="188">
        <f>IF('Expenditure - Base year'!R123="","",'Expenditure - Base year'!R123)</f>
        <v>0</v>
      </c>
      <c r="J275" s="187">
        <f t="shared" si="49"/>
        <v>0</v>
      </c>
      <c r="K275" s="204">
        <f t="shared" si="50"/>
        <v>0</v>
      </c>
      <c r="L275" s="208">
        <f t="shared" si="51"/>
        <v>0</v>
      </c>
      <c r="M275" s="202"/>
      <c r="N275" s="203"/>
    </row>
    <row r="276" spans="3:14" hidden="1" outlineLevel="1" x14ac:dyDescent="0.2">
      <c r="C276" s="13"/>
      <c r="D276" s="19">
        <f t="shared" si="52"/>
        <v>114</v>
      </c>
      <c r="E276" s="175" t="str">
        <f>IF(OR('Services - NHC'!E123="",'Services - NHC'!E123="[Enter service]"),"",'Services - NHC'!E123)</f>
        <v/>
      </c>
      <c r="F276" s="176" t="str">
        <f>IF(OR('Services - NHC'!F123="",'Services - NHC'!F123="[Select]"),"",'Services - NHC'!F123)</f>
        <v/>
      </c>
      <c r="G276" s="188">
        <f>IF('Revenue - Base year'!V125="","",'Revenue - Base year'!V125)</f>
        <v>0</v>
      </c>
      <c r="H276" s="188">
        <f t="shared" si="48"/>
        <v>0</v>
      </c>
      <c r="I276" s="188">
        <f>IF('Expenditure - Base year'!R124="","",'Expenditure - Base year'!R124)</f>
        <v>0</v>
      </c>
      <c r="J276" s="187">
        <f t="shared" si="49"/>
        <v>0</v>
      </c>
      <c r="K276" s="204">
        <f t="shared" si="50"/>
        <v>0</v>
      </c>
      <c r="L276" s="208">
        <f t="shared" si="51"/>
        <v>0</v>
      </c>
      <c r="M276" s="202"/>
      <c r="N276" s="203"/>
    </row>
    <row r="277" spans="3:14" hidden="1" outlineLevel="1" x14ac:dyDescent="0.2">
      <c r="C277" s="13"/>
      <c r="D277" s="19">
        <f t="shared" si="52"/>
        <v>115</v>
      </c>
      <c r="E277" s="175" t="str">
        <f>IF(OR('Services - NHC'!E124="",'Services - NHC'!E124="[Enter service]"),"",'Services - NHC'!E124)</f>
        <v/>
      </c>
      <c r="F277" s="176" t="str">
        <f>IF(OR('Services - NHC'!F124="",'Services - NHC'!F124="[Select]"),"",'Services - NHC'!F124)</f>
        <v/>
      </c>
      <c r="G277" s="188">
        <f>IF('Revenue - Base year'!V126="","",'Revenue - Base year'!V126)</f>
        <v>0</v>
      </c>
      <c r="H277" s="188">
        <f t="shared" si="48"/>
        <v>0</v>
      </c>
      <c r="I277" s="188">
        <f>IF('Expenditure - Base year'!R125="","",'Expenditure - Base year'!R125)</f>
        <v>0</v>
      </c>
      <c r="J277" s="187">
        <f t="shared" si="49"/>
        <v>0</v>
      </c>
      <c r="K277" s="204">
        <f t="shared" si="50"/>
        <v>0</v>
      </c>
      <c r="L277" s="208">
        <f t="shared" si="51"/>
        <v>0</v>
      </c>
      <c r="M277" s="202"/>
      <c r="N277" s="203"/>
    </row>
    <row r="278" spans="3:14" hidden="1" outlineLevel="1" x14ac:dyDescent="0.2">
      <c r="C278" s="13"/>
      <c r="D278" s="19">
        <f t="shared" si="52"/>
        <v>116</v>
      </c>
      <c r="E278" s="175" t="str">
        <f>IF(OR('Services - NHC'!E125="",'Services - NHC'!E125="[Enter service]"),"",'Services - NHC'!E125)</f>
        <v/>
      </c>
      <c r="F278" s="176" t="str">
        <f>IF(OR('Services - NHC'!F125="",'Services - NHC'!F125="[Select]"),"",'Services - NHC'!F125)</f>
        <v/>
      </c>
      <c r="G278" s="188">
        <f>IF('Revenue - Base year'!V127="","",'Revenue - Base year'!V127)</f>
        <v>0</v>
      </c>
      <c r="H278" s="188">
        <f t="shared" si="48"/>
        <v>0</v>
      </c>
      <c r="I278" s="188">
        <f>IF('Expenditure - Base year'!R126="","",'Expenditure - Base year'!R126)</f>
        <v>0</v>
      </c>
      <c r="J278" s="187">
        <f t="shared" si="49"/>
        <v>0</v>
      </c>
      <c r="K278" s="204">
        <f t="shared" si="50"/>
        <v>0</v>
      </c>
      <c r="L278" s="208">
        <f t="shared" si="51"/>
        <v>0</v>
      </c>
      <c r="M278" s="202"/>
      <c r="N278" s="203"/>
    </row>
    <row r="279" spans="3:14" hidden="1" outlineLevel="1" x14ac:dyDescent="0.2">
      <c r="C279" s="13"/>
      <c r="D279" s="19">
        <f t="shared" si="52"/>
        <v>117</v>
      </c>
      <c r="E279" s="175" t="str">
        <f>IF(OR('Services - NHC'!E126="",'Services - NHC'!E126="[Enter service]"),"",'Services - NHC'!E126)</f>
        <v/>
      </c>
      <c r="F279" s="176" t="str">
        <f>IF(OR('Services - NHC'!F126="",'Services - NHC'!F126="[Select]"),"",'Services - NHC'!F126)</f>
        <v/>
      </c>
      <c r="G279" s="188">
        <f>IF('Revenue - Base year'!V128="","",'Revenue - Base year'!V128)</f>
        <v>0</v>
      </c>
      <c r="H279" s="188">
        <f t="shared" si="48"/>
        <v>0</v>
      </c>
      <c r="I279" s="188">
        <f>IF('Expenditure - Base year'!R127="","",'Expenditure - Base year'!R127)</f>
        <v>0</v>
      </c>
      <c r="J279" s="187">
        <f t="shared" si="49"/>
        <v>0</v>
      </c>
      <c r="K279" s="204">
        <f t="shared" si="50"/>
        <v>0</v>
      </c>
      <c r="L279" s="208">
        <f t="shared" si="51"/>
        <v>0</v>
      </c>
      <c r="M279" s="202"/>
      <c r="N279" s="203"/>
    </row>
    <row r="280" spans="3:14" hidden="1" outlineLevel="1" x14ac:dyDescent="0.2">
      <c r="C280" s="13"/>
      <c r="D280" s="19">
        <f t="shared" si="52"/>
        <v>118</v>
      </c>
      <c r="E280" s="175" t="str">
        <f>IF(OR('Services - NHC'!E127="",'Services - NHC'!E127="[Enter service]"),"",'Services - NHC'!E127)</f>
        <v/>
      </c>
      <c r="F280" s="176" t="str">
        <f>IF(OR('Services - NHC'!F127="",'Services - NHC'!F127="[Select]"),"",'Services - NHC'!F127)</f>
        <v/>
      </c>
      <c r="G280" s="188">
        <f>IF('Revenue - Base year'!V129="","",'Revenue - Base year'!V129)</f>
        <v>0</v>
      </c>
      <c r="H280" s="188">
        <f t="shared" si="48"/>
        <v>0</v>
      </c>
      <c r="I280" s="188">
        <f>IF('Expenditure - Base year'!R128="","",'Expenditure - Base year'!R128)</f>
        <v>0</v>
      </c>
      <c r="J280" s="187">
        <f t="shared" si="49"/>
        <v>0</v>
      </c>
      <c r="K280" s="204">
        <f t="shared" si="50"/>
        <v>0</v>
      </c>
      <c r="L280" s="208">
        <f t="shared" si="51"/>
        <v>0</v>
      </c>
      <c r="M280" s="202"/>
      <c r="N280" s="203"/>
    </row>
    <row r="281" spans="3:14" hidden="1" outlineLevel="1" x14ac:dyDescent="0.2">
      <c r="C281" s="13"/>
      <c r="D281" s="19">
        <f t="shared" si="52"/>
        <v>119</v>
      </c>
      <c r="E281" s="175" t="str">
        <f>IF(OR('Services - NHC'!E128="",'Services - NHC'!E128="[Enter service]"),"",'Services - NHC'!E128)</f>
        <v/>
      </c>
      <c r="F281" s="176" t="str">
        <f>IF(OR('Services - NHC'!F128="",'Services - NHC'!F128="[Select]"),"",'Services - NHC'!F128)</f>
        <v/>
      </c>
      <c r="G281" s="188">
        <f>IF('Revenue - Base year'!V130="","",'Revenue - Base year'!V130)</f>
        <v>0</v>
      </c>
      <c r="H281" s="188">
        <f t="shared" si="48"/>
        <v>0</v>
      </c>
      <c r="I281" s="188">
        <f>IF('Expenditure - Base year'!R129="","",'Expenditure - Base year'!R129)</f>
        <v>0</v>
      </c>
      <c r="J281" s="187">
        <f t="shared" si="49"/>
        <v>0</v>
      </c>
      <c r="K281" s="204">
        <f t="shared" si="50"/>
        <v>0</v>
      </c>
      <c r="L281" s="208">
        <f t="shared" si="51"/>
        <v>0</v>
      </c>
      <c r="M281" s="202"/>
      <c r="N281" s="203"/>
    </row>
    <row r="282" spans="3:14" hidden="1" outlineLevel="1" x14ac:dyDescent="0.2">
      <c r="C282" s="13"/>
      <c r="D282" s="19">
        <f t="shared" si="52"/>
        <v>120</v>
      </c>
      <c r="E282" s="175" t="str">
        <f>IF(OR('Services - NHC'!E129="",'Services - NHC'!E129="[Enter service]"),"",'Services - NHC'!E129)</f>
        <v/>
      </c>
      <c r="F282" s="176" t="str">
        <f>IF(OR('Services - NHC'!F129="",'Services - NHC'!F129="[Select]"),"",'Services - NHC'!F129)</f>
        <v/>
      </c>
      <c r="G282" s="188">
        <f>IF('Revenue - Base year'!V131="","",'Revenue - Base year'!V131)</f>
        <v>0</v>
      </c>
      <c r="H282" s="188">
        <f t="shared" si="48"/>
        <v>0</v>
      </c>
      <c r="I282" s="188">
        <f>IF('Expenditure - Base year'!R130="","",'Expenditure - Base year'!R130)</f>
        <v>0</v>
      </c>
      <c r="J282" s="187">
        <f t="shared" si="49"/>
        <v>0</v>
      </c>
      <c r="K282" s="204">
        <f t="shared" si="50"/>
        <v>0</v>
      </c>
      <c r="L282" s="208">
        <f t="shared" si="51"/>
        <v>0</v>
      </c>
      <c r="M282" s="202"/>
      <c r="N282" s="203"/>
    </row>
    <row r="283" spans="3:14" hidden="1" outlineLevel="1" x14ac:dyDescent="0.2">
      <c r="C283" s="13"/>
      <c r="D283" s="19">
        <f t="shared" si="52"/>
        <v>121</v>
      </c>
      <c r="E283" s="175" t="str">
        <f>IF(OR('Services - NHC'!E130="",'Services - NHC'!E130="[Enter service]"),"",'Services - NHC'!E130)</f>
        <v/>
      </c>
      <c r="F283" s="176" t="str">
        <f>IF(OR('Services - NHC'!F130="",'Services - NHC'!F130="[Select]"),"",'Services - NHC'!F130)</f>
        <v/>
      </c>
      <c r="G283" s="188">
        <f>IF('Revenue - Base year'!V132="","",'Revenue - Base year'!V132)</f>
        <v>0</v>
      </c>
      <c r="H283" s="188">
        <f t="shared" si="48"/>
        <v>0</v>
      </c>
      <c r="I283" s="188">
        <f>IF('Expenditure - Base year'!R131="","",'Expenditure - Base year'!R131)</f>
        <v>0</v>
      </c>
      <c r="J283" s="187">
        <f t="shared" si="49"/>
        <v>0</v>
      </c>
      <c r="K283" s="204">
        <f t="shared" si="50"/>
        <v>0</v>
      </c>
      <c r="L283" s="208">
        <f t="shared" si="51"/>
        <v>0</v>
      </c>
      <c r="M283" s="202"/>
      <c r="N283" s="203"/>
    </row>
    <row r="284" spans="3:14" hidden="1" outlineLevel="1" x14ac:dyDescent="0.2">
      <c r="C284" s="13"/>
      <c r="D284" s="19">
        <f t="shared" si="52"/>
        <v>122</v>
      </c>
      <c r="E284" s="175" t="str">
        <f>IF(OR('Services - NHC'!E131="",'Services - NHC'!E131="[Enter service]"),"",'Services - NHC'!E131)</f>
        <v/>
      </c>
      <c r="F284" s="176" t="str">
        <f>IF(OR('Services - NHC'!F131="",'Services - NHC'!F131="[Select]"),"",'Services - NHC'!F131)</f>
        <v/>
      </c>
      <c r="G284" s="188">
        <f>IF('Revenue - Base year'!V133="","",'Revenue - Base year'!V133)</f>
        <v>0</v>
      </c>
      <c r="H284" s="188">
        <f t="shared" si="48"/>
        <v>0</v>
      </c>
      <c r="I284" s="188">
        <f>IF('Expenditure - Base year'!R132="","",'Expenditure - Base year'!R132)</f>
        <v>0</v>
      </c>
      <c r="J284" s="187">
        <f t="shared" si="49"/>
        <v>0</v>
      </c>
      <c r="K284" s="204">
        <f t="shared" si="50"/>
        <v>0</v>
      </c>
      <c r="L284" s="208">
        <f t="shared" si="51"/>
        <v>0</v>
      </c>
      <c r="M284" s="202"/>
      <c r="N284" s="203"/>
    </row>
    <row r="285" spans="3:14" hidden="1" outlineLevel="1" x14ac:dyDescent="0.2">
      <c r="C285" s="13"/>
      <c r="D285" s="19">
        <f t="shared" si="52"/>
        <v>123</v>
      </c>
      <c r="E285" s="175" t="str">
        <f>IF(OR('Services - NHC'!E132="",'Services - NHC'!E132="[Enter service]"),"",'Services - NHC'!E132)</f>
        <v/>
      </c>
      <c r="F285" s="176" t="str">
        <f>IF(OR('Services - NHC'!F132="",'Services - NHC'!F132="[Select]"),"",'Services - NHC'!F132)</f>
        <v/>
      </c>
      <c r="G285" s="188">
        <f>IF('Revenue - Base year'!V134="","",'Revenue - Base year'!V134)</f>
        <v>0</v>
      </c>
      <c r="H285" s="188">
        <f t="shared" si="48"/>
        <v>0</v>
      </c>
      <c r="I285" s="188">
        <f>IF('Expenditure - Base year'!R133="","",'Expenditure - Base year'!R133)</f>
        <v>0</v>
      </c>
      <c r="J285" s="187">
        <f t="shared" si="49"/>
        <v>0</v>
      </c>
      <c r="K285" s="204">
        <f t="shared" si="50"/>
        <v>0</v>
      </c>
      <c r="L285" s="208">
        <f t="shared" si="51"/>
        <v>0</v>
      </c>
      <c r="M285" s="202"/>
      <c r="N285" s="203"/>
    </row>
    <row r="286" spans="3:14" hidden="1" outlineLevel="1" x14ac:dyDescent="0.2">
      <c r="C286" s="13"/>
      <c r="D286" s="19">
        <f t="shared" si="52"/>
        <v>124</v>
      </c>
      <c r="E286" s="175" t="str">
        <f>IF(OR('Services - NHC'!E133="",'Services - NHC'!E133="[Enter service]"),"",'Services - NHC'!E133)</f>
        <v/>
      </c>
      <c r="F286" s="176" t="str">
        <f>IF(OR('Services - NHC'!F133="",'Services - NHC'!F133="[Select]"),"",'Services - NHC'!F133)</f>
        <v/>
      </c>
      <c r="G286" s="188">
        <f>IF('Revenue - Base year'!V135="","",'Revenue - Base year'!V135)</f>
        <v>0</v>
      </c>
      <c r="H286" s="188">
        <f t="shared" si="48"/>
        <v>0</v>
      </c>
      <c r="I286" s="188">
        <f>IF('Expenditure - Base year'!R134="","",'Expenditure - Base year'!R134)</f>
        <v>0</v>
      </c>
      <c r="J286" s="187">
        <f t="shared" si="49"/>
        <v>0</v>
      </c>
      <c r="K286" s="204">
        <f t="shared" si="50"/>
        <v>0</v>
      </c>
      <c r="L286" s="208">
        <f t="shared" si="51"/>
        <v>0</v>
      </c>
      <c r="M286" s="202"/>
      <c r="N286" s="203"/>
    </row>
    <row r="287" spans="3:14" hidden="1" outlineLevel="1" x14ac:dyDescent="0.2">
      <c r="C287" s="13"/>
      <c r="D287" s="19">
        <f t="shared" si="52"/>
        <v>125</v>
      </c>
      <c r="E287" s="175" t="str">
        <f>IF(OR('Services - NHC'!E134="",'Services - NHC'!E134="[Enter service]"),"",'Services - NHC'!E134)</f>
        <v/>
      </c>
      <c r="F287" s="176" t="str">
        <f>IF(OR('Services - NHC'!F134="",'Services - NHC'!F134="[Select]"),"",'Services - NHC'!F134)</f>
        <v/>
      </c>
      <c r="G287" s="188">
        <f>IF('Revenue - Base year'!V136="","",'Revenue - Base year'!V136)</f>
        <v>0</v>
      </c>
      <c r="H287" s="188">
        <f t="shared" si="48"/>
        <v>0</v>
      </c>
      <c r="I287" s="188">
        <f>IF('Expenditure - Base year'!R135="","",'Expenditure - Base year'!R135)</f>
        <v>0</v>
      </c>
      <c r="J287" s="187">
        <f t="shared" si="49"/>
        <v>0</v>
      </c>
      <c r="K287" s="204">
        <f t="shared" si="50"/>
        <v>0</v>
      </c>
      <c r="L287" s="208">
        <f t="shared" si="51"/>
        <v>0</v>
      </c>
      <c r="M287" s="202"/>
      <c r="N287" s="203"/>
    </row>
    <row r="288" spans="3:14" hidden="1" outlineLevel="1" x14ac:dyDescent="0.2">
      <c r="C288" s="13"/>
      <c r="D288" s="19">
        <f t="shared" si="52"/>
        <v>126</v>
      </c>
      <c r="E288" s="175" t="str">
        <f>IF(OR('Services - NHC'!E135="",'Services - NHC'!E135="[Enter service]"),"",'Services - NHC'!E135)</f>
        <v/>
      </c>
      <c r="F288" s="176" t="str">
        <f>IF(OR('Services - NHC'!F135="",'Services - NHC'!F135="[Select]"),"",'Services - NHC'!F135)</f>
        <v/>
      </c>
      <c r="G288" s="188">
        <f>IF('Revenue - Base year'!V137="","",'Revenue - Base year'!V137)</f>
        <v>0</v>
      </c>
      <c r="H288" s="188">
        <f t="shared" si="48"/>
        <v>0</v>
      </c>
      <c r="I288" s="188">
        <f>IF('Expenditure - Base year'!R136="","",'Expenditure - Base year'!R136)</f>
        <v>0</v>
      </c>
      <c r="J288" s="187">
        <f t="shared" si="49"/>
        <v>0</v>
      </c>
      <c r="K288" s="204">
        <f t="shared" si="50"/>
        <v>0</v>
      </c>
      <c r="L288" s="208">
        <f t="shared" si="51"/>
        <v>0</v>
      </c>
      <c r="M288" s="202"/>
      <c r="N288" s="203"/>
    </row>
    <row r="289" spans="3:14" hidden="1" outlineLevel="1" x14ac:dyDescent="0.2">
      <c r="C289" s="13"/>
      <c r="D289" s="19">
        <f t="shared" si="52"/>
        <v>127</v>
      </c>
      <c r="E289" s="175" t="str">
        <f>IF(OR('Services - NHC'!E136="",'Services - NHC'!E136="[Enter service]"),"",'Services - NHC'!E136)</f>
        <v/>
      </c>
      <c r="F289" s="176" t="str">
        <f>IF(OR('Services - NHC'!F136="",'Services - NHC'!F136="[Select]"),"",'Services - NHC'!F136)</f>
        <v/>
      </c>
      <c r="G289" s="188">
        <f>IF('Revenue - Base year'!V138="","",'Revenue - Base year'!V138)</f>
        <v>0</v>
      </c>
      <c r="H289" s="188">
        <f t="shared" si="48"/>
        <v>0</v>
      </c>
      <c r="I289" s="188">
        <f>IF('Expenditure - Base year'!R137="","",'Expenditure - Base year'!R137)</f>
        <v>0</v>
      </c>
      <c r="J289" s="187">
        <f t="shared" si="49"/>
        <v>0</v>
      </c>
      <c r="K289" s="204">
        <f t="shared" si="50"/>
        <v>0</v>
      </c>
      <c r="L289" s="208">
        <f t="shared" si="51"/>
        <v>0</v>
      </c>
      <c r="M289" s="202"/>
      <c r="N289" s="203"/>
    </row>
    <row r="290" spans="3:14" hidden="1" outlineLevel="1" x14ac:dyDescent="0.2">
      <c r="C290" s="13"/>
      <c r="D290" s="19">
        <f t="shared" si="52"/>
        <v>128</v>
      </c>
      <c r="E290" s="175" t="str">
        <f>IF(OR('Services - NHC'!E137="",'Services - NHC'!E137="[Enter service]"),"",'Services - NHC'!E137)</f>
        <v/>
      </c>
      <c r="F290" s="176" t="str">
        <f>IF(OR('Services - NHC'!F137="",'Services - NHC'!F137="[Select]"),"",'Services - NHC'!F137)</f>
        <v/>
      </c>
      <c r="G290" s="188">
        <f>IF('Revenue - Base year'!V139="","",'Revenue - Base year'!V139)</f>
        <v>0</v>
      </c>
      <c r="H290" s="188">
        <f t="shared" si="48"/>
        <v>0</v>
      </c>
      <c r="I290" s="188">
        <f>IF('Expenditure - Base year'!R138="","",'Expenditure - Base year'!R138)</f>
        <v>0</v>
      </c>
      <c r="J290" s="187">
        <f t="shared" si="49"/>
        <v>0</v>
      </c>
      <c r="K290" s="204">
        <f t="shared" si="50"/>
        <v>0</v>
      </c>
      <c r="L290" s="208">
        <f t="shared" si="51"/>
        <v>0</v>
      </c>
      <c r="M290" s="202"/>
      <c r="N290" s="203"/>
    </row>
    <row r="291" spans="3:14" hidden="1" outlineLevel="1" x14ac:dyDescent="0.2">
      <c r="C291" s="13"/>
      <c r="D291" s="19">
        <f t="shared" si="52"/>
        <v>129</v>
      </c>
      <c r="E291" s="175" t="str">
        <f>IF(OR('Services - NHC'!E138="",'Services - NHC'!E138="[Enter service]"),"",'Services - NHC'!E138)</f>
        <v/>
      </c>
      <c r="F291" s="176" t="str">
        <f>IF(OR('Services - NHC'!F138="",'Services - NHC'!F138="[Select]"),"",'Services - NHC'!F138)</f>
        <v/>
      </c>
      <c r="G291" s="188">
        <f>IF('Revenue - Base year'!V140="","",'Revenue - Base year'!V140)</f>
        <v>0</v>
      </c>
      <c r="H291" s="188">
        <f t="shared" si="48"/>
        <v>0</v>
      </c>
      <c r="I291" s="188">
        <f>IF('Expenditure - Base year'!R139="","",'Expenditure - Base year'!R139)</f>
        <v>0</v>
      </c>
      <c r="J291" s="187">
        <f t="shared" si="49"/>
        <v>0</v>
      </c>
      <c r="K291" s="204">
        <f t="shared" si="50"/>
        <v>0</v>
      </c>
      <c r="L291" s="208">
        <f t="shared" si="51"/>
        <v>0</v>
      </c>
      <c r="M291" s="202"/>
      <c r="N291" s="203"/>
    </row>
    <row r="292" spans="3:14" hidden="1" outlineLevel="1" x14ac:dyDescent="0.2">
      <c r="C292" s="13"/>
      <c r="D292" s="19">
        <f t="shared" si="52"/>
        <v>130</v>
      </c>
      <c r="E292" s="175" t="str">
        <f>IF(OR('Services - NHC'!E139="",'Services - NHC'!E139="[Enter service]"),"",'Services - NHC'!E139)</f>
        <v/>
      </c>
      <c r="F292" s="176" t="str">
        <f>IF(OR('Services - NHC'!F139="",'Services - NHC'!F139="[Select]"),"",'Services - NHC'!F139)</f>
        <v/>
      </c>
      <c r="G292" s="188">
        <f>IF('Revenue - Base year'!V141="","",'Revenue - Base year'!V141)</f>
        <v>0</v>
      </c>
      <c r="H292" s="188">
        <f t="shared" ref="H292:H304" si="53">H140</f>
        <v>0</v>
      </c>
      <c r="I292" s="188">
        <f>IF('Expenditure - Base year'!R140="","",'Expenditure - Base year'!R140)</f>
        <v>0</v>
      </c>
      <c r="J292" s="187">
        <f t="shared" ref="J292:J303" si="54">J140</f>
        <v>0</v>
      </c>
      <c r="K292" s="204">
        <f t="shared" ref="K292:K302" si="55">IFERROR(H292-G292,"")</f>
        <v>0</v>
      </c>
      <c r="L292" s="208">
        <f t="shared" ref="L292:L302" si="56">IFERROR(J292-I292,"")</f>
        <v>0</v>
      </c>
      <c r="M292" s="202"/>
      <c r="N292" s="203"/>
    </row>
    <row r="293" spans="3:14" hidden="1" outlineLevel="1" x14ac:dyDescent="0.2">
      <c r="C293" s="13"/>
      <c r="D293" s="19">
        <f t="shared" si="52"/>
        <v>131</v>
      </c>
      <c r="E293" s="175" t="str">
        <f>IF(OR('Services - NHC'!E140="",'Services - NHC'!E140="[Enter service]"),"",'Services - NHC'!E140)</f>
        <v/>
      </c>
      <c r="F293" s="176" t="str">
        <f>IF(OR('Services - NHC'!F140="",'Services - NHC'!F140="[Select]"),"",'Services - NHC'!F140)</f>
        <v/>
      </c>
      <c r="G293" s="188">
        <f>IF('Revenue - Base year'!V142="","",'Revenue - Base year'!V142)</f>
        <v>0</v>
      </c>
      <c r="H293" s="188">
        <f t="shared" si="53"/>
        <v>0</v>
      </c>
      <c r="I293" s="188">
        <f>IF('Expenditure - Base year'!R141="","",'Expenditure - Base year'!R141)</f>
        <v>0</v>
      </c>
      <c r="J293" s="187">
        <f t="shared" si="54"/>
        <v>0</v>
      </c>
      <c r="K293" s="204">
        <f t="shared" si="55"/>
        <v>0</v>
      </c>
      <c r="L293" s="208">
        <f t="shared" si="56"/>
        <v>0</v>
      </c>
      <c r="M293" s="202"/>
      <c r="N293" s="203"/>
    </row>
    <row r="294" spans="3:14" hidden="1" outlineLevel="1" x14ac:dyDescent="0.2">
      <c r="C294" s="13"/>
      <c r="D294" s="19">
        <f t="shared" si="52"/>
        <v>132</v>
      </c>
      <c r="E294" s="175" t="str">
        <f>IF(OR('Services - NHC'!E141="",'Services - NHC'!E141="[Enter service]"),"",'Services - NHC'!E141)</f>
        <v/>
      </c>
      <c r="F294" s="176" t="str">
        <f>IF(OR('Services - NHC'!F141="",'Services - NHC'!F141="[Select]"),"",'Services - NHC'!F141)</f>
        <v/>
      </c>
      <c r="G294" s="188">
        <f>IF('Revenue - Base year'!V143="","",'Revenue - Base year'!V143)</f>
        <v>0</v>
      </c>
      <c r="H294" s="188">
        <f t="shared" si="53"/>
        <v>0</v>
      </c>
      <c r="I294" s="188">
        <f>IF('Expenditure - Base year'!R142="","",'Expenditure - Base year'!R142)</f>
        <v>0</v>
      </c>
      <c r="J294" s="187">
        <f t="shared" si="54"/>
        <v>0</v>
      </c>
      <c r="K294" s="204">
        <f t="shared" si="55"/>
        <v>0</v>
      </c>
      <c r="L294" s="208">
        <f t="shared" si="56"/>
        <v>0</v>
      </c>
      <c r="M294" s="202"/>
      <c r="N294" s="203"/>
    </row>
    <row r="295" spans="3:14" hidden="1" outlineLevel="1" x14ac:dyDescent="0.2">
      <c r="C295" s="13"/>
      <c r="D295" s="19">
        <f t="shared" si="52"/>
        <v>133</v>
      </c>
      <c r="E295" s="175" t="str">
        <f>IF(OR('Services - NHC'!E142="",'Services - NHC'!E142="[Enter service]"),"",'Services - NHC'!E142)</f>
        <v/>
      </c>
      <c r="F295" s="176" t="str">
        <f>IF(OR('Services - NHC'!F142="",'Services - NHC'!F142="[Select]"),"",'Services - NHC'!F142)</f>
        <v/>
      </c>
      <c r="G295" s="188">
        <f>IF('Revenue - Base year'!V144="","",'Revenue - Base year'!V144)</f>
        <v>0</v>
      </c>
      <c r="H295" s="188">
        <f t="shared" si="53"/>
        <v>0</v>
      </c>
      <c r="I295" s="188">
        <f>IF('Expenditure - Base year'!R143="","",'Expenditure - Base year'!R143)</f>
        <v>0</v>
      </c>
      <c r="J295" s="187">
        <f t="shared" si="54"/>
        <v>0</v>
      </c>
      <c r="K295" s="204">
        <f t="shared" si="55"/>
        <v>0</v>
      </c>
      <c r="L295" s="208">
        <f t="shared" si="56"/>
        <v>0</v>
      </c>
      <c r="M295" s="202"/>
      <c r="N295" s="203"/>
    </row>
    <row r="296" spans="3:14" hidden="1" outlineLevel="1" x14ac:dyDescent="0.2">
      <c r="C296" s="13"/>
      <c r="D296" s="19">
        <f t="shared" ref="D296:D302" si="57">D295+1</f>
        <v>134</v>
      </c>
      <c r="E296" s="175" t="str">
        <f>IF(OR('Services - NHC'!E143="",'Services - NHC'!E143="[Enter service]"),"",'Services - NHC'!E143)</f>
        <v/>
      </c>
      <c r="F296" s="176" t="str">
        <f>IF(OR('Services - NHC'!F143="",'Services - NHC'!F143="[Select]"),"",'Services - NHC'!F143)</f>
        <v/>
      </c>
      <c r="G296" s="188">
        <f>IF('Revenue - Base year'!V145="","",'Revenue - Base year'!V145)</f>
        <v>0</v>
      </c>
      <c r="H296" s="188">
        <f t="shared" si="53"/>
        <v>0</v>
      </c>
      <c r="I296" s="188">
        <f>IF('Expenditure - Base year'!R144="","",'Expenditure - Base year'!R144)</f>
        <v>0</v>
      </c>
      <c r="J296" s="187">
        <f t="shared" si="54"/>
        <v>0</v>
      </c>
      <c r="K296" s="204">
        <f t="shared" si="55"/>
        <v>0</v>
      </c>
      <c r="L296" s="208">
        <f t="shared" si="56"/>
        <v>0</v>
      </c>
      <c r="M296" s="202"/>
      <c r="N296" s="203"/>
    </row>
    <row r="297" spans="3:14" hidden="1" outlineLevel="1" x14ac:dyDescent="0.2">
      <c r="C297" s="13"/>
      <c r="D297" s="19">
        <f t="shared" si="57"/>
        <v>135</v>
      </c>
      <c r="E297" s="175" t="str">
        <f>IF(OR('Services - NHC'!E144="",'Services - NHC'!E144="[Enter service]"),"",'Services - NHC'!E144)</f>
        <v/>
      </c>
      <c r="F297" s="176" t="str">
        <f>IF(OR('Services - NHC'!F144="",'Services - NHC'!F144="[Select]"),"",'Services - NHC'!F144)</f>
        <v/>
      </c>
      <c r="G297" s="188">
        <f>IF('Revenue - Base year'!V146="","",'Revenue - Base year'!V146)</f>
        <v>0</v>
      </c>
      <c r="H297" s="188">
        <f t="shared" si="53"/>
        <v>0</v>
      </c>
      <c r="I297" s="188">
        <f>IF('Expenditure - Base year'!R145="","",'Expenditure - Base year'!R145)</f>
        <v>0</v>
      </c>
      <c r="J297" s="187">
        <f t="shared" si="54"/>
        <v>0</v>
      </c>
      <c r="K297" s="204">
        <f t="shared" si="55"/>
        <v>0</v>
      </c>
      <c r="L297" s="208">
        <f t="shared" si="56"/>
        <v>0</v>
      </c>
      <c r="M297" s="202"/>
      <c r="N297" s="203"/>
    </row>
    <row r="298" spans="3:14" hidden="1" outlineLevel="1" x14ac:dyDescent="0.2">
      <c r="C298" s="13"/>
      <c r="D298" s="19">
        <f t="shared" si="57"/>
        <v>136</v>
      </c>
      <c r="E298" s="175" t="str">
        <f>IF(OR('Services - NHC'!E145="",'Services - NHC'!E145="[Enter service]"),"",'Services - NHC'!E145)</f>
        <v/>
      </c>
      <c r="F298" s="176" t="str">
        <f>IF(OR('Services - NHC'!F145="",'Services - NHC'!F145="[Select]"),"",'Services - NHC'!F145)</f>
        <v/>
      </c>
      <c r="G298" s="188">
        <f>IF('Revenue - Base year'!V147="","",'Revenue - Base year'!V147)</f>
        <v>0</v>
      </c>
      <c r="H298" s="188">
        <f t="shared" si="53"/>
        <v>0</v>
      </c>
      <c r="I298" s="188">
        <f>IF('Expenditure - Base year'!R146="","",'Expenditure - Base year'!R146)</f>
        <v>0</v>
      </c>
      <c r="J298" s="187">
        <f t="shared" si="54"/>
        <v>0</v>
      </c>
      <c r="K298" s="204">
        <f t="shared" si="55"/>
        <v>0</v>
      </c>
      <c r="L298" s="208">
        <f t="shared" si="56"/>
        <v>0</v>
      </c>
      <c r="M298" s="202"/>
      <c r="N298" s="203"/>
    </row>
    <row r="299" spans="3:14" hidden="1" outlineLevel="1" x14ac:dyDescent="0.2">
      <c r="C299" s="13"/>
      <c r="D299" s="19">
        <f t="shared" si="57"/>
        <v>137</v>
      </c>
      <c r="E299" s="175" t="str">
        <f>IF(OR('Services - NHC'!E146="",'Services - NHC'!E146="[Enter service]"),"",'Services - NHC'!E146)</f>
        <v/>
      </c>
      <c r="F299" s="176" t="str">
        <f>IF(OR('Services - NHC'!F146="",'Services - NHC'!F146="[Select]"),"",'Services - NHC'!F146)</f>
        <v/>
      </c>
      <c r="G299" s="188">
        <f>IF('Revenue - Base year'!V148="","",'Revenue - Base year'!V148)</f>
        <v>0</v>
      </c>
      <c r="H299" s="188">
        <f t="shared" si="53"/>
        <v>0</v>
      </c>
      <c r="I299" s="188">
        <f>IF('Expenditure - Base year'!R147="","",'Expenditure - Base year'!R147)</f>
        <v>0</v>
      </c>
      <c r="J299" s="187">
        <f t="shared" si="54"/>
        <v>0</v>
      </c>
      <c r="K299" s="204">
        <f t="shared" si="55"/>
        <v>0</v>
      </c>
      <c r="L299" s="208">
        <f t="shared" si="56"/>
        <v>0</v>
      </c>
      <c r="M299" s="202"/>
      <c r="N299" s="203"/>
    </row>
    <row r="300" spans="3:14" hidden="1" outlineLevel="1" x14ac:dyDescent="0.2">
      <c r="C300" s="13"/>
      <c r="D300" s="19">
        <f t="shared" si="57"/>
        <v>138</v>
      </c>
      <c r="E300" s="175" t="str">
        <f>IF(OR('Services - NHC'!E147="",'Services - NHC'!E147="[Enter service]"),"",'Services - NHC'!E147)</f>
        <v/>
      </c>
      <c r="F300" s="176" t="str">
        <f>IF(OR('Services - NHC'!F147="",'Services - NHC'!F147="[Select]"),"",'Services - NHC'!F147)</f>
        <v/>
      </c>
      <c r="G300" s="188">
        <f>IF('Revenue - Base year'!V149="","",'Revenue - Base year'!V149)</f>
        <v>0</v>
      </c>
      <c r="H300" s="188">
        <f t="shared" si="53"/>
        <v>0</v>
      </c>
      <c r="I300" s="188">
        <f>IF('Expenditure - Base year'!R148="","",'Expenditure - Base year'!R148)</f>
        <v>0</v>
      </c>
      <c r="J300" s="187">
        <f t="shared" si="54"/>
        <v>0</v>
      </c>
      <c r="K300" s="204">
        <f t="shared" si="55"/>
        <v>0</v>
      </c>
      <c r="L300" s="208">
        <f t="shared" si="56"/>
        <v>0</v>
      </c>
      <c r="M300" s="202"/>
      <c r="N300" s="203"/>
    </row>
    <row r="301" spans="3:14" hidden="1" outlineLevel="1" x14ac:dyDescent="0.2">
      <c r="C301" s="13"/>
      <c r="D301" s="19">
        <f t="shared" si="57"/>
        <v>139</v>
      </c>
      <c r="E301" s="175" t="str">
        <f>IF(OR('Services - NHC'!E148="",'Services - NHC'!E148="[Enter service]"),"",'Services - NHC'!E148)</f>
        <v/>
      </c>
      <c r="F301" s="176" t="str">
        <f>IF(OR('Services - NHC'!F148="",'Services - NHC'!F148="[Select]"),"",'Services - NHC'!F148)</f>
        <v/>
      </c>
      <c r="G301" s="188">
        <f>IF('Revenue - Base year'!V150="","",'Revenue - Base year'!V150)</f>
        <v>0</v>
      </c>
      <c r="H301" s="188">
        <f t="shared" si="53"/>
        <v>0</v>
      </c>
      <c r="I301" s="188">
        <f>IF('Expenditure - Base year'!R149="","",'Expenditure - Base year'!R149)</f>
        <v>0</v>
      </c>
      <c r="J301" s="187">
        <f t="shared" si="54"/>
        <v>0</v>
      </c>
      <c r="K301" s="204">
        <f t="shared" si="55"/>
        <v>0</v>
      </c>
      <c r="L301" s="208">
        <f t="shared" si="56"/>
        <v>0</v>
      </c>
      <c r="M301" s="202"/>
      <c r="N301" s="203"/>
    </row>
    <row r="302" spans="3:14" hidden="1" outlineLevel="1" x14ac:dyDescent="0.2">
      <c r="C302" s="13"/>
      <c r="D302" s="19">
        <f t="shared" si="57"/>
        <v>140</v>
      </c>
      <c r="E302" s="175" t="str">
        <f>IF(OR('Services - NHC'!E149="",'Services - NHC'!E149="[Enter service]"),"",'Services - NHC'!E149)</f>
        <v/>
      </c>
      <c r="F302" s="176" t="str">
        <f>IF(OR('Services - NHC'!F149="",'Services - NHC'!F149="[Select]"),"",'Services - NHC'!F149)</f>
        <v/>
      </c>
      <c r="G302" s="188">
        <f>IF('Revenue - Base year'!V151="","",'Revenue - Base year'!V151)</f>
        <v>0</v>
      </c>
      <c r="H302" s="188">
        <f t="shared" si="53"/>
        <v>0</v>
      </c>
      <c r="I302" s="188">
        <f>IF('Expenditure - Base year'!R150="","",'Expenditure - Base year'!R150)</f>
        <v>0</v>
      </c>
      <c r="J302" s="187">
        <f t="shared" si="54"/>
        <v>0</v>
      </c>
      <c r="K302" s="204">
        <f t="shared" si="55"/>
        <v>0</v>
      </c>
      <c r="L302" s="208">
        <f t="shared" si="56"/>
        <v>0</v>
      </c>
      <c r="M302" s="202"/>
      <c r="N302" s="203"/>
    </row>
    <row r="303" spans="3:14" collapsed="1" x14ac:dyDescent="0.2">
      <c r="C303" s="13"/>
      <c r="D303" s="19"/>
      <c r="E303" s="175" t="str">
        <f>'Revenue - NHC'!E60</f>
        <v>Other</v>
      </c>
      <c r="F303" s="176" t="str">
        <f>IF(OR('Services - NHC'!F150="",'Services - NHC'!F150="[Select]"),"",'Services - NHC'!F150)</f>
        <v/>
      </c>
      <c r="G303" s="188">
        <f>IF('Revenue - Base year'!V152="","",'Revenue - Base year'!V152)</f>
        <v>0</v>
      </c>
      <c r="H303" s="188">
        <f t="shared" si="53"/>
        <v>0</v>
      </c>
      <c r="I303" s="188">
        <f>IF('Expenditure - Base year'!R151="","",'Expenditure - Base year'!R151)</f>
        <v>0</v>
      </c>
      <c r="J303" s="187">
        <f t="shared" si="54"/>
        <v>0</v>
      </c>
      <c r="K303" s="204">
        <f>IFERROR(H303-G303,"")</f>
        <v>0</v>
      </c>
      <c r="L303" s="208">
        <f>IFERROR(J303-I303,"")</f>
        <v>0</v>
      </c>
      <c r="M303" s="202"/>
      <c r="N303" s="203"/>
    </row>
    <row r="304" spans="3:14" x14ac:dyDescent="0.2">
      <c r="C304" s="13"/>
      <c r="D304" s="19"/>
      <c r="E304" s="177" t="s">
        <v>159</v>
      </c>
      <c r="F304" s="178" t="str">
        <f>IF(OR('Services - NHC'!F151="",'Services - NHC'!F151="[Select]"),"",'Services - NHC'!F151)</f>
        <v/>
      </c>
      <c r="G304" s="189">
        <f>IF('Revenue - Base year'!U153="","",'Revenue - Base year'!U153)</f>
        <v>8016219</v>
      </c>
      <c r="H304" s="189">
        <f t="shared" si="53"/>
        <v>8322574</v>
      </c>
      <c r="I304" s="198"/>
      <c r="J304" s="199"/>
      <c r="K304" s="209">
        <f>IFERROR(H304-G304,"")</f>
        <v>306355</v>
      </c>
      <c r="L304" s="210"/>
      <c r="M304" s="202"/>
      <c r="N304" s="203"/>
    </row>
    <row r="305" spans="3:14" x14ac:dyDescent="0.2">
      <c r="C305" s="13"/>
      <c r="D305" s="19"/>
      <c r="E305" s="81"/>
      <c r="F305" s="55" t="s">
        <v>87</v>
      </c>
      <c r="G305" s="190">
        <f t="shared" ref="G305:L305" si="58">SUM(G163:G304)</f>
        <v>29393555</v>
      </c>
      <c r="H305" s="190">
        <f t="shared" si="58"/>
        <v>25741622</v>
      </c>
      <c r="I305" s="190">
        <f t="shared" si="58"/>
        <v>18848923</v>
      </c>
      <c r="J305" s="190">
        <f t="shared" si="58"/>
        <v>17917413</v>
      </c>
      <c r="K305" s="211">
        <f t="shared" si="58"/>
        <v>-3651933</v>
      </c>
      <c r="L305" s="211">
        <f t="shared" si="58"/>
        <v>-931510</v>
      </c>
      <c r="M305" s="202"/>
      <c r="N305" s="203"/>
    </row>
    <row r="306" spans="3:14" ht="13.5" thickBot="1" x14ac:dyDescent="0.25">
      <c r="C306" s="32"/>
      <c r="D306" s="33"/>
      <c r="E306" s="82"/>
      <c r="F306" s="56"/>
      <c r="G306" s="90"/>
      <c r="H306" s="170"/>
      <c r="I306" s="170"/>
      <c r="J306" s="93"/>
      <c r="K306" s="172"/>
      <c r="L306" s="58"/>
      <c r="M306" s="48"/>
    </row>
  </sheetData>
  <mergeCells count="6">
    <mergeCell ref="K8:L8"/>
    <mergeCell ref="G8:H8"/>
    <mergeCell ref="I8:J8"/>
    <mergeCell ref="G160:H160"/>
    <mergeCell ref="I160:J160"/>
    <mergeCell ref="K160:L160"/>
  </mergeCells>
  <conditionalFormatting sqref="K153:L153 K11:L150">
    <cfRule type="cellIs" dxfId="41" priority="81" operator="lessThan">
      <formula>0</formula>
    </cfRule>
    <cfRule type="cellIs" dxfId="40" priority="82" operator="greaterThan">
      <formula>0</formula>
    </cfRule>
  </conditionalFormatting>
  <conditionalFormatting sqref="AD11:AH34">
    <cfRule type="cellIs" dxfId="39" priority="59" operator="lessThan">
      <formula>0</formula>
    </cfRule>
    <cfRule type="cellIs" dxfId="38" priority="60" operator="greaterThan">
      <formula>0</formula>
    </cfRule>
  </conditionalFormatting>
  <conditionalFormatting sqref="AD35:AH35">
    <cfRule type="cellIs" dxfId="37" priority="57" operator="lessThan">
      <formula>0</formula>
    </cfRule>
    <cfRule type="cellIs" dxfId="36" priority="58" operator="greaterThan">
      <formula>0</formula>
    </cfRule>
  </conditionalFormatting>
  <conditionalFormatting sqref="K151:L152">
    <cfRule type="cellIs" dxfId="35" priority="45" operator="lessThan">
      <formula>0</formula>
    </cfRule>
    <cfRule type="cellIs" dxfId="34" priority="46" operator="greaterThan">
      <formula>0</formula>
    </cfRule>
  </conditionalFormatting>
  <conditionalFormatting sqref="K151:L151">
    <cfRule type="cellIs" dxfId="33" priority="31" operator="lessThan">
      <formula>0</formula>
    </cfRule>
    <cfRule type="cellIs" dxfId="32" priority="32" operator="greaterThan">
      <formula>0</formula>
    </cfRule>
  </conditionalFormatting>
  <conditionalFormatting sqref="K152">
    <cfRule type="cellIs" dxfId="31" priority="29" operator="lessThan">
      <formula>0</formula>
    </cfRule>
    <cfRule type="cellIs" dxfId="30" priority="30" operator="greaterThan">
      <formula>0</formula>
    </cfRule>
  </conditionalFormatting>
  <conditionalFormatting sqref="K152">
    <cfRule type="cellIs" dxfId="29" priority="27" operator="lessThan">
      <formula>0</formula>
    </cfRule>
    <cfRule type="cellIs" dxfId="28" priority="28" operator="greaterThan">
      <formula>0</formula>
    </cfRule>
  </conditionalFormatting>
  <conditionalFormatting sqref="L151">
    <cfRule type="cellIs" dxfId="27" priority="25" operator="lessThan">
      <formula>0</formula>
    </cfRule>
    <cfRule type="cellIs" dxfId="26" priority="26" operator="greaterThan">
      <formula>0</formula>
    </cfRule>
  </conditionalFormatting>
  <conditionalFormatting sqref="K151">
    <cfRule type="cellIs" dxfId="25" priority="23" operator="lessThan">
      <formula>0</formula>
    </cfRule>
    <cfRule type="cellIs" dxfId="24" priority="24" operator="greaterThan">
      <formula>0</formula>
    </cfRule>
  </conditionalFormatting>
  <conditionalFormatting sqref="K151">
    <cfRule type="cellIs" dxfId="23" priority="21" operator="lessThan">
      <formula>0</formula>
    </cfRule>
    <cfRule type="cellIs" dxfId="22" priority="22" operator="greaterThan">
      <formula>0</formula>
    </cfRule>
  </conditionalFormatting>
  <conditionalFormatting sqref="K305:L305 K163:L302">
    <cfRule type="cellIs" dxfId="21" priority="19" operator="lessThan">
      <formula>0</formula>
    </cfRule>
    <cfRule type="cellIs" dxfId="20" priority="20" operator="greaterThan">
      <formula>0</formula>
    </cfRule>
  </conditionalFormatting>
  <conditionalFormatting sqref="AD163:AH186">
    <cfRule type="cellIs" dxfId="19" priority="17" operator="lessThan">
      <formula>0</formula>
    </cfRule>
    <cfRule type="cellIs" dxfId="18" priority="18" operator="greaterThan">
      <formula>0</formula>
    </cfRule>
  </conditionalFormatting>
  <conditionalFormatting sqref="AD187:AH187">
    <cfRule type="cellIs" dxfId="17" priority="15" operator="lessThan">
      <formula>0</formula>
    </cfRule>
    <cfRule type="cellIs" dxfId="16" priority="16" operator="greaterThan">
      <formula>0</formula>
    </cfRule>
  </conditionalFormatting>
  <conditionalFormatting sqref="K303:L304">
    <cfRule type="cellIs" dxfId="15" priority="13" operator="lessThan">
      <formula>0</formula>
    </cfRule>
    <cfRule type="cellIs" dxfId="14" priority="14" operator="greaterThan">
      <formula>0</formula>
    </cfRule>
  </conditionalFormatting>
  <conditionalFormatting sqref="K303:L303">
    <cfRule type="cellIs" dxfId="13" priority="11" operator="lessThan">
      <formula>0</formula>
    </cfRule>
    <cfRule type="cellIs" dxfId="12" priority="12" operator="greaterThan">
      <formula>0</formula>
    </cfRule>
  </conditionalFormatting>
  <conditionalFormatting sqref="K304">
    <cfRule type="cellIs" dxfId="11" priority="9" operator="lessThan">
      <formula>0</formula>
    </cfRule>
    <cfRule type="cellIs" dxfId="10" priority="10" operator="greaterThan">
      <formula>0</formula>
    </cfRule>
  </conditionalFormatting>
  <conditionalFormatting sqref="K304">
    <cfRule type="cellIs" dxfId="9" priority="7" operator="lessThan">
      <formula>0</formula>
    </cfRule>
    <cfRule type="cellIs" dxfId="8" priority="8" operator="greaterThan">
      <formula>0</formula>
    </cfRule>
  </conditionalFormatting>
  <conditionalFormatting sqref="L303">
    <cfRule type="cellIs" dxfId="7" priority="5" operator="lessThan">
      <formula>0</formula>
    </cfRule>
    <cfRule type="cellIs" dxfId="6" priority="6" operator="greaterThan">
      <formula>0</formula>
    </cfRule>
  </conditionalFormatting>
  <conditionalFormatting sqref="K303">
    <cfRule type="cellIs" dxfId="5" priority="3" operator="lessThan">
      <formula>0</formula>
    </cfRule>
    <cfRule type="cellIs" dxfId="4" priority="4" operator="greaterThan">
      <formula>0</formula>
    </cfRule>
  </conditionalFormatting>
  <conditionalFormatting sqref="K303">
    <cfRule type="cellIs" dxfId="3" priority="1" operator="lessThan">
      <formula>0</formula>
    </cfRule>
    <cfRule type="cellIs" dxfId="2" priority="2" operator="greaterThan">
      <formula>0</formula>
    </cfRule>
  </conditionalFormatting>
  <pageMargins left="0.25" right="0.25" top="0.75" bottom="0.75" header="0.3" footer="0.3"/>
  <pageSetup paperSize="8" scale="62" orientation="landscape" r:id="rId1"/>
  <ignoredErrors>
    <ignoredError sqref="AD24:AH24 AD18:AH18 I163:I3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AF1149"/>
  <sheetViews>
    <sheetView zoomScale="70" zoomScaleNormal="70" zoomScalePageLayoutView="85" workbookViewId="0">
      <pane ySplit="5" topLeftCell="A6" activePane="bottomLeft" state="frozen"/>
      <selection activeCell="G161" sqref="G161"/>
      <selection pane="bottomLeft" activeCell="D109" sqref="D109"/>
    </sheetView>
  </sheetViews>
  <sheetFormatPr defaultColWidth="0" defaultRowHeight="14.25" zeroHeight="1" x14ac:dyDescent="0.2"/>
  <cols>
    <col min="1" max="1" width="2.5" style="266" customWidth="1"/>
    <col min="2" max="2" width="86.1640625" style="266" customWidth="1"/>
    <col min="3" max="3" width="21.1640625" style="276" customWidth="1"/>
    <col min="4" max="4" width="21.1640625" style="277" customWidth="1"/>
    <col min="5" max="13" width="21.1640625" style="267" customWidth="1"/>
    <col min="14" max="14" width="1.1640625" style="267" customWidth="1"/>
    <col min="15" max="15" width="1.1640625" style="269" customWidth="1"/>
    <col min="16" max="16" width="13" style="266" hidden="1" customWidth="1"/>
    <col min="17" max="18" width="13" style="270" hidden="1" customWidth="1"/>
    <col min="19" max="19" width="13" style="266" hidden="1" customWidth="1"/>
    <col min="20" max="20" width="34.1640625" style="266" hidden="1" customWidth="1"/>
    <col min="21" max="21" width="13.33203125" style="266" hidden="1" customWidth="1"/>
    <col min="22" max="32" width="13" style="266" hidden="1" customWidth="1"/>
    <col min="33" max="16384" width="0" style="266" hidden="1"/>
  </cols>
  <sheetData>
    <row r="1" spans="1:18" s="222" customFormat="1" x14ac:dyDescent="0.2">
      <c r="C1" s="223"/>
      <c r="D1" s="224"/>
      <c r="E1" s="225"/>
      <c r="F1" s="225"/>
      <c r="G1" s="225"/>
      <c r="H1" s="225"/>
      <c r="I1" s="225"/>
      <c r="J1" s="225"/>
      <c r="K1" s="225"/>
      <c r="L1" s="225"/>
      <c r="M1" s="225"/>
      <c r="N1" s="225"/>
      <c r="O1" s="226"/>
      <c r="Q1" s="227"/>
      <c r="R1" s="227"/>
    </row>
    <row r="2" spans="1:18" s="380" customFormat="1" ht="21" customHeight="1" x14ac:dyDescent="0.2">
      <c r="B2" s="680" t="s">
        <v>468</v>
      </c>
      <c r="N2" s="381"/>
      <c r="O2" s="224"/>
    </row>
    <row r="3" spans="1:18" s="222" customFormat="1" x14ac:dyDescent="0.2">
      <c r="B3" s="222" t="str">
        <f>'Revenue - WHC'!B3</f>
        <v>Hindmarsh (S)</v>
      </c>
      <c r="C3" s="223" t="s">
        <v>266</v>
      </c>
      <c r="D3" s="224" t="s">
        <v>242</v>
      </c>
      <c r="E3" s="223" t="s">
        <v>243</v>
      </c>
      <c r="F3" s="223" t="s">
        <v>243</v>
      </c>
      <c r="G3" s="223" t="s">
        <v>243</v>
      </c>
      <c r="H3" s="223" t="s">
        <v>244</v>
      </c>
      <c r="I3" s="223" t="s">
        <v>244</v>
      </c>
      <c r="J3" s="223" t="s">
        <v>244</v>
      </c>
      <c r="K3" s="223" t="s">
        <v>244</v>
      </c>
      <c r="L3" s="223" t="s">
        <v>244</v>
      </c>
      <c r="M3" s="223" t="s">
        <v>244</v>
      </c>
    </row>
    <row r="4" spans="1:18" s="222" customFormat="1" x14ac:dyDescent="0.2">
      <c r="C4" s="264" t="str">
        <f>' Instructions'!C9</f>
        <v>2016-17</v>
      </c>
      <c r="D4" s="264" t="str">
        <f>VLOOKUP(' Instructions'!C9,' Instructions'!Q9:AG15,2,FALSE)</f>
        <v>2017-18</v>
      </c>
      <c r="E4" s="264" t="str">
        <f>VLOOKUP(' Instructions'!C9,' Instructions'!Q9:AG15,3,FALSE)</f>
        <v>2018-19</v>
      </c>
      <c r="F4" s="264" t="str">
        <f>VLOOKUP(' Instructions'!C9,' Instructions'!Q9:AG15,4,FALSE)</f>
        <v>2019-20</v>
      </c>
      <c r="G4" s="264" t="str">
        <f>VLOOKUP(' Instructions'!C9,' Instructions'!Q9:AG15,5,FALSE)</f>
        <v>2020-21</v>
      </c>
      <c r="H4" s="264" t="str">
        <f>VLOOKUP(' Instructions'!C9,' Instructions'!Q9:AG15,6,FALSE)</f>
        <v>2021-22</v>
      </c>
      <c r="I4" s="264" t="str">
        <f>VLOOKUP(' Instructions'!C9,' Instructions'!Q9:AG15,7,FALSE)</f>
        <v>2022-23</v>
      </c>
      <c r="J4" s="264" t="str">
        <f>VLOOKUP(' Instructions'!C9,' Instructions'!Q9:AG15,8,FALSE)</f>
        <v>2023-24</v>
      </c>
      <c r="K4" s="264" t="str">
        <f>VLOOKUP(' Instructions'!C9,' Instructions'!Q9:AG15,9,FALSE)</f>
        <v>2024-25</v>
      </c>
      <c r="L4" s="264" t="str">
        <f>VLOOKUP(' Instructions'!C9,' Instructions'!Q9:AG15,10,FALSE)</f>
        <v>2025-26</v>
      </c>
      <c r="M4" s="264" t="str">
        <f>VLOOKUP(' Instructions'!C9,' Instructions'!Q9:AG15,11,FALSE)</f>
        <v>2026-27</v>
      </c>
    </row>
    <row r="5" spans="1:18" s="222" customFormat="1" ht="6" customHeight="1" x14ac:dyDescent="0.2"/>
    <row r="6" spans="1:18" ht="6" customHeight="1" x14ac:dyDescent="0.2">
      <c r="C6" s="266"/>
      <c r="D6" s="266"/>
      <c r="E6" s="266"/>
      <c r="F6" s="266"/>
      <c r="G6" s="266"/>
      <c r="H6" s="266"/>
      <c r="I6" s="266"/>
      <c r="J6" s="266"/>
      <c r="K6" s="266"/>
      <c r="L6" s="266"/>
      <c r="M6" s="266"/>
      <c r="N6" s="266"/>
      <c r="O6" s="266"/>
      <c r="Q6" s="266"/>
      <c r="R6" s="266"/>
    </row>
    <row r="7" spans="1:18" ht="6" customHeight="1" x14ac:dyDescent="0.2">
      <c r="C7" s="266"/>
      <c r="D7" s="266"/>
      <c r="E7" s="266"/>
      <c r="F7" s="266"/>
      <c r="G7" s="266"/>
      <c r="H7" s="266"/>
      <c r="I7" s="266"/>
      <c r="J7" s="266"/>
      <c r="K7" s="266"/>
      <c r="L7" s="266"/>
      <c r="M7" s="266"/>
      <c r="N7" s="266"/>
      <c r="O7" s="266"/>
      <c r="Q7" s="266"/>
      <c r="R7" s="266"/>
    </row>
    <row r="8" spans="1:18" s="222" customFormat="1" ht="22.5" customHeight="1" x14ac:dyDescent="0.25">
      <c r="A8" s="266"/>
      <c r="B8" s="334" t="s">
        <v>245</v>
      </c>
      <c r="C8" s="266"/>
      <c r="D8" s="663"/>
      <c r="E8" s="663"/>
      <c r="F8" s="663"/>
      <c r="G8" s="663"/>
      <c r="H8" s="266"/>
      <c r="I8" s="266"/>
      <c r="J8" s="266"/>
      <c r="K8" s="266"/>
      <c r="L8" s="266"/>
      <c r="M8" s="266"/>
      <c r="N8" s="266"/>
      <c r="O8" s="266"/>
      <c r="P8" s="266"/>
      <c r="Q8" s="266"/>
      <c r="R8" s="266"/>
    </row>
    <row r="9" spans="1:18" s="222" customFormat="1" ht="12.75" customHeight="1" x14ac:dyDescent="0.2">
      <c r="A9" s="266"/>
      <c r="B9" s="266"/>
      <c r="C9" s="266"/>
      <c r="D9" s="663"/>
      <c r="E9" s="663"/>
      <c r="F9" s="663"/>
      <c r="G9" s="663"/>
      <c r="H9" s="266"/>
      <c r="I9" s="266"/>
      <c r="J9" s="266"/>
      <c r="K9" s="266"/>
      <c r="L9" s="266"/>
      <c r="M9" s="266"/>
      <c r="N9" s="266"/>
      <c r="O9" s="266"/>
      <c r="P9" s="266"/>
      <c r="Q9" s="266"/>
      <c r="R9" s="266"/>
    </row>
    <row r="10" spans="1:18" s="222" customFormat="1" ht="12.75" customHeight="1" x14ac:dyDescent="0.2">
      <c r="A10" s="266"/>
      <c r="B10" s="359" t="s">
        <v>159</v>
      </c>
      <c r="C10" s="360"/>
      <c r="D10" s="360"/>
      <c r="E10" s="360"/>
      <c r="F10" s="360"/>
      <c r="G10" s="361"/>
      <c r="H10" s="359"/>
      <c r="I10" s="360"/>
      <c r="J10" s="360"/>
      <c r="K10" s="360"/>
      <c r="L10" s="360"/>
      <c r="M10" s="361"/>
      <c r="N10" s="266"/>
      <c r="O10" s="266"/>
      <c r="P10" s="266"/>
      <c r="Q10" s="266"/>
      <c r="R10" s="266"/>
    </row>
    <row r="11" spans="1:18" s="222" customFormat="1" ht="12.75" customHeight="1" x14ac:dyDescent="0.2">
      <c r="A11" s="266"/>
      <c r="B11" s="362" t="s">
        <v>146</v>
      </c>
      <c r="C11" s="352">
        <v>6452920</v>
      </c>
      <c r="D11" s="352">
        <v>6713048</v>
      </c>
      <c r="E11" s="352">
        <v>6820457</v>
      </c>
      <c r="F11" s="352">
        <v>6929584</v>
      </c>
      <c r="G11" s="350">
        <v>7040457</v>
      </c>
      <c r="H11" s="368">
        <v>7153105</v>
      </c>
      <c r="I11" s="352">
        <v>7267554</v>
      </c>
      <c r="J11" s="352">
        <v>7383835</v>
      </c>
      <c r="K11" s="352">
        <v>7501977</v>
      </c>
      <c r="L11" s="352">
        <v>7622008</v>
      </c>
      <c r="M11" s="350">
        <v>7743960</v>
      </c>
      <c r="N11" s="266"/>
      <c r="O11" s="266"/>
      <c r="P11" s="266"/>
      <c r="Q11" s="266"/>
      <c r="R11" s="266"/>
    </row>
    <row r="12" spans="1:18" s="222" customFormat="1" ht="12.75" customHeight="1" x14ac:dyDescent="0.2">
      <c r="A12" s="266"/>
      <c r="B12" s="362" t="s">
        <v>147</v>
      </c>
      <c r="C12" s="352">
        <v>708700</v>
      </c>
      <c r="D12" s="352">
        <v>734810</v>
      </c>
      <c r="E12" s="352">
        <v>746713</v>
      </c>
      <c r="F12" s="352">
        <v>758656</v>
      </c>
      <c r="G12" s="350">
        <v>770793</v>
      </c>
      <c r="H12" s="368">
        <v>783125</v>
      </c>
      <c r="I12" s="352">
        <v>795656</v>
      </c>
      <c r="J12" s="352">
        <v>808395</v>
      </c>
      <c r="K12" s="352">
        <v>821323</v>
      </c>
      <c r="L12" s="352">
        <v>834462</v>
      </c>
      <c r="M12" s="350">
        <v>847820</v>
      </c>
      <c r="N12" s="266"/>
      <c r="O12" s="266"/>
      <c r="P12" s="266"/>
      <c r="Q12" s="266"/>
      <c r="R12" s="266"/>
    </row>
    <row r="13" spans="1:18" s="222" customFormat="1" ht="12.75" customHeight="1" x14ac:dyDescent="0.2">
      <c r="A13" s="266"/>
      <c r="B13" s="363" t="s">
        <v>366</v>
      </c>
      <c r="C13" s="540">
        <f t="shared" ref="C13:M13" si="0">C11+C12</f>
        <v>7161620</v>
      </c>
      <c r="D13" s="540">
        <f t="shared" si="0"/>
        <v>7447858</v>
      </c>
      <c r="E13" s="540">
        <f t="shared" si="0"/>
        <v>7567170</v>
      </c>
      <c r="F13" s="540">
        <f t="shared" si="0"/>
        <v>7688240</v>
      </c>
      <c r="G13" s="541">
        <f t="shared" si="0"/>
        <v>7811250</v>
      </c>
      <c r="H13" s="542">
        <f t="shared" si="0"/>
        <v>7936230</v>
      </c>
      <c r="I13" s="540">
        <f t="shared" si="0"/>
        <v>8063210</v>
      </c>
      <c r="J13" s="540">
        <f t="shared" si="0"/>
        <v>8192230</v>
      </c>
      <c r="K13" s="540">
        <f t="shared" si="0"/>
        <v>8323300</v>
      </c>
      <c r="L13" s="540">
        <f t="shared" si="0"/>
        <v>8456470</v>
      </c>
      <c r="M13" s="541">
        <f t="shared" si="0"/>
        <v>8591780</v>
      </c>
      <c r="N13" s="266"/>
      <c r="O13" s="266"/>
      <c r="P13" s="266"/>
      <c r="Q13" s="266"/>
      <c r="R13" s="266"/>
    </row>
    <row r="14" spans="1:18" s="222" customFormat="1" ht="12.75" customHeight="1" x14ac:dyDescent="0.2">
      <c r="A14" s="266"/>
      <c r="B14" s="362" t="s">
        <v>200</v>
      </c>
      <c r="C14" s="352">
        <v>854599</v>
      </c>
      <c r="D14" s="352">
        <v>874716</v>
      </c>
      <c r="E14" s="352">
        <v>892500</v>
      </c>
      <c r="F14" s="352">
        <v>910350</v>
      </c>
      <c r="G14" s="350">
        <v>928560</v>
      </c>
      <c r="H14" s="368">
        <v>947130</v>
      </c>
      <c r="I14" s="352">
        <v>966070</v>
      </c>
      <c r="J14" s="352">
        <v>985390</v>
      </c>
      <c r="K14" s="352">
        <v>1005100</v>
      </c>
      <c r="L14" s="352">
        <v>1025200</v>
      </c>
      <c r="M14" s="350">
        <v>1045710</v>
      </c>
      <c r="N14" s="266"/>
      <c r="O14" s="266"/>
      <c r="P14" s="266"/>
      <c r="Q14" s="266"/>
      <c r="R14" s="266"/>
    </row>
    <row r="15" spans="1:18" s="222" customFormat="1" ht="12.75" customHeight="1" x14ac:dyDescent="0.2">
      <c r="A15" s="266"/>
      <c r="B15" s="362" t="s">
        <v>201</v>
      </c>
      <c r="C15" s="352"/>
      <c r="D15" s="352"/>
      <c r="E15" s="352"/>
      <c r="F15" s="352"/>
      <c r="G15" s="350"/>
      <c r="H15" s="368"/>
      <c r="I15" s="352"/>
      <c r="J15" s="352"/>
      <c r="K15" s="352"/>
      <c r="L15" s="352"/>
      <c r="M15" s="350"/>
      <c r="N15" s="266"/>
      <c r="O15" s="266"/>
      <c r="P15" s="266"/>
      <c r="Q15" s="266"/>
      <c r="R15" s="266"/>
    </row>
    <row r="16" spans="1:18" s="222" customFormat="1" ht="12.75" customHeight="1" x14ac:dyDescent="0.2">
      <c r="A16" s="266"/>
      <c r="B16" s="362" t="s">
        <v>202</v>
      </c>
      <c r="C16" s="352"/>
      <c r="D16" s="352"/>
      <c r="E16" s="352"/>
      <c r="F16" s="352"/>
      <c r="G16" s="350"/>
      <c r="H16" s="368"/>
      <c r="I16" s="352"/>
      <c r="J16" s="352"/>
      <c r="K16" s="352"/>
      <c r="L16" s="352"/>
      <c r="M16" s="350"/>
      <c r="N16" s="266"/>
      <c r="O16" s="266"/>
      <c r="P16" s="266"/>
      <c r="Q16" s="266"/>
      <c r="R16" s="266"/>
    </row>
    <row r="17" spans="1:18" s="222" customFormat="1" ht="12.75" customHeight="1" x14ac:dyDescent="0.2">
      <c r="A17" s="266"/>
      <c r="B17" s="362" t="s">
        <v>203</v>
      </c>
      <c r="C17" s="352"/>
      <c r="D17" s="352"/>
      <c r="E17" s="352"/>
      <c r="F17" s="352"/>
      <c r="G17" s="350"/>
      <c r="H17" s="368"/>
      <c r="I17" s="352"/>
      <c r="J17" s="352"/>
      <c r="K17" s="352"/>
      <c r="L17" s="352"/>
      <c r="M17" s="350"/>
      <c r="N17" s="266"/>
      <c r="O17" s="266"/>
      <c r="P17" s="266"/>
      <c r="Q17" s="266"/>
      <c r="R17" s="266"/>
    </row>
    <row r="18" spans="1:18" s="222" customFormat="1" ht="12.75" customHeight="1" x14ac:dyDescent="0.2">
      <c r="A18" s="266"/>
      <c r="B18" s="362" t="s">
        <v>204</v>
      </c>
      <c r="C18" s="352"/>
      <c r="D18" s="352"/>
      <c r="E18" s="352"/>
      <c r="F18" s="352"/>
      <c r="G18" s="350"/>
      <c r="H18" s="368"/>
      <c r="I18" s="352"/>
      <c r="J18" s="352"/>
      <c r="K18" s="352"/>
      <c r="L18" s="352"/>
      <c r="M18" s="350"/>
      <c r="N18" s="266"/>
      <c r="O18" s="266"/>
      <c r="P18" s="266"/>
      <c r="Q18" s="266"/>
      <c r="R18" s="266"/>
    </row>
    <row r="19" spans="1:18" s="222" customFormat="1" ht="12.75" customHeight="1" x14ac:dyDescent="0.2">
      <c r="A19" s="266"/>
      <c r="B19" s="362" t="s">
        <v>205</v>
      </c>
      <c r="C19" s="352"/>
      <c r="D19" s="352"/>
      <c r="E19" s="352"/>
      <c r="F19" s="352"/>
      <c r="G19" s="350"/>
      <c r="H19" s="368"/>
      <c r="I19" s="352"/>
      <c r="J19" s="352"/>
      <c r="K19" s="352"/>
      <c r="L19" s="352"/>
      <c r="M19" s="350"/>
      <c r="N19" s="266"/>
      <c r="O19" s="266"/>
      <c r="P19" s="266"/>
      <c r="Q19" s="266"/>
      <c r="R19" s="266"/>
    </row>
    <row r="20" spans="1:18" s="358" customFormat="1" ht="12.75" customHeight="1" x14ac:dyDescent="0.2">
      <c r="A20" s="333"/>
      <c r="B20" s="365" t="s">
        <v>206</v>
      </c>
      <c r="C20" s="366">
        <f t="shared" ref="C20:M20" si="1">SUM(C13:C19)</f>
        <v>8016219</v>
      </c>
      <c r="D20" s="366">
        <f t="shared" si="1"/>
        <v>8322574</v>
      </c>
      <c r="E20" s="366">
        <f t="shared" si="1"/>
        <v>8459670</v>
      </c>
      <c r="F20" s="366">
        <f t="shared" si="1"/>
        <v>8598590</v>
      </c>
      <c r="G20" s="367">
        <f t="shared" si="1"/>
        <v>8739810</v>
      </c>
      <c r="H20" s="370">
        <f t="shared" si="1"/>
        <v>8883360</v>
      </c>
      <c r="I20" s="366">
        <f t="shared" si="1"/>
        <v>9029280</v>
      </c>
      <c r="J20" s="366">
        <f t="shared" si="1"/>
        <v>9177620</v>
      </c>
      <c r="K20" s="366">
        <f t="shared" si="1"/>
        <v>9328400</v>
      </c>
      <c r="L20" s="366">
        <f t="shared" si="1"/>
        <v>9481670</v>
      </c>
      <c r="M20" s="367">
        <f t="shared" si="1"/>
        <v>9637490</v>
      </c>
      <c r="N20" s="333"/>
      <c r="O20" s="333"/>
      <c r="P20" s="333"/>
      <c r="Q20" s="333"/>
      <c r="R20" s="333"/>
    </row>
    <row r="21" spans="1:18" s="222" customFormat="1" ht="12.75" customHeight="1" x14ac:dyDescent="0.2">
      <c r="A21" s="266"/>
      <c r="B21" s="268"/>
      <c r="C21" s="354"/>
      <c r="D21" s="354"/>
      <c r="E21" s="354"/>
      <c r="F21" s="354"/>
      <c r="G21" s="354"/>
      <c r="H21" s="354"/>
      <c r="I21" s="354"/>
      <c r="J21" s="354"/>
      <c r="K21" s="354"/>
      <c r="L21" s="354"/>
      <c r="M21" s="354"/>
      <c r="N21" s="266"/>
      <c r="O21" s="266"/>
      <c r="P21" s="266"/>
      <c r="Q21" s="266"/>
      <c r="R21" s="266"/>
    </row>
    <row r="22" spans="1:18" s="222" customFormat="1" ht="12.75" customHeight="1" x14ac:dyDescent="0.2">
      <c r="A22" s="266"/>
      <c r="B22" s="359" t="s">
        <v>246</v>
      </c>
      <c r="C22" s="371"/>
      <c r="D22" s="371"/>
      <c r="E22" s="371"/>
      <c r="F22" s="371"/>
      <c r="G22" s="372"/>
      <c r="H22" s="376"/>
      <c r="I22" s="371"/>
      <c r="J22" s="371"/>
      <c r="K22" s="371"/>
      <c r="L22" s="371"/>
      <c r="M22" s="372"/>
      <c r="N22" s="266"/>
      <c r="O22" s="266"/>
      <c r="P22" s="266"/>
      <c r="Q22" s="266"/>
      <c r="R22" s="266"/>
    </row>
    <row r="23" spans="1:18" s="222" customFormat="1" ht="12.75" customHeight="1" x14ac:dyDescent="0.2">
      <c r="A23" s="266"/>
      <c r="B23" s="362" t="s">
        <v>159</v>
      </c>
      <c r="C23" s="353">
        <f>C20</f>
        <v>8016219</v>
      </c>
      <c r="D23" s="353">
        <f>D20</f>
        <v>8322574</v>
      </c>
      <c r="E23" s="353">
        <f>E20</f>
        <v>8459670</v>
      </c>
      <c r="F23" s="353">
        <f>F20</f>
        <v>8598590</v>
      </c>
      <c r="G23" s="364">
        <f>G20</f>
        <v>8739810</v>
      </c>
      <c r="H23" s="369">
        <f t="shared" ref="H23:M23" si="2">H20</f>
        <v>8883360</v>
      </c>
      <c r="I23" s="353">
        <f t="shared" si="2"/>
        <v>9029280</v>
      </c>
      <c r="J23" s="353">
        <f t="shared" si="2"/>
        <v>9177620</v>
      </c>
      <c r="K23" s="353">
        <f t="shared" si="2"/>
        <v>9328400</v>
      </c>
      <c r="L23" s="353">
        <f t="shared" si="2"/>
        <v>9481670</v>
      </c>
      <c r="M23" s="364">
        <f t="shared" si="2"/>
        <v>9637490</v>
      </c>
      <c r="N23" s="266"/>
      <c r="O23" s="266"/>
      <c r="P23" s="266"/>
      <c r="Q23" s="266"/>
      <c r="R23" s="266"/>
    </row>
    <row r="24" spans="1:18" s="222" customFormat="1" ht="12.75" customHeight="1" x14ac:dyDescent="0.2">
      <c r="A24" s="266"/>
      <c r="B24" s="362" t="s">
        <v>247</v>
      </c>
      <c r="C24" s="353">
        <f>'Revenue - Base year'!H153</f>
        <v>135760</v>
      </c>
      <c r="D24" s="353">
        <f>'Revenue - WHC'!H153</f>
        <v>138500</v>
      </c>
      <c r="E24" s="352">
        <v>140070</v>
      </c>
      <c r="F24" s="352">
        <v>142170</v>
      </c>
      <c r="G24" s="350">
        <v>144300</v>
      </c>
      <c r="H24" s="368">
        <v>146470</v>
      </c>
      <c r="I24" s="352">
        <v>148670</v>
      </c>
      <c r="J24" s="352">
        <v>150900</v>
      </c>
      <c r="K24" s="352">
        <v>153160</v>
      </c>
      <c r="L24" s="352">
        <v>155460</v>
      </c>
      <c r="M24" s="350">
        <v>157790</v>
      </c>
      <c r="N24" s="266"/>
      <c r="O24" s="266"/>
      <c r="P24" s="266"/>
      <c r="Q24" s="266"/>
      <c r="R24" s="266"/>
    </row>
    <row r="25" spans="1:18" s="222" customFormat="1" ht="12.75" customHeight="1" x14ac:dyDescent="0.2">
      <c r="A25" s="266"/>
      <c r="B25" s="362" t="s">
        <v>74</v>
      </c>
      <c r="C25" s="353">
        <f>'Revenue - Base year'!I153</f>
        <v>783439</v>
      </c>
      <c r="D25" s="353">
        <v>817000</v>
      </c>
      <c r="E25" s="352">
        <v>829260</v>
      </c>
      <c r="F25" s="352">
        <v>841690</v>
      </c>
      <c r="G25" s="350">
        <v>854120</v>
      </c>
      <c r="H25" s="368">
        <v>867130</v>
      </c>
      <c r="I25" s="352">
        <v>880140</v>
      </c>
      <c r="J25" s="352">
        <v>893140</v>
      </c>
      <c r="K25" s="352">
        <v>906740</v>
      </c>
      <c r="L25" s="352">
        <v>920340</v>
      </c>
      <c r="M25" s="350">
        <v>934150</v>
      </c>
      <c r="N25" s="266"/>
      <c r="O25" s="266"/>
      <c r="P25" s="266"/>
      <c r="Q25" s="266"/>
      <c r="R25" s="266"/>
    </row>
    <row r="26" spans="1:18" s="222" customFormat="1" ht="12.75" customHeight="1" x14ac:dyDescent="0.2">
      <c r="A26" s="266"/>
      <c r="B26" s="362" t="s">
        <v>248</v>
      </c>
      <c r="C26" s="353">
        <f>SUM(C27:C28)</f>
        <v>7029537</v>
      </c>
      <c r="D26" s="353">
        <f>SUM(D27:D28)</f>
        <v>2972941</v>
      </c>
      <c r="E26" s="353">
        <f>SUM(E27:E28)</f>
        <v>5184660</v>
      </c>
      <c r="F26" s="353">
        <f>SUM(F27:F28)</f>
        <v>5311800</v>
      </c>
      <c r="G26" s="364">
        <f>SUM(G27:G28)</f>
        <v>5442750</v>
      </c>
      <c r="H26" s="369">
        <f t="shared" ref="H26:M26" si="3">SUM(H27:H28)</f>
        <v>5576820</v>
      </c>
      <c r="I26" s="353">
        <f t="shared" si="3"/>
        <v>5713620</v>
      </c>
      <c r="J26" s="353">
        <f t="shared" si="3"/>
        <v>5854690</v>
      </c>
      <c r="K26" s="353">
        <f t="shared" si="3"/>
        <v>5998720</v>
      </c>
      <c r="L26" s="353">
        <f t="shared" si="3"/>
        <v>6146230</v>
      </c>
      <c r="M26" s="364">
        <f t="shared" si="3"/>
        <v>6297180</v>
      </c>
      <c r="N26" s="266"/>
      <c r="O26" s="266"/>
      <c r="P26" s="266"/>
      <c r="Q26" s="266"/>
      <c r="R26" s="266"/>
    </row>
    <row r="27" spans="1:18" s="222" customFormat="1" ht="12.75" customHeight="1" x14ac:dyDescent="0.2">
      <c r="A27" s="266"/>
      <c r="B27" s="362" t="s">
        <v>301</v>
      </c>
      <c r="C27" s="353">
        <f>'Revenue - Base year'!J153</f>
        <v>6908700</v>
      </c>
      <c r="D27" s="353">
        <f>'Revenue - WHC'!J153</f>
        <v>2884341</v>
      </c>
      <c r="E27" s="352">
        <v>5096060</v>
      </c>
      <c r="F27" s="352">
        <v>5223200</v>
      </c>
      <c r="G27" s="350">
        <v>5354150</v>
      </c>
      <c r="H27" s="368">
        <v>5488220</v>
      </c>
      <c r="I27" s="352">
        <v>5625020</v>
      </c>
      <c r="J27" s="352">
        <v>5766090</v>
      </c>
      <c r="K27" s="352">
        <v>5910120</v>
      </c>
      <c r="L27" s="352">
        <v>6057630</v>
      </c>
      <c r="M27" s="350">
        <v>6208580</v>
      </c>
      <c r="N27" s="266"/>
      <c r="O27" s="266"/>
      <c r="P27" s="266"/>
      <c r="Q27" s="266"/>
      <c r="R27" s="266"/>
    </row>
    <row r="28" spans="1:18" s="222" customFormat="1" ht="12.75" customHeight="1" x14ac:dyDescent="0.2">
      <c r="A28" s="266"/>
      <c r="B28" s="362" t="s">
        <v>302</v>
      </c>
      <c r="C28" s="353">
        <f>'Revenue - Base year'!K153</f>
        <v>120837</v>
      </c>
      <c r="D28" s="353">
        <f>'Revenue - WHC'!K153</f>
        <v>88600</v>
      </c>
      <c r="E28" s="352">
        <v>88600</v>
      </c>
      <c r="F28" s="352">
        <v>88600</v>
      </c>
      <c r="G28" s="350">
        <v>88600</v>
      </c>
      <c r="H28" s="368">
        <v>88600</v>
      </c>
      <c r="I28" s="352">
        <v>88600</v>
      </c>
      <c r="J28" s="352">
        <v>88600</v>
      </c>
      <c r="K28" s="352">
        <v>88600</v>
      </c>
      <c r="L28" s="352">
        <v>88600</v>
      </c>
      <c r="M28" s="350">
        <v>88600</v>
      </c>
      <c r="N28" s="266"/>
      <c r="O28" s="266"/>
      <c r="P28" s="266"/>
      <c r="Q28" s="266"/>
      <c r="R28" s="266"/>
    </row>
    <row r="29" spans="1:18" s="222" customFormat="1" ht="12.75" customHeight="1" x14ac:dyDescent="0.2">
      <c r="A29" s="266"/>
      <c r="B29" s="362" t="s">
        <v>249</v>
      </c>
      <c r="C29" s="353">
        <f>SUM(C30:C31)</f>
        <v>3650617</v>
      </c>
      <c r="D29" s="353">
        <f>SUM(D30:D31)</f>
        <v>3118849</v>
      </c>
      <c r="E29" s="353">
        <f>SUM(E30:E31)</f>
        <v>1259425</v>
      </c>
      <c r="F29" s="353">
        <f>SUM(F30:F31)</f>
        <v>1259425</v>
      </c>
      <c r="G29" s="364">
        <f>SUM(G30:G31)</f>
        <v>1259425</v>
      </c>
      <c r="H29" s="369">
        <f t="shared" ref="H29:M29" si="4">SUM(H30:H31)</f>
        <v>1259425</v>
      </c>
      <c r="I29" s="353">
        <f t="shared" si="4"/>
        <v>1259425</v>
      </c>
      <c r="J29" s="353">
        <f t="shared" si="4"/>
        <v>1259425</v>
      </c>
      <c r="K29" s="353">
        <f t="shared" si="4"/>
        <v>1259425</v>
      </c>
      <c r="L29" s="353">
        <f t="shared" si="4"/>
        <v>1259425</v>
      </c>
      <c r="M29" s="364">
        <f t="shared" si="4"/>
        <v>1259425</v>
      </c>
      <c r="N29" s="266"/>
      <c r="O29" s="266"/>
      <c r="P29" s="266"/>
      <c r="Q29" s="266"/>
      <c r="R29" s="266"/>
    </row>
    <row r="30" spans="1:18" s="222" customFormat="1" ht="12.75" customHeight="1" x14ac:dyDescent="0.2">
      <c r="A30" s="266"/>
      <c r="B30" s="362" t="s">
        <v>301</v>
      </c>
      <c r="C30" s="353">
        <f>'Revenue - Base year'!L153</f>
        <v>1753308</v>
      </c>
      <c r="D30" s="353">
        <f>'Revenue - WHC'!L153</f>
        <v>1518849</v>
      </c>
      <c r="E30" s="352">
        <v>759425</v>
      </c>
      <c r="F30" s="352">
        <v>759425</v>
      </c>
      <c r="G30" s="350">
        <v>759425</v>
      </c>
      <c r="H30" s="813">
        <v>759425</v>
      </c>
      <c r="I30" s="352">
        <v>759425</v>
      </c>
      <c r="J30" s="352">
        <v>759425</v>
      </c>
      <c r="K30" s="352">
        <v>759425</v>
      </c>
      <c r="L30" s="352">
        <v>759425</v>
      </c>
      <c r="M30" s="350">
        <v>759425</v>
      </c>
      <c r="N30" s="266"/>
      <c r="O30" s="266"/>
      <c r="P30" s="266"/>
      <c r="Q30" s="266"/>
      <c r="R30" s="266"/>
    </row>
    <row r="31" spans="1:18" s="222" customFormat="1" ht="12.75" customHeight="1" x14ac:dyDescent="0.2">
      <c r="A31" s="266"/>
      <c r="B31" s="362" t="s">
        <v>302</v>
      </c>
      <c r="C31" s="353">
        <f>'Revenue - Base year'!M153</f>
        <v>1897309</v>
      </c>
      <c r="D31" s="353">
        <f>'Revenue - WHC'!M153</f>
        <v>1600000</v>
      </c>
      <c r="E31" s="352">
        <v>500000</v>
      </c>
      <c r="F31" s="352">
        <v>500000</v>
      </c>
      <c r="G31" s="350">
        <v>500000</v>
      </c>
      <c r="H31" s="813">
        <v>500000</v>
      </c>
      <c r="I31" s="352">
        <v>500000</v>
      </c>
      <c r="J31" s="352">
        <v>500000</v>
      </c>
      <c r="K31" s="352">
        <v>500000</v>
      </c>
      <c r="L31" s="352">
        <v>500000</v>
      </c>
      <c r="M31" s="350">
        <v>500000</v>
      </c>
      <c r="N31" s="266"/>
      <c r="O31" s="266"/>
      <c r="P31" s="266"/>
      <c r="Q31" s="266"/>
      <c r="R31" s="266"/>
    </row>
    <row r="32" spans="1:18" s="222" customFormat="1" ht="12.75" customHeight="1" x14ac:dyDescent="0.2">
      <c r="A32" s="266"/>
      <c r="B32" s="362" t="s">
        <v>303</v>
      </c>
      <c r="C32" s="353">
        <f t="shared" ref="C32:M32" si="5">SUM(C33:C34)</f>
        <v>11180</v>
      </c>
      <c r="D32" s="353">
        <f t="shared" si="5"/>
        <v>5775</v>
      </c>
      <c r="E32" s="353">
        <f t="shared" si="5"/>
        <v>5775</v>
      </c>
      <c r="F32" s="353">
        <f t="shared" si="5"/>
        <v>5775</v>
      </c>
      <c r="G32" s="364">
        <f t="shared" si="5"/>
        <v>5775</v>
      </c>
      <c r="H32" s="369">
        <f t="shared" si="5"/>
        <v>5775</v>
      </c>
      <c r="I32" s="353">
        <f t="shared" si="5"/>
        <v>5775</v>
      </c>
      <c r="J32" s="353">
        <f t="shared" si="5"/>
        <v>5775</v>
      </c>
      <c r="K32" s="353">
        <f t="shared" si="5"/>
        <v>5775</v>
      </c>
      <c r="L32" s="353">
        <f t="shared" si="5"/>
        <v>5775</v>
      </c>
      <c r="M32" s="364">
        <f t="shared" si="5"/>
        <v>5775</v>
      </c>
      <c r="N32" s="266"/>
      <c r="O32" s="266"/>
      <c r="P32" s="266"/>
      <c r="Q32" s="266"/>
      <c r="R32" s="266"/>
    </row>
    <row r="33" spans="1:18" s="222" customFormat="1" ht="12.75" customHeight="1" x14ac:dyDescent="0.2">
      <c r="A33" s="266"/>
      <c r="B33" s="362" t="s">
        <v>304</v>
      </c>
      <c r="C33" s="353">
        <f>'Revenue - Base year'!N153</f>
        <v>11180</v>
      </c>
      <c r="D33" s="353">
        <f>'Revenue - WHC'!N153</f>
        <v>5775</v>
      </c>
      <c r="E33" s="352">
        <v>5775</v>
      </c>
      <c r="F33" s="352">
        <v>5775</v>
      </c>
      <c r="G33" s="350">
        <v>5775</v>
      </c>
      <c r="H33" s="813">
        <v>5775</v>
      </c>
      <c r="I33" s="352">
        <v>5775</v>
      </c>
      <c r="J33" s="352">
        <v>5775</v>
      </c>
      <c r="K33" s="352">
        <v>5775</v>
      </c>
      <c r="L33" s="352">
        <v>5775</v>
      </c>
      <c r="M33" s="350">
        <v>5775</v>
      </c>
      <c r="N33" s="266"/>
      <c r="O33" s="266"/>
      <c r="P33" s="266"/>
      <c r="Q33" s="266"/>
      <c r="R33" s="266"/>
    </row>
    <row r="34" spans="1:18" s="222" customFormat="1" ht="12.75" customHeight="1" x14ac:dyDescent="0.2">
      <c r="A34" s="266"/>
      <c r="B34" s="362" t="s">
        <v>305</v>
      </c>
      <c r="C34" s="353">
        <f>'Revenue - Base year'!O153</f>
        <v>0</v>
      </c>
      <c r="D34" s="353">
        <f>'Revenue - WHC'!O153</f>
        <v>0</v>
      </c>
      <c r="E34" s="352"/>
      <c r="F34" s="352"/>
      <c r="G34" s="350"/>
      <c r="H34" s="368"/>
      <c r="I34" s="352"/>
      <c r="J34" s="352"/>
      <c r="K34" s="352"/>
      <c r="L34" s="352"/>
      <c r="M34" s="350"/>
      <c r="N34" s="266"/>
      <c r="O34" s="266"/>
      <c r="P34" s="266"/>
      <c r="Q34" s="266"/>
      <c r="R34" s="266"/>
    </row>
    <row r="35" spans="1:18" s="222" customFormat="1" ht="12.75" customHeight="1" x14ac:dyDescent="0.2">
      <c r="A35" s="266"/>
      <c r="B35" s="362" t="s">
        <v>250</v>
      </c>
      <c r="C35" s="353">
        <f>'Revenue - Base year'!P153</f>
        <v>0</v>
      </c>
      <c r="D35" s="353">
        <f>'Revenue - WHC'!P153</f>
        <v>0</v>
      </c>
      <c r="E35" s="352"/>
      <c r="F35" s="352"/>
      <c r="G35" s="350"/>
      <c r="H35" s="368"/>
      <c r="I35" s="352"/>
      <c r="J35" s="352"/>
      <c r="K35" s="352"/>
      <c r="L35" s="352"/>
      <c r="M35" s="350"/>
      <c r="N35" s="266"/>
      <c r="O35" s="266"/>
      <c r="P35" s="266"/>
      <c r="Q35" s="266"/>
      <c r="R35" s="266"/>
    </row>
    <row r="36" spans="1:18" s="222" customFormat="1" ht="12.75" customHeight="1" x14ac:dyDescent="0.2">
      <c r="A36" s="266"/>
      <c r="B36" s="362" t="s">
        <v>251</v>
      </c>
      <c r="C36" s="353">
        <f>'Revenue - Base year'!R153</f>
        <v>110000</v>
      </c>
      <c r="D36" s="353">
        <f>'Revenue - WHC'!R153</f>
        <v>128500</v>
      </c>
      <c r="E36" s="352">
        <v>150000</v>
      </c>
      <c r="F36" s="352">
        <v>150000</v>
      </c>
      <c r="G36" s="350">
        <v>150000</v>
      </c>
      <c r="H36" s="813">
        <v>150000</v>
      </c>
      <c r="I36" s="352">
        <v>150000</v>
      </c>
      <c r="J36" s="352">
        <v>150000</v>
      </c>
      <c r="K36" s="352">
        <v>150000</v>
      </c>
      <c r="L36" s="352">
        <v>150000</v>
      </c>
      <c r="M36" s="350">
        <v>150000</v>
      </c>
      <c r="N36" s="266"/>
      <c r="O36" s="266"/>
      <c r="P36" s="266"/>
      <c r="Q36" s="266"/>
      <c r="R36" s="266"/>
    </row>
    <row r="37" spans="1:18" s="222" customFormat="1" ht="12.75" customHeight="1" x14ac:dyDescent="0.2">
      <c r="A37" s="266"/>
      <c r="B37" s="362" t="s">
        <v>252</v>
      </c>
      <c r="C37" s="353">
        <f>'Revenue - Base year'!S153</f>
        <v>0</v>
      </c>
      <c r="D37" s="353">
        <f>'Revenue - WHC'!S153</f>
        <v>0</v>
      </c>
      <c r="E37" s="352"/>
      <c r="F37" s="352"/>
      <c r="G37" s="350"/>
      <c r="H37" s="368"/>
      <c r="I37" s="352"/>
      <c r="J37" s="352"/>
      <c r="K37" s="352"/>
      <c r="L37" s="352"/>
      <c r="M37" s="350"/>
      <c r="N37" s="266"/>
      <c r="O37" s="266"/>
      <c r="P37" s="266"/>
      <c r="Q37" s="266"/>
      <c r="R37" s="266"/>
    </row>
    <row r="38" spans="1:18" s="222" customFormat="1" ht="12.75" customHeight="1" x14ac:dyDescent="0.2">
      <c r="A38" s="266"/>
      <c r="B38" s="362" t="s">
        <v>253</v>
      </c>
      <c r="C38" s="353">
        <f>'Revenue - Base year'!T153</f>
        <v>0</v>
      </c>
      <c r="D38" s="353">
        <f>'Revenue - WHC'!T153</f>
        <v>0</v>
      </c>
      <c r="E38" s="352"/>
      <c r="F38" s="352"/>
      <c r="G38" s="350"/>
      <c r="H38" s="368"/>
      <c r="I38" s="352"/>
      <c r="J38" s="352"/>
      <c r="K38" s="352"/>
      <c r="L38" s="352"/>
      <c r="M38" s="350"/>
      <c r="N38" s="266"/>
      <c r="O38" s="266"/>
      <c r="P38" s="266"/>
      <c r="Q38" s="266"/>
      <c r="R38" s="266"/>
    </row>
    <row r="39" spans="1:18" s="222" customFormat="1" ht="12.75" customHeight="1" x14ac:dyDescent="0.2">
      <c r="A39" s="266"/>
      <c r="B39" s="362" t="s">
        <v>254</v>
      </c>
      <c r="C39" s="353">
        <f>'Revenue - Base year'!Q153</f>
        <v>1640584</v>
      </c>
      <c r="D39" s="353">
        <f>'Revenue - WHC'!Q153</f>
        <v>1915314</v>
      </c>
      <c r="E39" s="352">
        <v>1983730</v>
      </c>
      <c r="F39" s="352">
        <v>2060800</v>
      </c>
      <c r="G39" s="350">
        <v>2091470</v>
      </c>
      <c r="H39" s="368">
        <v>2122510</v>
      </c>
      <c r="I39" s="352">
        <v>2154000</v>
      </c>
      <c r="J39" s="352">
        <v>2186240</v>
      </c>
      <c r="K39" s="352">
        <v>2219350</v>
      </c>
      <c r="L39" s="352">
        <v>2252230</v>
      </c>
      <c r="M39" s="350">
        <v>2286090</v>
      </c>
      <c r="N39" s="266"/>
      <c r="O39" s="266"/>
      <c r="P39" s="266"/>
      <c r="Q39" s="266"/>
      <c r="R39" s="266"/>
    </row>
    <row r="40" spans="1:18" s="222" customFormat="1" ht="12.75" customHeight="1" x14ac:dyDescent="0.2">
      <c r="A40" s="266"/>
      <c r="B40" s="373" t="s">
        <v>255</v>
      </c>
      <c r="C40" s="351">
        <f>SUM(C23:C25,C26,C29,C32,C35:C39)</f>
        <v>21377336</v>
      </c>
      <c r="D40" s="351">
        <f>SUM(D23:D25,D26,D29,D32,D35:D39)</f>
        <v>17419453</v>
      </c>
      <c r="E40" s="351">
        <f>SUM(E23:E25,E26,E29,E32,E35:E39)</f>
        <v>18012590</v>
      </c>
      <c r="F40" s="351">
        <f>SUM(F23:F25,F26,F29,F32,F35:F39)</f>
        <v>18370250</v>
      </c>
      <c r="G40" s="374">
        <f>SUM(G23:G25,G26,G29,G32,G35:G39)</f>
        <v>18687650</v>
      </c>
      <c r="H40" s="377">
        <f t="shared" ref="H40:M40" si="6">SUM(H23:H25,H26,H29,H32,H35:H39)</f>
        <v>19011490</v>
      </c>
      <c r="I40" s="351">
        <f t="shared" si="6"/>
        <v>19340910</v>
      </c>
      <c r="J40" s="351">
        <f t="shared" si="6"/>
        <v>19677790</v>
      </c>
      <c r="K40" s="351">
        <f t="shared" si="6"/>
        <v>20021570</v>
      </c>
      <c r="L40" s="351">
        <f t="shared" si="6"/>
        <v>20371130</v>
      </c>
      <c r="M40" s="374">
        <f t="shared" si="6"/>
        <v>20727900</v>
      </c>
      <c r="N40" s="266"/>
      <c r="O40" s="266"/>
      <c r="P40" s="266"/>
      <c r="Q40" s="266"/>
      <c r="R40" s="266"/>
    </row>
    <row r="41" spans="1:18" s="222" customFormat="1" ht="12.75" customHeight="1" x14ac:dyDescent="0.2">
      <c r="A41" s="266"/>
      <c r="B41" s="278"/>
      <c r="C41" s="425"/>
      <c r="D41" s="425"/>
      <c r="E41" s="425"/>
      <c r="F41" s="425"/>
      <c r="G41" s="426"/>
      <c r="H41" s="427"/>
      <c r="I41" s="425"/>
      <c r="J41" s="425"/>
      <c r="K41" s="425"/>
      <c r="L41" s="425"/>
      <c r="M41" s="426"/>
      <c r="N41" s="266"/>
      <c r="O41" s="266"/>
      <c r="P41" s="266"/>
      <c r="Q41" s="266"/>
      <c r="R41" s="266"/>
    </row>
    <row r="42" spans="1:18" s="222" customFormat="1" ht="12.75" customHeight="1" x14ac:dyDescent="0.2">
      <c r="A42" s="266"/>
      <c r="B42" s="332" t="s">
        <v>256</v>
      </c>
      <c r="C42" s="355"/>
      <c r="D42" s="355"/>
      <c r="E42" s="355"/>
      <c r="F42" s="355"/>
      <c r="G42" s="356"/>
      <c r="H42" s="357"/>
      <c r="I42" s="355"/>
      <c r="J42" s="355"/>
      <c r="K42" s="355"/>
      <c r="L42" s="355"/>
      <c r="M42" s="356"/>
      <c r="N42" s="266"/>
      <c r="O42" s="266"/>
      <c r="P42" s="266"/>
      <c r="Q42" s="266"/>
      <c r="R42" s="266"/>
    </row>
    <row r="43" spans="1:18" s="222" customFormat="1" ht="12.75" customHeight="1" x14ac:dyDescent="0.2">
      <c r="A43" s="266"/>
      <c r="B43" s="228" t="s">
        <v>79</v>
      </c>
      <c r="C43" s="353">
        <f>'Expenditure - Base year'!H152</f>
        <v>6541088</v>
      </c>
      <c r="D43" s="353">
        <f>'Expenditure - WHC'!H152</f>
        <v>6644149</v>
      </c>
      <c r="E43" s="352">
        <v>6810152</v>
      </c>
      <c r="F43" s="352">
        <v>6980350</v>
      </c>
      <c r="G43" s="350">
        <v>7155860</v>
      </c>
      <c r="H43" s="368">
        <v>7333730</v>
      </c>
      <c r="I43" s="352">
        <v>7517080</v>
      </c>
      <c r="J43" s="352">
        <v>7705000</v>
      </c>
      <c r="K43" s="352">
        <v>7897630</v>
      </c>
      <c r="L43" s="352">
        <v>8095070</v>
      </c>
      <c r="M43" s="350">
        <v>8297450</v>
      </c>
      <c r="N43" s="266"/>
      <c r="O43" s="266"/>
      <c r="P43" s="266"/>
      <c r="Q43" s="266"/>
      <c r="R43" s="266"/>
    </row>
    <row r="44" spans="1:18" s="222" customFormat="1" ht="12.75" customHeight="1" x14ac:dyDescent="0.2">
      <c r="A44" s="266"/>
      <c r="B44" s="228" t="s">
        <v>257</v>
      </c>
      <c r="C44" s="353">
        <f>'Expenditure - Base year'!I152</f>
        <v>4997598</v>
      </c>
      <c r="D44" s="353">
        <f>'Expenditure - WHC'!I152</f>
        <v>4231360</v>
      </c>
      <c r="E44" s="352">
        <v>4341560</v>
      </c>
      <c r="F44" s="352">
        <v>4499300</v>
      </c>
      <c r="G44" s="350">
        <v>4662780</v>
      </c>
      <c r="H44" s="368">
        <v>4832070</v>
      </c>
      <c r="I44" s="352">
        <v>5007500</v>
      </c>
      <c r="J44" s="352">
        <v>5189650</v>
      </c>
      <c r="K44" s="352">
        <v>5378000</v>
      </c>
      <c r="L44" s="352">
        <v>5573250</v>
      </c>
      <c r="M44" s="350">
        <v>5775590</v>
      </c>
      <c r="N44" s="266"/>
      <c r="O44" s="266"/>
      <c r="P44" s="266"/>
      <c r="Q44" s="266"/>
      <c r="R44" s="266"/>
    </row>
    <row r="45" spans="1:18" s="222" customFormat="1" ht="12.75" customHeight="1" x14ac:dyDescent="0.2">
      <c r="A45" s="266"/>
      <c r="B45" s="228" t="s">
        <v>258</v>
      </c>
      <c r="C45" s="353">
        <f>'Expenditure - Base year'!J152</f>
        <v>0</v>
      </c>
      <c r="D45" s="353">
        <f>'Expenditure - WHC'!J152</f>
        <v>0</v>
      </c>
      <c r="E45" s="352">
        <v>12680</v>
      </c>
      <c r="F45" s="352">
        <v>12940</v>
      </c>
      <c r="G45" s="350">
        <v>13130</v>
      </c>
      <c r="H45" s="368">
        <v>13350</v>
      </c>
      <c r="I45" s="352">
        <v>13540</v>
      </c>
      <c r="J45" s="352">
        <v>13730</v>
      </c>
      <c r="K45" s="352">
        <v>13880</v>
      </c>
      <c r="L45" s="352">
        <v>14120</v>
      </c>
      <c r="M45" s="350">
        <v>14320</v>
      </c>
      <c r="N45" s="266"/>
      <c r="O45" s="266"/>
      <c r="P45" s="266"/>
      <c r="Q45" s="266"/>
      <c r="R45" s="266"/>
    </row>
    <row r="46" spans="1:18" s="222" customFormat="1" ht="12.75" customHeight="1" x14ac:dyDescent="0.2">
      <c r="A46" s="266"/>
      <c r="B46" s="228" t="s">
        <v>81</v>
      </c>
      <c r="C46" s="353">
        <f t="shared" ref="C46:M46" si="7">SUM(C47:C48)</f>
        <v>5387626</v>
      </c>
      <c r="D46" s="353">
        <f t="shared" si="7"/>
        <v>5104450</v>
      </c>
      <c r="E46" s="353">
        <f t="shared" si="7"/>
        <v>5469280</v>
      </c>
      <c r="F46" s="353">
        <f t="shared" si="7"/>
        <v>5716960</v>
      </c>
      <c r="G46" s="364">
        <f t="shared" si="7"/>
        <v>5949200</v>
      </c>
      <c r="H46" s="369">
        <f t="shared" si="7"/>
        <v>6237320</v>
      </c>
      <c r="I46" s="353">
        <f t="shared" si="7"/>
        <v>6522860</v>
      </c>
      <c r="J46" s="353">
        <f t="shared" si="7"/>
        <v>6782010</v>
      </c>
      <c r="K46" s="353">
        <f t="shared" si="7"/>
        <v>7074270</v>
      </c>
      <c r="L46" s="353">
        <f t="shared" si="7"/>
        <v>7338810</v>
      </c>
      <c r="M46" s="364">
        <f t="shared" si="7"/>
        <v>7658660</v>
      </c>
      <c r="N46" s="266"/>
      <c r="O46" s="266"/>
      <c r="P46" s="266"/>
      <c r="Q46" s="266"/>
      <c r="R46" s="266"/>
    </row>
    <row r="47" spans="1:18" s="222" customFormat="1" ht="12.75" customHeight="1" x14ac:dyDescent="0.2">
      <c r="A47" s="266"/>
      <c r="B47" s="228" t="s">
        <v>306</v>
      </c>
      <c r="C47" s="353">
        <f>'Expenditure - Base year'!K152</f>
        <v>5387626</v>
      </c>
      <c r="D47" s="353">
        <f>'Expenditure - WHC'!K152</f>
        <v>5104450</v>
      </c>
      <c r="E47" s="352">
        <v>5469280</v>
      </c>
      <c r="F47" s="352">
        <v>5716960</v>
      </c>
      <c r="G47" s="350">
        <v>5949200</v>
      </c>
      <c r="H47" s="368">
        <v>6237320</v>
      </c>
      <c r="I47" s="352">
        <v>6522860</v>
      </c>
      <c r="J47" s="352">
        <v>6782010</v>
      </c>
      <c r="K47" s="352">
        <v>7074270</v>
      </c>
      <c r="L47" s="352">
        <v>7338810</v>
      </c>
      <c r="M47" s="350">
        <v>7658660</v>
      </c>
      <c r="N47" s="266"/>
      <c r="O47" s="266"/>
      <c r="P47" s="266"/>
      <c r="Q47" s="266"/>
      <c r="R47" s="266"/>
    </row>
    <row r="48" spans="1:18" s="222" customFormat="1" ht="12.75" customHeight="1" x14ac:dyDescent="0.2">
      <c r="A48" s="266"/>
      <c r="B48" s="228" t="s">
        <v>307</v>
      </c>
      <c r="C48" s="353">
        <f>'Expenditure - Base year'!L152</f>
        <v>0</v>
      </c>
      <c r="D48" s="353">
        <f>'Expenditure - WHC'!L152</f>
        <v>0</v>
      </c>
      <c r="E48" s="352"/>
      <c r="F48" s="352"/>
      <c r="G48" s="350"/>
      <c r="H48" s="368"/>
      <c r="I48" s="352"/>
      <c r="J48" s="352"/>
      <c r="K48" s="352"/>
      <c r="L48" s="352"/>
      <c r="M48" s="350"/>
      <c r="N48" s="266"/>
      <c r="O48" s="266"/>
      <c r="P48" s="266"/>
      <c r="Q48" s="266"/>
      <c r="R48" s="266"/>
    </row>
    <row r="49" spans="1:18" s="222" customFormat="1" ht="12.75" customHeight="1" x14ac:dyDescent="0.2">
      <c r="A49" s="266"/>
      <c r="B49" s="228" t="s">
        <v>259</v>
      </c>
      <c r="C49" s="353">
        <f>'Expenditure - Base year'!M152</f>
        <v>0</v>
      </c>
      <c r="D49" s="353">
        <f>'Expenditure - WHC'!M152</f>
        <v>0</v>
      </c>
      <c r="E49" s="352"/>
      <c r="F49" s="352"/>
      <c r="G49" s="350"/>
      <c r="H49" s="368"/>
      <c r="I49" s="352"/>
      <c r="J49" s="352"/>
      <c r="K49" s="352"/>
      <c r="L49" s="352"/>
      <c r="M49" s="350"/>
      <c r="N49" s="266"/>
      <c r="O49" s="266"/>
      <c r="P49" s="266"/>
      <c r="Q49" s="266"/>
      <c r="R49" s="266"/>
    </row>
    <row r="50" spans="1:18" s="222" customFormat="1" ht="12.75" customHeight="1" x14ac:dyDescent="0.2">
      <c r="A50" s="266"/>
      <c r="B50" s="362" t="s">
        <v>251</v>
      </c>
      <c r="C50" s="353">
        <f>'Expenditure - Base year'!O152</f>
        <v>0</v>
      </c>
      <c r="D50" s="353">
        <f>'Expenditure - WHC'!O152</f>
        <v>0</v>
      </c>
      <c r="E50" s="352"/>
      <c r="F50" s="352"/>
      <c r="G50" s="350"/>
      <c r="H50" s="368"/>
      <c r="I50" s="352"/>
      <c r="J50" s="352"/>
      <c r="K50" s="352"/>
      <c r="L50" s="352"/>
      <c r="M50" s="350"/>
      <c r="N50" s="266"/>
      <c r="O50" s="266"/>
      <c r="P50" s="266"/>
      <c r="Q50" s="266"/>
      <c r="R50" s="266"/>
    </row>
    <row r="51" spans="1:18" s="222" customFormat="1" ht="12.75" customHeight="1" x14ac:dyDescent="0.2">
      <c r="A51" s="266"/>
      <c r="B51" s="362" t="s">
        <v>252</v>
      </c>
      <c r="C51" s="353">
        <f>'Expenditure - Base year'!P152</f>
        <v>0</v>
      </c>
      <c r="D51" s="353">
        <f>'Expenditure - WHC'!P152</f>
        <v>0</v>
      </c>
      <c r="E51" s="352"/>
      <c r="F51" s="352"/>
      <c r="G51" s="350"/>
      <c r="H51" s="368"/>
      <c r="I51" s="352"/>
      <c r="J51" s="352"/>
      <c r="K51" s="352"/>
      <c r="L51" s="352"/>
      <c r="M51" s="350"/>
      <c r="N51" s="266"/>
      <c r="O51" s="266"/>
      <c r="P51" s="266"/>
      <c r="Q51" s="266"/>
      <c r="R51" s="266"/>
    </row>
    <row r="52" spans="1:18" s="222" customFormat="1" ht="12.75" customHeight="1" x14ac:dyDescent="0.2">
      <c r="A52" s="266"/>
      <c r="B52" s="362" t="s">
        <v>253</v>
      </c>
      <c r="C52" s="353">
        <f>'Expenditure - Base year'!Q152</f>
        <v>0</v>
      </c>
      <c r="D52" s="353">
        <f>'Expenditure - WHC'!Q152</f>
        <v>0</v>
      </c>
      <c r="E52" s="352"/>
      <c r="F52" s="352"/>
      <c r="G52" s="350"/>
      <c r="H52" s="368"/>
      <c r="I52" s="352"/>
      <c r="J52" s="352"/>
      <c r="K52" s="352"/>
      <c r="L52" s="352"/>
      <c r="M52" s="350"/>
      <c r="N52" s="266"/>
      <c r="O52" s="266"/>
      <c r="P52" s="266"/>
      <c r="Q52" s="266"/>
      <c r="R52" s="266"/>
    </row>
    <row r="53" spans="1:18" s="222" customFormat="1" ht="12.75" customHeight="1" x14ac:dyDescent="0.2">
      <c r="A53" s="266"/>
      <c r="B53" s="228" t="s">
        <v>82</v>
      </c>
      <c r="C53" s="353">
        <f>'Expenditure - Base year'!N152</f>
        <v>1922611</v>
      </c>
      <c r="D53" s="353">
        <f>'Expenditure - WHC'!N152</f>
        <v>1937454</v>
      </c>
      <c r="E53" s="352">
        <v>1986680</v>
      </c>
      <c r="F53" s="352">
        <v>2106840</v>
      </c>
      <c r="G53" s="350">
        <v>2729080</v>
      </c>
      <c r="H53" s="368">
        <v>2256620</v>
      </c>
      <c r="I53" s="352">
        <v>2282410</v>
      </c>
      <c r="J53" s="352">
        <v>2418010</v>
      </c>
      <c r="K53" s="352">
        <v>2566460</v>
      </c>
      <c r="L53" s="352">
        <v>2680780</v>
      </c>
      <c r="M53" s="350">
        <v>2622160</v>
      </c>
      <c r="N53" s="266"/>
      <c r="O53" s="266"/>
      <c r="P53" s="266"/>
      <c r="Q53" s="266"/>
      <c r="R53" s="266"/>
    </row>
    <row r="54" spans="1:18" s="222" customFormat="1" ht="12.75" customHeight="1" x14ac:dyDescent="0.2">
      <c r="A54" s="266"/>
      <c r="B54" s="375" t="s">
        <v>260</v>
      </c>
      <c r="C54" s="366">
        <f>SUM(C43:C46,C49:C53)</f>
        <v>18848923</v>
      </c>
      <c r="D54" s="366">
        <f>SUM(D43:D46,D49:D53)</f>
        <v>17917413</v>
      </c>
      <c r="E54" s="366">
        <f>SUM(E43:E46,E49:E53)</f>
        <v>18620352</v>
      </c>
      <c r="F54" s="366">
        <f>SUM(F43:F46,F49:F53)</f>
        <v>19316390</v>
      </c>
      <c r="G54" s="367">
        <f>SUM(G43:G46,G49:G53)</f>
        <v>20510050</v>
      </c>
      <c r="H54" s="370">
        <f t="shared" ref="H54:M54" si="8">SUM(H43:H46,H49:H53)</f>
        <v>20673090</v>
      </c>
      <c r="I54" s="366">
        <f t="shared" si="8"/>
        <v>21343390</v>
      </c>
      <c r="J54" s="366">
        <f t="shared" si="8"/>
        <v>22108400</v>
      </c>
      <c r="K54" s="366">
        <f t="shared" si="8"/>
        <v>22930240</v>
      </c>
      <c r="L54" s="366">
        <f t="shared" si="8"/>
        <v>23702030</v>
      </c>
      <c r="M54" s="367">
        <f t="shared" si="8"/>
        <v>24368180</v>
      </c>
      <c r="N54" s="266"/>
      <c r="O54" s="266"/>
      <c r="P54" s="266"/>
      <c r="Q54" s="266"/>
      <c r="R54" s="266"/>
    </row>
    <row r="55" spans="1:18" s="222" customFormat="1" ht="12.75" customHeight="1" x14ac:dyDescent="0.2">
      <c r="A55" s="266"/>
      <c r="B55" s="266"/>
      <c r="C55" s="822"/>
      <c r="D55" s="822"/>
      <c r="E55" s="822"/>
      <c r="F55" s="822"/>
      <c r="G55" s="822"/>
      <c r="H55" s="822"/>
      <c r="I55" s="822"/>
      <c r="J55" s="822"/>
      <c r="K55" s="822"/>
      <c r="L55" s="822"/>
      <c r="M55" s="822"/>
      <c r="N55" s="266"/>
      <c r="O55" s="266"/>
      <c r="P55" s="266"/>
      <c r="Q55" s="266"/>
      <c r="R55" s="266"/>
    </row>
    <row r="56" spans="1:18" s="222" customFormat="1" ht="12.75" customHeight="1" x14ac:dyDescent="0.2">
      <c r="A56" s="266"/>
      <c r="B56" s="378" t="s">
        <v>158</v>
      </c>
      <c r="C56" s="814"/>
      <c r="D56" s="814"/>
      <c r="E56" s="814"/>
      <c r="F56" s="814"/>
      <c r="G56" s="814"/>
      <c r="H56" s="814"/>
      <c r="I56" s="814"/>
      <c r="J56" s="814"/>
      <c r="K56" s="814"/>
      <c r="L56" s="814"/>
      <c r="M56" s="814"/>
      <c r="N56" s="266"/>
      <c r="O56" s="266"/>
      <c r="P56" s="266"/>
      <c r="Q56" s="266"/>
      <c r="R56" s="266"/>
    </row>
    <row r="57" spans="1:18" s="222" customFormat="1" ht="12.75" customHeight="1" x14ac:dyDescent="0.2">
      <c r="A57" s="266"/>
      <c r="B57" s="278" t="s">
        <v>274</v>
      </c>
      <c r="C57" s="425"/>
      <c r="D57" s="425"/>
      <c r="E57" s="425"/>
      <c r="F57" s="425"/>
      <c r="G57" s="426"/>
      <c r="H57" s="427"/>
      <c r="I57" s="425"/>
      <c r="J57" s="425"/>
      <c r="K57" s="425"/>
      <c r="L57" s="425"/>
      <c r="M57" s="426"/>
      <c r="N57" s="266"/>
      <c r="O57" s="266"/>
      <c r="P57" s="266"/>
      <c r="Q57" s="266"/>
      <c r="R57" s="266"/>
    </row>
    <row r="58" spans="1:18" s="222" customFormat="1" ht="12.75" customHeight="1" x14ac:dyDescent="0.2">
      <c r="A58" s="266"/>
      <c r="B58" s="228" t="s">
        <v>275</v>
      </c>
      <c r="C58" s="353">
        <f t="shared" ref="C58:M58" si="9">SUM(C60:C63)</f>
        <v>4517039</v>
      </c>
      <c r="D58" s="353">
        <f t="shared" si="9"/>
        <v>2451365</v>
      </c>
      <c r="E58" s="353">
        <f t="shared" si="9"/>
        <v>2231020</v>
      </c>
      <c r="F58" s="353">
        <f t="shared" si="9"/>
        <v>1341160</v>
      </c>
      <c r="G58" s="364">
        <f t="shared" si="9"/>
        <v>256100</v>
      </c>
      <c r="H58" s="369">
        <f t="shared" si="9"/>
        <v>-1721280</v>
      </c>
      <c r="I58" s="353">
        <f t="shared" si="9"/>
        <v>-3423500</v>
      </c>
      <c r="J58" s="353">
        <f t="shared" si="9"/>
        <v>-4877370</v>
      </c>
      <c r="K58" s="353">
        <f t="shared" si="9"/>
        <v>-7019350</v>
      </c>
      <c r="L58" s="353">
        <f t="shared" si="9"/>
        <v>-8941650</v>
      </c>
      <c r="M58" s="364">
        <f t="shared" si="9"/>
        <v>-11550520</v>
      </c>
      <c r="N58" s="266"/>
      <c r="O58" s="266"/>
      <c r="P58" s="266"/>
      <c r="Q58" s="266"/>
      <c r="R58" s="266"/>
    </row>
    <row r="59" spans="1:18" s="222" customFormat="1" ht="12.75" customHeight="1" x14ac:dyDescent="0.2">
      <c r="A59" s="266"/>
      <c r="B59" s="228" t="s">
        <v>308</v>
      </c>
      <c r="C59" s="352"/>
      <c r="D59" s="352"/>
      <c r="E59" s="352"/>
      <c r="F59" s="352"/>
      <c r="G59" s="350"/>
      <c r="H59" s="813"/>
      <c r="I59" s="352"/>
      <c r="J59" s="352"/>
      <c r="K59" s="352"/>
      <c r="L59" s="352"/>
      <c r="M59" s="350"/>
      <c r="N59" s="266"/>
      <c r="O59" s="266"/>
      <c r="P59" s="266"/>
      <c r="Q59" s="266"/>
      <c r="R59" s="266"/>
    </row>
    <row r="60" spans="1:18" s="222" customFormat="1" ht="12.75" customHeight="1" x14ac:dyDescent="0.2">
      <c r="A60" s="266"/>
      <c r="B60" s="228" t="s">
        <v>309</v>
      </c>
      <c r="C60" s="352"/>
      <c r="D60" s="352"/>
      <c r="E60" s="352"/>
      <c r="F60" s="352"/>
      <c r="G60" s="350"/>
      <c r="H60" s="813"/>
      <c r="I60" s="352"/>
      <c r="J60" s="352"/>
      <c r="K60" s="352"/>
      <c r="L60" s="352"/>
      <c r="M60" s="350"/>
      <c r="N60" s="266"/>
      <c r="O60" s="266"/>
      <c r="P60" s="266"/>
      <c r="Q60" s="266"/>
      <c r="R60" s="266"/>
    </row>
    <row r="61" spans="1:18" s="222" customFormat="1" ht="12.75" customHeight="1" x14ac:dyDescent="0.2">
      <c r="A61" s="266"/>
      <c r="B61" s="228" t="s">
        <v>310</v>
      </c>
      <c r="C61" s="352"/>
      <c r="D61" s="352"/>
      <c r="E61" s="352"/>
      <c r="F61" s="352"/>
      <c r="G61" s="350"/>
      <c r="H61" s="368"/>
      <c r="I61" s="352"/>
      <c r="J61" s="352"/>
      <c r="K61" s="352"/>
      <c r="L61" s="352"/>
      <c r="M61" s="350"/>
      <c r="N61" s="266"/>
      <c r="O61" s="266"/>
      <c r="P61" s="266"/>
      <c r="Q61" s="266"/>
      <c r="R61" s="266"/>
    </row>
    <row r="62" spans="1:18" s="222" customFormat="1" ht="12.75" customHeight="1" x14ac:dyDescent="0.2">
      <c r="A62" s="266"/>
      <c r="B62" s="228" t="s">
        <v>311</v>
      </c>
      <c r="C62" s="352"/>
      <c r="D62" s="352"/>
      <c r="E62" s="352"/>
      <c r="F62" s="352"/>
      <c r="G62" s="350"/>
      <c r="H62" s="368"/>
      <c r="I62" s="352"/>
      <c r="J62" s="352"/>
      <c r="K62" s="352"/>
      <c r="L62" s="352"/>
      <c r="M62" s="350"/>
      <c r="N62" s="266"/>
      <c r="O62" s="266"/>
      <c r="P62" s="266"/>
      <c r="Q62" s="266"/>
      <c r="R62" s="266"/>
    </row>
    <row r="63" spans="1:18" s="222" customFormat="1" ht="12.75" customHeight="1" x14ac:dyDescent="0.2">
      <c r="A63" s="266"/>
      <c r="B63" s="228" t="s">
        <v>312</v>
      </c>
      <c r="C63" s="352">
        <v>4517039</v>
      </c>
      <c r="D63" s="352">
        <v>2451365</v>
      </c>
      <c r="E63" s="352">
        <v>2231020</v>
      </c>
      <c r="F63" s="352">
        <v>1341160</v>
      </c>
      <c r="G63" s="350">
        <v>256100</v>
      </c>
      <c r="H63" s="368">
        <v>-1721280</v>
      </c>
      <c r="I63" s="352">
        <v>-3423500</v>
      </c>
      <c r="J63" s="352">
        <v>-4877370</v>
      </c>
      <c r="K63" s="352">
        <v>-7019350</v>
      </c>
      <c r="L63" s="352">
        <v>-8941650</v>
      </c>
      <c r="M63" s="350">
        <v>-11550520</v>
      </c>
      <c r="N63" s="266"/>
      <c r="O63" s="266"/>
      <c r="P63" s="266"/>
      <c r="Q63" s="266"/>
      <c r="R63" s="266"/>
    </row>
    <row r="64" spans="1:18" s="222" customFormat="1" ht="12.75" customHeight="1" x14ac:dyDescent="0.2">
      <c r="A64" s="266"/>
      <c r="B64" s="228" t="s">
        <v>299</v>
      </c>
      <c r="C64" s="352">
        <v>1013918</v>
      </c>
      <c r="D64" s="352">
        <v>1013918</v>
      </c>
      <c r="E64" s="352">
        <v>1045100</v>
      </c>
      <c r="F64" s="352">
        <v>1064040</v>
      </c>
      <c r="G64" s="350">
        <v>1086110</v>
      </c>
      <c r="H64" s="368">
        <v>1106070</v>
      </c>
      <c r="I64" s="352">
        <v>1126310</v>
      </c>
      <c r="J64" s="352">
        <v>1143690</v>
      </c>
      <c r="K64" s="352">
        <v>1167520</v>
      </c>
      <c r="L64" s="352">
        <v>1189430</v>
      </c>
      <c r="M64" s="350">
        <v>1210630</v>
      </c>
      <c r="N64" s="266"/>
      <c r="O64" s="266"/>
      <c r="P64" s="266"/>
      <c r="Q64" s="266"/>
      <c r="R64" s="266"/>
    </row>
    <row r="65" spans="1:18" s="222" customFormat="1" ht="12.75" customHeight="1" x14ac:dyDescent="0.2">
      <c r="A65" s="266"/>
      <c r="B65" s="228" t="s">
        <v>276</v>
      </c>
      <c r="C65" s="352">
        <v>214224</v>
      </c>
      <c r="D65" s="352">
        <v>214224</v>
      </c>
      <c r="E65" s="352">
        <v>214224</v>
      </c>
      <c r="F65" s="352">
        <v>214224</v>
      </c>
      <c r="G65" s="350">
        <v>214224</v>
      </c>
      <c r="H65" s="813">
        <v>214224</v>
      </c>
      <c r="I65" s="352">
        <v>214224</v>
      </c>
      <c r="J65" s="352">
        <v>214224</v>
      </c>
      <c r="K65" s="352">
        <v>214224</v>
      </c>
      <c r="L65" s="352">
        <v>214224</v>
      </c>
      <c r="M65" s="350">
        <v>214224</v>
      </c>
      <c r="N65" s="266"/>
      <c r="O65" s="266"/>
      <c r="P65" s="266"/>
      <c r="Q65" s="266"/>
      <c r="R65" s="266"/>
    </row>
    <row r="66" spans="1:18" s="222" customFormat="1" ht="12.75" customHeight="1" x14ac:dyDescent="0.2">
      <c r="A66" s="266"/>
      <c r="B66" s="228" t="s">
        <v>277</v>
      </c>
      <c r="C66" s="352"/>
      <c r="D66" s="352"/>
      <c r="E66" s="352"/>
      <c r="F66" s="352"/>
      <c r="G66" s="350"/>
      <c r="H66" s="368"/>
      <c r="I66" s="352"/>
      <c r="J66" s="352"/>
      <c r="K66" s="352"/>
      <c r="L66" s="352"/>
      <c r="M66" s="350"/>
      <c r="N66" s="266"/>
      <c r="O66" s="266"/>
      <c r="P66" s="266"/>
      <c r="Q66" s="266"/>
      <c r="R66" s="266"/>
    </row>
    <row r="67" spans="1:18" s="222" customFormat="1" ht="12.75" customHeight="1" x14ac:dyDescent="0.2">
      <c r="A67" s="266"/>
      <c r="B67" s="228" t="s">
        <v>278</v>
      </c>
      <c r="C67" s="352">
        <v>30227</v>
      </c>
      <c r="D67" s="352">
        <v>30227</v>
      </c>
      <c r="E67" s="352">
        <v>30227</v>
      </c>
      <c r="F67" s="352">
        <v>30227</v>
      </c>
      <c r="G67" s="350">
        <v>30227</v>
      </c>
      <c r="H67" s="368">
        <v>30227</v>
      </c>
      <c r="I67" s="352">
        <v>30227</v>
      </c>
      <c r="J67" s="352">
        <v>30227</v>
      </c>
      <c r="K67" s="352">
        <v>30227</v>
      </c>
      <c r="L67" s="352">
        <v>30227</v>
      </c>
      <c r="M67" s="350">
        <v>30227</v>
      </c>
      <c r="N67" s="266"/>
      <c r="O67" s="266"/>
      <c r="P67" s="266"/>
      <c r="Q67" s="266"/>
      <c r="R67" s="266"/>
    </row>
    <row r="68" spans="1:18" s="222" customFormat="1" ht="12.75" customHeight="1" x14ac:dyDescent="0.2">
      <c r="A68" s="266"/>
      <c r="B68" s="228" t="s">
        <v>279</v>
      </c>
      <c r="C68" s="351">
        <f>SUM(C59:C67)</f>
        <v>5775408</v>
      </c>
      <c r="D68" s="351">
        <f t="shared" ref="D68:M68" si="10">SUM(D59:D67)</f>
        <v>3709734</v>
      </c>
      <c r="E68" s="351">
        <f t="shared" si="10"/>
        <v>3520571</v>
      </c>
      <c r="F68" s="351">
        <f t="shared" si="10"/>
        <v>2649651</v>
      </c>
      <c r="G68" s="351">
        <f t="shared" si="10"/>
        <v>1586661</v>
      </c>
      <c r="H68" s="351">
        <f t="shared" si="10"/>
        <v>-370759</v>
      </c>
      <c r="I68" s="351">
        <f t="shared" si="10"/>
        <v>-2052739</v>
      </c>
      <c r="J68" s="351">
        <f t="shared" si="10"/>
        <v>-3489229</v>
      </c>
      <c r="K68" s="351">
        <f t="shared" si="10"/>
        <v>-5607379</v>
      </c>
      <c r="L68" s="351">
        <f t="shared" si="10"/>
        <v>-7507769</v>
      </c>
      <c r="M68" s="351">
        <f t="shared" si="10"/>
        <v>-10095439</v>
      </c>
      <c r="N68" s="266"/>
      <c r="O68" s="266"/>
      <c r="P68" s="266"/>
      <c r="Q68" s="266"/>
      <c r="R68" s="266"/>
    </row>
    <row r="69" spans="1:18" s="222" customFormat="1" ht="12.75" customHeight="1" x14ac:dyDescent="0.2">
      <c r="A69" s="266"/>
      <c r="B69" s="278"/>
      <c r="C69" s="425"/>
      <c r="D69" s="425"/>
      <c r="E69" s="425"/>
      <c r="F69" s="425"/>
      <c r="G69" s="426"/>
      <c r="H69" s="427"/>
      <c r="I69" s="425"/>
      <c r="J69" s="425"/>
      <c r="K69" s="425"/>
      <c r="L69" s="425"/>
      <c r="M69" s="426"/>
      <c r="N69" s="266"/>
      <c r="O69" s="266"/>
      <c r="P69" s="266"/>
      <c r="Q69" s="266"/>
      <c r="R69" s="266"/>
    </row>
    <row r="70" spans="1:18" s="222" customFormat="1" ht="12.75" customHeight="1" x14ac:dyDescent="0.2">
      <c r="A70" s="266"/>
      <c r="B70" s="278" t="s">
        <v>280</v>
      </c>
      <c r="C70" s="425"/>
      <c r="D70" s="425"/>
      <c r="E70" s="425"/>
      <c r="F70" s="425"/>
      <c r="G70" s="426"/>
      <c r="H70" s="427"/>
      <c r="I70" s="425"/>
      <c r="J70" s="425"/>
      <c r="K70" s="425"/>
      <c r="L70" s="425"/>
      <c r="M70" s="426"/>
      <c r="N70" s="266"/>
      <c r="O70" s="266"/>
      <c r="P70" s="266"/>
      <c r="Q70" s="266"/>
      <c r="R70" s="266"/>
    </row>
    <row r="71" spans="1:18" s="222" customFormat="1" ht="12.75" customHeight="1" x14ac:dyDescent="0.2">
      <c r="A71" s="266"/>
      <c r="B71" s="228" t="s">
        <v>299</v>
      </c>
      <c r="C71" s="352"/>
      <c r="D71" s="352"/>
      <c r="E71" s="352"/>
      <c r="F71" s="352"/>
      <c r="G71" s="350"/>
      <c r="H71" s="368"/>
      <c r="I71" s="352"/>
      <c r="J71" s="352"/>
      <c r="K71" s="352"/>
      <c r="L71" s="352"/>
      <c r="M71" s="350"/>
      <c r="N71" s="266"/>
      <c r="O71" s="266"/>
      <c r="P71" s="266"/>
      <c r="Q71" s="266"/>
      <c r="R71" s="266"/>
    </row>
    <row r="72" spans="1:18" s="222" customFormat="1" ht="12.75" customHeight="1" x14ac:dyDescent="0.2">
      <c r="A72" s="266"/>
      <c r="B72" s="228" t="s">
        <v>281</v>
      </c>
      <c r="C72" s="352">
        <v>432440</v>
      </c>
      <c r="D72" s="352">
        <v>432440</v>
      </c>
      <c r="E72" s="352">
        <v>432440</v>
      </c>
      <c r="F72" s="352">
        <v>432440</v>
      </c>
      <c r="G72" s="350">
        <v>432440</v>
      </c>
      <c r="H72" s="368">
        <v>432440</v>
      </c>
      <c r="I72" s="352">
        <v>432440</v>
      </c>
      <c r="J72" s="352">
        <v>432440</v>
      </c>
      <c r="K72" s="352">
        <v>432440</v>
      </c>
      <c r="L72" s="352">
        <v>432440</v>
      </c>
      <c r="M72" s="350">
        <v>432440</v>
      </c>
      <c r="N72" s="266"/>
      <c r="O72" s="266"/>
      <c r="P72" s="266"/>
      <c r="Q72" s="266"/>
      <c r="R72" s="266"/>
    </row>
    <row r="73" spans="1:18" s="222" customFormat="1" ht="12.75" customHeight="1" x14ac:dyDescent="0.2">
      <c r="A73" s="266"/>
      <c r="B73" s="228" t="s">
        <v>282</v>
      </c>
      <c r="C73" s="352">
        <v>116314028</v>
      </c>
      <c r="D73" s="352">
        <v>117841678</v>
      </c>
      <c r="E73" s="352">
        <f>34132000+83352000</f>
        <v>117484000</v>
      </c>
      <c r="F73" s="352">
        <f>33871100+83570100</f>
        <v>117441200</v>
      </c>
      <c r="G73" s="350">
        <f>33518200+83259100</f>
        <v>116777300</v>
      </c>
      <c r="H73" s="368">
        <f>33272300+83767200</f>
        <v>117039500</v>
      </c>
      <c r="I73" s="352">
        <f>32999300+83745900</f>
        <v>116745200</v>
      </c>
      <c r="J73" s="352">
        <f>32444400+83342100</f>
        <v>115786500</v>
      </c>
      <c r="K73" s="352">
        <f>31983900+83055200</f>
        <v>115039100</v>
      </c>
      <c r="L73" s="352">
        <f>31199300+82448100</f>
        <v>113647400</v>
      </c>
      <c r="M73" s="350">
        <f>30747300+81867400</f>
        <v>112614700</v>
      </c>
      <c r="N73" s="266"/>
      <c r="O73" s="266"/>
      <c r="P73" s="266"/>
      <c r="Q73" s="266"/>
      <c r="R73" s="266"/>
    </row>
    <row r="74" spans="1:18" s="222" customFormat="1" ht="12.75" customHeight="1" x14ac:dyDescent="0.2">
      <c r="A74" s="266"/>
      <c r="B74" s="228" t="s">
        <v>283</v>
      </c>
      <c r="C74" s="352"/>
      <c r="D74" s="352"/>
      <c r="E74" s="352"/>
      <c r="F74" s="352"/>
      <c r="G74" s="350"/>
      <c r="H74" s="368"/>
      <c r="I74" s="352"/>
      <c r="J74" s="352"/>
      <c r="K74" s="352"/>
      <c r="L74" s="352"/>
      <c r="M74" s="350"/>
      <c r="N74" s="266"/>
      <c r="O74" s="266"/>
      <c r="P74" s="266"/>
      <c r="Q74" s="266"/>
      <c r="R74" s="266"/>
    </row>
    <row r="75" spans="1:18" s="222" customFormat="1" ht="12.75" customHeight="1" x14ac:dyDescent="0.2">
      <c r="A75" s="266"/>
      <c r="B75" s="228" t="s">
        <v>284</v>
      </c>
      <c r="C75" s="352"/>
      <c r="D75" s="352"/>
      <c r="E75" s="352"/>
      <c r="F75" s="352"/>
      <c r="G75" s="350"/>
      <c r="H75" s="368"/>
      <c r="I75" s="352"/>
      <c r="J75" s="352"/>
      <c r="K75" s="352"/>
      <c r="L75" s="352"/>
      <c r="M75" s="350"/>
      <c r="N75" s="266"/>
      <c r="O75" s="266"/>
      <c r="P75" s="266"/>
      <c r="Q75" s="266"/>
      <c r="R75" s="266"/>
    </row>
    <row r="76" spans="1:18" s="222" customFormat="1" ht="12.75" customHeight="1" x14ac:dyDescent="0.2">
      <c r="A76" s="266"/>
      <c r="B76" s="228" t="s">
        <v>285</v>
      </c>
      <c r="C76" s="351">
        <f t="shared" ref="C76:M76" si="11">SUM(C71:C75)</f>
        <v>116746468</v>
      </c>
      <c r="D76" s="351">
        <f t="shared" si="11"/>
        <v>118274118</v>
      </c>
      <c r="E76" s="351">
        <f t="shared" si="11"/>
        <v>117916440</v>
      </c>
      <c r="F76" s="351">
        <f t="shared" si="11"/>
        <v>117873640</v>
      </c>
      <c r="G76" s="374">
        <f t="shared" si="11"/>
        <v>117209740</v>
      </c>
      <c r="H76" s="377">
        <f t="shared" si="11"/>
        <v>117471940</v>
      </c>
      <c r="I76" s="351">
        <f t="shared" si="11"/>
        <v>117177640</v>
      </c>
      <c r="J76" s="351">
        <f t="shared" si="11"/>
        <v>116218940</v>
      </c>
      <c r="K76" s="351">
        <f t="shared" si="11"/>
        <v>115471540</v>
      </c>
      <c r="L76" s="351">
        <f t="shared" si="11"/>
        <v>114079840</v>
      </c>
      <c r="M76" s="374">
        <f t="shared" si="11"/>
        <v>113047140</v>
      </c>
      <c r="N76" s="266"/>
      <c r="O76" s="266"/>
      <c r="P76" s="266"/>
      <c r="Q76" s="266"/>
      <c r="R76" s="266"/>
    </row>
    <row r="77" spans="1:18" s="222" customFormat="1" ht="12.75" customHeight="1" x14ac:dyDescent="0.2">
      <c r="A77" s="266"/>
      <c r="B77" s="228" t="s">
        <v>145</v>
      </c>
      <c r="C77" s="351">
        <f t="shared" ref="C77:M77" si="12">C76+C68</f>
        <v>122521876</v>
      </c>
      <c r="D77" s="351">
        <f t="shared" si="12"/>
        <v>121983852</v>
      </c>
      <c r="E77" s="351">
        <f t="shared" si="12"/>
        <v>121437011</v>
      </c>
      <c r="F77" s="351">
        <f t="shared" si="12"/>
        <v>120523291</v>
      </c>
      <c r="G77" s="374">
        <f t="shared" si="12"/>
        <v>118796401</v>
      </c>
      <c r="H77" s="377">
        <f t="shared" si="12"/>
        <v>117101181</v>
      </c>
      <c r="I77" s="351">
        <f t="shared" si="12"/>
        <v>115124901</v>
      </c>
      <c r="J77" s="351">
        <f t="shared" si="12"/>
        <v>112729711</v>
      </c>
      <c r="K77" s="351">
        <f t="shared" si="12"/>
        <v>109864161</v>
      </c>
      <c r="L77" s="351">
        <f t="shared" si="12"/>
        <v>106572071</v>
      </c>
      <c r="M77" s="374">
        <f t="shared" si="12"/>
        <v>102951701</v>
      </c>
      <c r="N77" s="266"/>
      <c r="O77" s="266"/>
      <c r="P77" s="266"/>
      <c r="Q77" s="266"/>
      <c r="R77" s="266"/>
    </row>
    <row r="78" spans="1:18" s="222" customFormat="1" ht="12.75" customHeight="1" x14ac:dyDescent="0.2">
      <c r="A78" s="266"/>
      <c r="B78" s="278"/>
      <c r="C78" s="425"/>
      <c r="D78" s="425"/>
      <c r="E78" s="425"/>
      <c r="F78" s="425"/>
      <c r="G78" s="426"/>
      <c r="H78" s="427"/>
      <c r="I78" s="425"/>
      <c r="J78" s="425"/>
      <c r="K78" s="425"/>
      <c r="L78" s="425"/>
      <c r="M78" s="426"/>
      <c r="N78" s="266"/>
      <c r="O78" s="266"/>
      <c r="P78" s="266"/>
      <c r="Q78" s="266"/>
      <c r="R78" s="266"/>
    </row>
    <row r="79" spans="1:18" s="222" customFormat="1" ht="12.75" customHeight="1" x14ac:dyDescent="0.2">
      <c r="A79" s="266"/>
      <c r="B79" s="332" t="s">
        <v>286</v>
      </c>
      <c r="C79" s="425"/>
      <c r="D79" s="425"/>
      <c r="E79" s="425"/>
      <c r="F79" s="425"/>
      <c r="G79" s="426"/>
      <c r="H79" s="427"/>
      <c r="I79" s="425"/>
      <c r="J79" s="425"/>
      <c r="K79" s="425"/>
      <c r="L79" s="425"/>
      <c r="M79" s="426"/>
      <c r="N79" s="266"/>
      <c r="O79" s="266"/>
      <c r="P79" s="266"/>
      <c r="Q79" s="266"/>
      <c r="R79" s="266"/>
    </row>
    <row r="80" spans="1:18" s="222" customFormat="1" ht="12.75" customHeight="1" x14ac:dyDescent="0.2">
      <c r="A80" s="266"/>
      <c r="B80" s="278" t="s">
        <v>287</v>
      </c>
      <c r="C80" s="425"/>
      <c r="D80" s="425"/>
      <c r="E80" s="425"/>
      <c r="F80" s="425"/>
      <c r="G80" s="426"/>
      <c r="H80" s="427"/>
      <c r="I80" s="425"/>
      <c r="J80" s="425"/>
      <c r="K80" s="425"/>
      <c r="L80" s="425"/>
      <c r="M80" s="426"/>
      <c r="N80" s="266"/>
      <c r="O80" s="266"/>
      <c r="P80" s="266"/>
      <c r="Q80" s="266"/>
      <c r="R80" s="266"/>
    </row>
    <row r="81" spans="1:18" s="222" customFormat="1" ht="12.75" customHeight="1" x14ac:dyDescent="0.2">
      <c r="A81" s="266"/>
      <c r="B81" s="228" t="s">
        <v>288</v>
      </c>
      <c r="C81" s="352">
        <v>759744</v>
      </c>
      <c r="D81" s="352">
        <v>759744</v>
      </c>
      <c r="E81" s="352">
        <v>821170</v>
      </c>
      <c r="F81" s="352">
        <v>853240</v>
      </c>
      <c r="G81" s="350">
        <v>948630</v>
      </c>
      <c r="H81" s="368">
        <v>916150</v>
      </c>
      <c r="I81" s="352">
        <v>941810</v>
      </c>
      <c r="J81" s="352">
        <v>978250</v>
      </c>
      <c r="K81" s="352">
        <v>1022140</v>
      </c>
      <c r="L81" s="352">
        <v>1060670</v>
      </c>
      <c r="M81" s="350">
        <v>1079980</v>
      </c>
      <c r="N81" s="266"/>
      <c r="O81" s="266"/>
      <c r="P81" s="266"/>
      <c r="Q81" s="266"/>
      <c r="R81" s="266"/>
    </row>
    <row r="82" spans="1:18" s="222" customFormat="1" ht="12.75" customHeight="1" x14ac:dyDescent="0.2">
      <c r="A82" s="266"/>
      <c r="B82" s="228" t="s">
        <v>289</v>
      </c>
      <c r="C82" s="352">
        <v>17647</v>
      </c>
      <c r="D82" s="352">
        <v>17647</v>
      </c>
      <c r="E82" s="352">
        <v>17647</v>
      </c>
      <c r="F82" s="352">
        <v>17647</v>
      </c>
      <c r="G82" s="350">
        <v>17647</v>
      </c>
      <c r="H82" s="368">
        <v>17647</v>
      </c>
      <c r="I82" s="352">
        <v>17647</v>
      </c>
      <c r="J82" s="352">
        <v>17647</v>
      </c>
      <c r="K82" s="352">
        <v>17647</v>
      </c>
      <c r="L82" s="352">
        <v>17647</v>
      </c>
      <c r="M82" s="350">
        <v>17647</v>
      </c>
      <c r="N82" s="266"/>
      <c r="O82" s="266"/>
      <c r="P82" s="266"/>
      <c r="Q82" s="266"/>
      <c r="R82" s="266"/>
    </row>
    <row r="83" spans="1:18" s="222" customFormat="1" ht="12.75" customHeight="1" x14ac:dyDescent="0.2">
      <c r="A83" s="266"/>
      <c r="B83" s="228" t="s">
        <v>300</v>
      </c>
      <c r="C83" s="352">
        <f>1565134+155378</f>
        <v>1720512</v>
      </c>
      <c r="D83" s="352">
        <f>1524675+155378</f>
        <v>1680053</v>
      </c>
      <c r="E83" s="352">
        <v>1680053</v>
      </c>
      <c r="F83" s="352">
        <v>1680053</v>
      </c>
      <c r="G83" s="350">
        <v>1680053</v>
      </c>
      <c r="H83" s="813">
        <v>1680053</v>
      </c>
      <c r="I83" s="352">
        <v>1680053</v>
      </c>
      <c r="J83" s="352">
        <v>1680053</v>
      </c>
      <c r="K83" s="352">
        <v>1680053</v>
      </c>
      <c r="L83" s="352">
        <v>1680053</v>
      </c>
      <c r="M83" s="350">
        <v>1680053</v>
      </c>
      <c r="N83" s="266"/>
      <c r="O83" s="266"/>
      <c r="P83" s="266"/>
      <c r="Q83" s="266"/>
      <c r="R83" s="266"/>
    </row>
    <row r="84" spans="1:18" s="222" customFormat="1" ht="12.75" customHeight="1" x14ac:dyDescent="0.2">
      <c r="A84" s="266"/>
      <c r="B84" s="228" t="s">
        <v>290</v>
      </c>
      <c r="C84" s="352"/>
      <c r="D84" s="352"/>
      <c r="E84" s="352"/>
      <c r="F84" s="352"/>
      <c r="G84" s="350"/>
      <c r="H84" s="368"/>
      <c r="I84" s="352"/>
      <c r="J84" s="352"/>
      <c r="K84" s="352"/>
      <c r="L84" s="352"/>
      <c r="M84" s="350"/>
      <c r="N84" s="266"/>
      <c r="O84" s="266"/>
      <c r="P84" s="266"/>
      <c r="Q84" s="266"/>
      <c r="R84" s="266"/>
    </row>
    <row r="85" spans="1:18" s="222" customFormat="1" ht="12.75" customHeight="1" x14ac:dyDescent="0.2">
      <c r="A85" s="266"/>
      <c r="B85" s="228" t="s">
        <v>291</v>
      </c>
      <c r="C85" s="351">
        <f>SUM(C81:C84)</f>
        <v>2497903</v>
      </c>
      <c r="D85" s="351">
        <f t="shared" ref="D85:M85" si="13">SUM(D81:D84)</f>
        <v>2457444</v>
      </c>
      <c r="E85" s="351">
        <f t="shared" si="13"/>
        <v>2518870</v>
      </c>
      <c r="F85" s="351">
        <f t="shared" si="13"/>
        <v>2550940</v>
      </c>
      <c r="G85" s="374">
        <f t="shared" si="13"/>
        <v>2646330</v>
      </c>
      <c r="H85" s="377">
        <f t="shared" si="13"/>
        <v>2613850</v>
      </c>
      <c r="I85" s="351">
        <f t="shared" si="13"/>
        <v>2639510</v>
      </c>
      <c r="J85" s="351">
        <f t="shared" si="13"/>
        <v>2675950</v>
      </c>
      <c r="K85" s="351">
        <f t="shared" si="13"/>
        <v>2719840</v>
      </c>
      <c r="L85" s="351">
        <f t="shared" si="13"/>
        <v>2758370</v>
      </c>
      <c r="M85" s="374">
        <f t="shared" si="13"/>
        <v>2777680</v>
      </c>
      <c r="N85" s="266"/>
      <c r="O85" s="266"/>
      <c r="P85" s="266"/>
      <c r="Q85" s="266"/>
      <c r="R85" s="266"/>
    </row>
    <row r="86" spans="1:18" s="222" customFormat="1" ht="12.75" customHeight="1" x14ac:dyDescent="0.2">
      <c r="A86" s="266"/>
      <c r="B86" s="278"/>
      <c r="C86" s="425"/>
      <c r="D86" s="425"/>
      <c r="E86" s="425"/>
      <c r="F86" s="425"/>
      <c r="G86" s="426"/>
      <c r="H86" s="427"/>
      <c r="I86" s="425"/>
      <c r="J86" s="425"/>
      <c r="K86" s="425"/>
      <c r="L86" s="425"/>
      <c r="M86" s="426"/>
      <c r="N86" s="266"/>
      <c r="O86" s="266"/>
      <c r="P86" s="266"/>
      <c r="Q86" s="266"/>
      <c r="R86" s="266"/>
    </row>
    <row r="87" spans="1:18" s="222" customFormat="1" ht="12.75" customHeight="1" x14ac:dyDescent="0.2">
      <c r="A87" s="266"/>
      <c r="B87" s="278" t="s">
        <v>292</v>
      </c>
      <c r="C87" s="425"/>
      <c r="D87" s="425"/>
      <c r="E87" s="425"/>
      <c r="F87" s="425"/>
      <c r="G87" s="426"/>
      <c r="H87" s="427"/>
      <c r="I87" s="425"/>
      <c r="J87" s="425"/>
      <c r="K87" s="425"/>
      <c r="L87" s="425"/>
      <c r="M87" s="426"/>
      <c r="N87" s="266"/>
      <c r="O87" s="266"/>
      <c r="P87" s="266"/>
      <c r="Q87" s="266"/>
      <c r="R87" s="266"/>
    </row>
    <row r="88" spans="1:18" s="222" customFormat="1" ht="12.75" customHeight="1" x14ac:dyDescent="0.2">
      <c r="A88" s="266"/>
      <c r="B88" s="228" t="s">
        <v>288</v>
      </c>
      <c r="C88" s="352"/>
      <c r="D88" s="352"/>
      <c r="E88" s="352"/>
      <c r="F88" s="352"/>
      <c r="G88" s="350"/>
      <c r="H88" s="368"/>
      <c r="I88" s="352"/>
      <c r="J88" s="352"/>
      <c r="K88" s="352"/>
      <c r="L88" s="352"/>
      <c r="M88" s="350"/>
      <c r="N88" s="266"/>
      <c r="O88" s="266"/>
      <c r="P88" s="266"/>
      <c r="Q88" s="266"/>
      <c r="R88" s="266"/>
    </row>
    <row r="89" spans="1:18" s="222" customFormat="1" ht="12.75" customHeight="1" x14ac:dyDescent="0.2">
      <c r="A89" s="266"/>
      <c r="B89" s="228" t="s">
        <v>300</v>
      </c>
      <c r="C89" s="352">
        <v>157314</v>
      </c>
      <c r="D89" s="352">
        <v>157314</v>
      </c>
      <c r="E89" s="352">
        <v>157314</v>
      </c>
      <c r="F89" s="352">
        <v>157314</v>
      </c>
      <c r="G89" s="350">
        <v>157314</v>
      </c>
      <c r="H89" s="813">
        <v>157314</v>
      </c>
      <c r="I89" s="352">
        <v>157314</v>
      </c>
      <c r="J89" s="352">
        <v>157314</v>
      </c>
      <c r="K89" s="352">
        <v>157314</v>
      </c>
      <c r="L89" s="352">
        <v>157314</v>
      </c>
      <c r="M89" s="350">
        <v>157314</v>
      </c>
      <c r="N89" s="266"/>
      <c r="O89" s="266"/>
      <c r="P89" s="266"/>
      <c r="Q89" s="266"/>
      <c r="R89" s="266"/>
    </row>
    <row r="90" spans="1:18" s="222" customFormat="1" ht="12.75" customHeight="1" x14ac:dyDescent="0.2">
      <c r="A90" s="266"/>
      <c r="B90" s="228" t="s">
        <v>290</v>
      </c>
      <c r="C90" s="352"/>
      <c r="D90" s="352"/>
      <c r="E90" s="352"/>
      <c r="F90" s="352"/>
      <c r="G90" s="350"/>
      <c r="H90" s="368"/>
      <c r="I90" s="352"/>
      <c r="J90" s="352"/>
      <c r="K90" s="352"/>
      <c r="L90" s="352"/>
      <c r="M90" s="350"/>
      <c r="N90" s="266"/>
      <c r="O90" s="266"/>
      <c r="P90" s="266"/>
      <c r="Q90" s="266"/>
      <c r="R90" s="266"/>
    </row>
    <row r="91" spans="1:18" s="222" customFormat="1" ht="12.75" customHeight="1" x14ac:dyDescent="0.2">
      <c r="A91" s="266"/>
      <c r="B91" s="228" t="s">
        <v>293</v>
      </c>
      <c r="C91" s="351">
        <f t="shared" ref="C91:M91" si="14">SUM(C88:C90)</f>
        <v>157314</v>
      </c>
      <c r="D91" s="351">
        <f t="shared" si="14"/>
        <v>157314</v>
      </c>
      <c r="E91" s="351">
        <f t="shared" si="14"/>
        <v>157314</v>
      </c>
      <c r="F91" s="351">
        <f t="shared" si="14"/>
        <v>157314</v>
      </c>
      <c r="G91" s="374">
        <f t="shared" si="14"/>
        <v>157314</v>
      </c>
      <c r="H91" s="377">
        <f t="shared" si="14"/>
        <v>157314</v>
      </c>
      <c r="I91" s="351">
        <f t="shared" si="14"/>
        <v>157314</v>
      </c>
      <c r="J91" s="351">
        <f t="shared" si="14"/>
        <v>157314</v>
      </c>
      <c r="K91" s="351">
        <f t="shared" si="14"/>
        <v>157314</v>
      </c>
      <c r="L91" s="351">
        <f t="shared" si="14"/>
        <v>157314</v>
      </c>
      <c r="M91" s="374">
        <f t="shared" si="14"/>
        <v>157314</v>
      </c>
      <c r="N91" s="266"/>
      <c r="O91" s="266"/>
      <c r="P91" s="266"/>
      <c r="Q91" s="266"/>
      <c r="R91" s="266"/>
    </row>
    <row r="92" spans="1:18" s="222" customFormat="1" ht="12.75" customHeight="1" x14ac:dyDescent="0.2">
      <c r="A92" s="266"/>
      <c r="B92" s="228" t="s">
        <v>294</v>
      </c>
      <c r="C92" s="537">
        <f>C91+C85</f>
        <v>2655217</v>
      </c>
      <c r="D92" s="537">
        <f t="shared" ref="D92:M92" si="15">D91+D85</f>
        <v>2614758</v>
      </c>
      <c r="E92" s="537">
        <f t="shared" si="15"/>
        <v>2676184</v>
      </c>
      <c r="F92" s="537">
        <f t="shared" si="15"/>
        <v>2708254</v>
      </c>
      <c r="G92" s="538">
        <f t="shared" si="15"/>
        <v>2803644</v>
      </c>
      <c r="H92" s="539">
        <f t="shared" si="15"/>
        <v>2771164</v>
      </c>
      <c r="I92" s="537">
        <f t="shared" si="15"/>
        <v>2796824</v>
      </c>
      <c r="J92" s="537">
        <f t="shared" si="15"/>
        <v>2833264</v>
      </c>
      <c r="K92" s="537">
        <f t="shared" si="15"/>
        <v>2877154</v>
      </c>
      <c r="L92" s="537">
        <f t="shared" si="15"/>
        <v>2915684</v>
      </c>
      <c r="M92" s="538">
        <f t="shared" si="15"/>
        <v>2934994</v>
      </c>
      <c r="N92" s="266"/>
      <c r="O92" s="266"/>
      <c r="P92" s="266"/>
      <c r="Q92" s="266"/>
      <c r="R92" s="266"/>
    </row>
    <row r="93" spans="1:18" s="222" customFormat="1" ht="12.75" customHeight="1" x14ac:dyDescent="0.2">
      <c r="A93" s="266"/>
      <c r="B93" s="278"/>
      <c r="C93" s="425"/>
      <c r="D93" s="425"/>
      <c r="E93" s="425"/>
      <c r="F93" s="425"/>
      <c r="G93" s="426"/>
      <c r="H93" s="427"/>
      <c r="I93" s="425"/>
      <c r="J93" s="425"/>
      <c r="K93" s="425"/>
      <c r="L93" s="425"/>
      <c r="M93" s="426"/>
      <c r="N93" s="266"/>
      <c r="O93" s="266"/>
      <c r="P93" s="266"/>
      <c r="Q93" s="266"/>
      <c r="R93" s="266"/>
    </row>
    <row r="94" spans="1:18" s="222" customFormat="1" ht="12.75" customHeight="1" x14ac:dyDescent="0.2">
      <c r="A94" s="266"/>
      <c r="B94" s="228" t="s">
        <v>295</v>
      </c>
      <c r="C94" s="431">
        <f>C77-C92</f>
        <v>119866659</v>
      </c>
      <c r="D94" s="431">
        <f t="shared" ref="D94:M94" si="16">D77-D92</f>
        <v>119369094</v>
      </c>
      <c r="E94" s="431">
        <f t="shared" si="16"/>
        <v>118760827</v>
      </c>
      <c r="F94" s="431">
        <f t="shared" si="16"/>
        <v>117815037</v>
      </c>
      <c r="G94" s="432">
        <f t="shared" si="16"/>
        <v>115992757</v>
      </c>
      <c r="H94" s="433">
        <f t="shared" si="16"/>
        <v>114330017</v>
      </c>
      <c r="I94" s="431">
        <f t="shared" si="16"/>
        <v>112328077</v>
      </c>
      <c r="J94" s="431">
        <f t="shared" si="16"/>
        <v>109896447</v>
      </c>
      <c r="K94" s="431">
        <f t="shared" si="16"/>
        <v>106987007</v>
      </c>
      <c r="L94" s="431">
        <f t="shared" si="16"/>
        <v>103656387</v>
      </c>
      <c r="M94" s="432">
        <f t="shared" si="16"/>
        <v>100016707</v>
      </c>
      <c r="N94" s="266"/>
      <c r="O94" s="266"/>
      <c r="P94" s="266"/>
      <c r="Q94" s="266"/>
      <c r="R94" s="266"/>
    </row>
    <row r="95" spans="1:18" s="222" customFormat="1" ht="12.75" customHeight="1" x14ac:dyDescent="0.2">
      <c r="A95" s="266"/>
      <c r="B95" s="278"/>
      <c r="C95" s="425"/>
      <c r="D95" s="425"/>
      <c r="E95" s="425"/>
      <c r="F95" s="425"/>
      <c r="G95" s="426"/>
      <c r="H95" s="427"/>
      <c r="I95" s="425"/>
      <c r="J95" s="425"/>
      <c r="K95" s="425"/>
      <c r="L95" s="425"/>
      <c r="M95" s="426"/>
      <c r="N95" s="266"/>
      <c r="O95" s="266"/>
      <c r="P95" s="266"/>
      <c r="Q95" s="266"/>
      <c r="R95" s="266"/>
    </row>
    <row r="96" spans="1:18" s="222" customFormat="1" ht="12.75" customHeight="1" x14ac:dyDescent="0.2">
      <c r="A96" s="266"/>
      <c r="B96" s="332" t="s">
        <v>296</v>
      </c>
      <c r="C96" s="425"/>
      <c r="D96" s="425"/>
      <c r="E96" s="425"/>
      <c r="F96" s="425"/>
      <c r="G96" s="426"/>
      <c r="H96" s="427"/>
      <c r="I96" s="425"/>
      <c r="J96" s="425"/>
      <c r="K96" s="425"/>
      <c r="L96" s="425"/>
      <c r="M96" s="426"/>
      <c r="N96" s="266"/>
      <c r="O96" s="266"/>
      <c r="P96" s="266"/>
      <c r="Q96" s="266"/>
      <c r="R96" s="266"/>
    </row>
    <row r="97" spans="1:18" s="222" customFormat="1" ht="12.75" customHeight="1" x14ac:dyDescent="0.2">
      <c r="A97" s="266"/>
      <c r="B97" s="228" t="s">
        <v>297</v>
      </c>
      <c r="C97" s="352">
        <v>61317530</v>
      </c>
      <c r="D97" s="352">
        <v>60819165</v>
      </c>
      <c r="E97" s="352">
        <f>E94-E99</f>
        <v>60210898</v>
      </c>
      <c r="F97" s="352">
        <f t="shared" ref="F97:M97" si="17">F94-F99</f>
        <v>59265108</v>
      </c>
      <c r="G97" s="350">
        <f t="shared" si="17"/>
        <v>57442828</v>
      </c>
      <c r="H97" s="813">
        <f t="shared" si="17"/>
        <v>55780088</v>
      </c>
      <c r="I97" s="352">
        <f t="shared" si="17"/>
        <v>53778148</v>
      </c>
      <c r="J97" s="352">
        <f t="shared" si="17"/>
        <v>51346518</v>
      </c>
      <c r="K97" s="352">
        <f t="shared" si="17"/>
        <v>48437078</v>
      </c>
      <c r="L97" s="352">
        <f t="shared" si="17"/>
        <v>45106458</v>
      </c>
      <c r="M97" s="350">
        <f t="shared" si="17"/>
        <v>41466778</v>
      </c>
      <c r="N97" s="266"/>
      <c r="O97" s="266"/>
      <c r="P97" s="266"/>
      <c r="Q97" s="266"/>
      <c r="R97" s="266"/>
    </row>
    <row r="98" spans="1:18" s="222" customFormat="1" ht="12.75" customHeight="1" x14ac:dyDescent="0.2">
      <c r="A98" s="266"/>
      <c r="B98" s="228" t="s">
        <v>111</v>
      </c>
      <c r="C98" s="353">
        <f>SUM(C99:C101)</f>
        <v>58549929</v>
      </c>
      <c r="D98" s="353">
        <f>SUM(D99:D101)</f>
        <v>58549929</v>
      </c>
      <c r="E98" s="353">
        <f>SUM(E99:E101)</f>
        <v>58549929</v>
      </c>
      <c r="F98" s="353">
        <f>SUM(F99:F101)</f>
        <v>58549929</v>
      </c>
      <c r="G98" s="364">
        <f>SUM(G99:G101)</f>
        <v>58549929</v>
      </c>
      <c r="H98" s="369">
        <f t="shared" ref="H98:M98" si="18">SUM(H99:H101)</f>
        <v>58549929</v>
      </c>
      <c r="I98" s="353">
        <f t="shared" si="18"/>
        <v>58549929</v>
      </c>
      <c r="J98" s="353">
        <f t="shared" si="18"/>
        <v>58549929</v>
      </c>
      <c r="K98" s="353">
        <f t="shared" si="18"/>
        <v>58549929</v>
      </c>
      <c r="L98" s="353">
        <f t="shared" si="18"/>
        <v>58549929</v>
      </c>
      <c r="M98" s="364">
        <f t="shared" si="18"/>
        <v>58549929</v>
      </c>
      <c r="N98" s="266"/>
      <c r="O98" s="266"/>
      <c r="P98" s="266"/>
      <c r="Q98" s="266"/>
      <c r="R98" s="266"/>
    </row>
    <row r="99" spans="1:18" s="222" customFormat="1" ht="12.75" customHeight="1" x14ac:dyDescent="0.2">
      <c r="A99" s="266"/>
      <c r="B99" s="228" t="s">
        <v>313</v>
      </c>
      <c r="C99" s="352">
        <v>58549929</v>
      </c>
      <c r="D99" s="352">
        <v>58549929</v>
      </c>
      <c r="E99" s="352">
        <v>58549929</v>
      </c>
      <c r="F99" s="352">
        <v>58549929</v>
      </c>
      <c r="G99" s="350">
        <v>58549929</v>
      </c>
      <c r="H99" s="813">
        <v>58549929</v>
      </c>
      <c r="I99" s="352">
        <v>58549929</v>
      </c>
      <c r="J99" s="352">
        <v>58549929</v>
      </c>
      <c r="K99" s="352">
        <v>58549929</v>
      </c>
      <c r="L99" s="352">
        <v>58549929</v>
      </c>
      <c r="M99" s="350">
        <v>58549929</v>
      </c>
      <c r="N99" s="266"/>
      <c r="O99" s="266"/>
      <c r="P99" s="266"/>
      <c r="Q99" s="266"/>
      <c r="R99" s="266"/>
    </row>
    <row r="100" spans="1:18" s="222" customFormat="1" ht="12.75" customHeight="1" x14ac:dyDescent="0.2">
      <c r="A100" s="266"/>
      <c r="B100" s="228" t="s">
        <v>309</v>
      </c>
      <c r="C100" s="352"/>
      <c r="D100" s="352"/>
      <c r="E100" s="352"/>
      <c r="F100" s="352"/>
      <c r="G100" s="350"/>
      <c r="H100" s="368"/>
      <c r="I100" s="352"/>
      <c r="J100" s="352"/>
      <c r="K100" s="352"/>
      <c r="L100" s="352"/>
      <c r="M100" s="350"/>
      <c r="N100" s="266"/>
      <c r="O100" s="266"/>
      <c r="P100" s="266"/>
      <c r="Q100" s="266"/>
      <c r="R100" s="266"/>
    </row>
    <row r="101" spans="1:18" s="222" customFormat="1" ht="12.75" customHeight="1" x14ac:dyDescent="0.2">
      <c r="A101" s="266"/>
      <c r="B101" s="228" t="s">
        <v>314</v>
      </c>
      <c r="C101" s="352"/>
      <c r="D101" s="352"/>
      <c r="E101" s="352"/>
      <c r="F101" s="352"/>
      <c r="G101" s="350"/>
      <c r="H101" s="368"/>
      <c r="I101" s="352"/>
      <c r="J101" s="352"/>
      <c r="K101" s="352"/>
      <c r="L101" s="352"/>
      <c r="M101" s="350"/>
      <c r="N101" s="266"/>
      <c r="O101" s="266"/>
      <c r="P101" s="266"/>
      <c r="Q101" s="266"/>
      <c r="R101" s="266"/>
    </row>
    <row r="102" spans="1:18" s="222" customFormat="1" ht="12.75" customHeight="1" x14ac:dyDescent="0.2">
      <c r="A102" s="266"/>
      <c r="B102" s="379" t="s">
        <v>298</v>
      </c>
      <c r="C102" s="366">
        <f t="shared" ref="C102:M102" si="19">SUM(C97:C98)</f>
        <v>119867459</v>
      </c>
      <c r="D102" s="366">
        <f t="shared" si="19"/>
        <v>119369094</v>
      </c>
      <c r="E102" s="366">
        <f t="shared" si="19"/>
        <v>118760827</v>
      </c>
      <c r="F102" s="366">
        <f t="shared" si="19"/>
        <v>117815037</v>
      </c>
      <c r="G102" s="367">
        <f t="shared" si="19"/>
        <v>115992757</v>
      </c>
      <c r="H102" s="370">
        <f t="shared" si="19"/>
        <v>114330017</v>
      </c>
      <c r="I102" s="366">
        <f t="shared" si="19"/>
        <v>112328077</v>
      </c>
      <c r="J102" s="366">
        <f t="shared" si="19"/>
        <v>109896447</v>
      </c>
      <c r="K102" s="366">
        <f t="shared" si="19"/>
        <v>106987007</v>
      </c>
      <c r="L102" s="366">
        <f t="shared" si="19"/>
        <v>103656387</v>
      </c>
      <c r="M102" s="367">
        <f t="shared" si="19"/>
        <v>100016707</v>
      </c>
      <c r="N102" s="266"/>
      <c r="O102" s="266"/>
      <c r="P102" s="266"/>
      <c r="Q102" s="266"/>
      <c r="R102" s="266"/>
    </row>
    <row r="103" spans="1:18" s="222" customFormat="1" ht="12.75" customHeight="1" x14ac:dyDescent="0.2">
      <c r="A103" s="266"/>
      <c r="B103" s="268"/>
      <c r="C103" s="354"/>
      <c r="D103" s="354"/>
      <c r="E103" s="354"/>
      <c r="F103" s="354"/>
      <c r="G103" s="354"/>
      <c r="H103" s="354"/>
      <c r="I103" s="354"/>
      <c r="J103" s="354"/>
      <c r="K103" s="354"/>
      <c r="L103" s="354"/>
      <c r="M103" s="354"/>
      <c r="N103" s="266"/>
      <c r="O103" s="266"/>
      <c r="P103" s="266"/>
      <c r="Q103" s="266"/>
      <c r="R103" s="266"/>
    </row>
    <row r="104" spans="1:18" s="222" customFormat="1" ht="12.75" customHeight="1" x14ac:dyDescent="0.2">
      <c r="A104" s="266"/>
      <c r="B104" s="378" t="s">
        <v>267</v>
      </c>
      <c r="C104" s="428"/>
      <c r="D104" s="428"/>
      <c r="E104" s="428"/>
      <c r="F104" s="428"/>
      <c r="G104" s="429"/>
      <c r="H104" s="430"/>
      <c r="I104" s="428"/>
      <c r="J104" s="428"/>
      <c r="K104" s="428"/>
      <c r="L104" s="428"/>
      <c r="M104" s="429"/>
      <c r="N104" s="266"/>
      <c r="O104" s="266"/>
      <c r="P104" s="266"/>
      <c r="Q104" s="266"/>
      <c r="R104" s="266"/>
    </row>
    <row r="105" spans="1:18" s="222" customFormat="1" ht="12.75" customHeight="1" x14ac:dyDescent="0.2">
      <c r="A105" s="266"/>
      <c r="B105" s="228" t="s">
        <v>268</v>
      </c>
      <c r="C105" s="353">
        <v>4390895</v>
      </c>
      <c r="D105" s="353">
        <f>'Assets - WHC'!O93</f>
        <v>3464523</v>
      </c>
      <c r="E105" s="352">
        <v>4326700</v>
      </c>
      <c r="F105" s="352">
        <v>4978800</v>
      </c>
      <c r="G105" s="350">
        <v>4460200</v>
      </c>
      <c r="H105" s="368">
        <v>5745500</v>
      </c>
      <c r="I105" s="352">
        <v>5357000</v>
      </c>
      <c r="J105" s="352">
        <v>5258000</v>
      </c>
      <c r="K105" s="352">
        <v>5934000</v>
      </c>
      <c r="L105" s="352">
        <v>5508000</v>
      </c>
      <c r="M105" s="350">
        <v>6111500</v>
      </c>
      <c r="N105" s="266"/>
      <c r="O105" s="266"/>
      <c r="P105" s="266"/>
      <c r="Q105" s="266"/>
      <c r="R105" s="266"/>
    </row>
    <row r="106" spans="1:18" s="222" customFormat="1" ht="12.75" customHeight="1" x14ac:dyDescent="0.2">
      <c r="A106" s="266"/>
      <c r="B106" s="228" t="s">
        <v>269</v>
      </c>
      <c r="C106" s="353">
        <v>3155174</v>
      </c>
      <c r="D106" s="353">
        <v>376750</v>
      </c>
      <c r="E106" s="352">
        <v>200000</v>
      </c>
      <c r="F106" s="352">
        <v>230000</v>
      </c>
      <c r="G106" s="350">
        <v>317000</v>
      </c>
      <c r="H106" s="368">
        <v>363000</v>
      </c>
      <c r="I106" s="352">
        <v>247000</v>
      </c>
      <c r="J106" s="352">
        <v>121000</v>
      </c>
      <c r="K106" s="352">
        <v>80000</v>
      </c>
      <c r="L106" s="352">
        <v>82000</v>
      </c>
      <c r="M106" s="350">
        <v>0</v>
      </c>
      <c r="N106" s="266"/>
      <c r="O106" s="266"/>
      <c r="P106" s="266"/>
      <c r="Q106" s="266"/>
      <c r="R106" s="266"/>
    </row>
    <row r="107" spans="1:18" s="222" customFormat="1" ht="12.75" customHeight="1" x14ac:dyDescent="0.2">
      <c r="A107" s="266"/>
      <c r="B107" s="228" t="s">
        <v>270</v>
      </c>
      <c r="C107" s="353">
        <v>2117589</v>
      </c>
      <c r="D107" s="353">
        <f>'Assets - WHC'!Q93</f>
        <v>2790827</v>
      </c>
      <c r="E107" s="352">
        <v>585600</v>
      </c>
      <c r="F107" s="352">
        <v>465000</v>
      </c>
      <c r="G107" s="350">
        <v>509000</v>
      </c>
      <c r="H107" s="368">
        <v>391000</v>
      </c>
      <c r="I107" s="352">
        <v>510000</v>
      </c>
      <c r="J107" s="352">
        <v>445000</v>
      </c>
      <c r="K107" s="352">
        <v>313000</v>
      </c>
      <c r="L107" s="352">
        <v>357000</v>
      </c>
      <c r="M107" s="350">
        <v>406000</v>
      </c>
      <c r="N107" s="266"/>
      <c r="O107" s="266"/>
      <c r="P107" s="266"/>
      <c r="Q107" s="266"/>
      <c r="R107" s="266"/>
    </row>
    <row r="108" spans="1:18" s="222" customFormat="1" ht="12.75" customHeight="1" x14ac:dyDescent="0.2">
      <c r="A108" s="266"/>
      <c r="B108" s="228" t="s">
        <v>271</v>
      </c>
      <c r="C108" s="353">
        <v>70860</v>
      </c>
      <c r="D108" s="353">
        <f>'Assets - WHC'!P93</f>
        <v>0</v>
      </c>
      <c r="E108" s="352"/>
      <c r="F108" s="352"/>
      <c r="G108" s="350"/>
      <c r="H108" s="368"/>
      <c r="I108" s="352">
        <v>113000</v>
      </c>
      <c r="J108" s="352"/>
      <c r="K108" s="352"/>
      <c r="L108" s="352"/>
      <c r="M108" s="350">
        <v>107000</v>
      </c>
      <c r="N108" s="266"/>
      <c r="O108" s="266"/>
      <c r="P108" s="266"/>
      <c r="Q108" s="266"/>
      <c r="R108" s="266"/>
    </row>
    <row r="109" spans="1:18" s="222" customFormat="1" ht="12.75" customHeight="1" x14ac:dyDescent="0.2">
      <c r="A109" s="266"/>
      <c r="B109" s="375" t="s">
        <v>272</v>
      </c>
      <c r="C109" s="366">
        <f t="shared" ref="C109:M109" si="20">SUM(C105:C108)</f>
        <v>9734518</v>
      </c>
      <c r="D109" s="366">
        <f t="shared" si="20"/>
        <v>6632100</v>
      </c>
      <c r="E109" s="366">
        <f t="shared" si="20"/>
        <v>5112300</v>
      </c>
      <c r="F109" s="366">
        <f t="shared" si="20"/>
        <v>5673800</v>
      </c>
      <c r="G109" s="367">
        <f t="shared" si="20"/>
        <v>5286200</v>
      </c>
      <c r="H109" s="370">
        <f t="shared" si="20"/>
        <v>6499500</v>
      </c>
      <c r="I109" s="366">
        <f t="shared" si="20"/>
        <v>6227000</v>
      </c>
      <c r="J109" s="366">
        <f t="shared" si="20"/>
        <v>5824000</v>
      </c>
      <c r="K109" s="366">
        <f t="shared" si="20"/>
        <v>6327000</v>
      </c>
      <c r="L109" s="366">
        <f t="shared" si="20"/>
        <v>5947000</v>
      </c>
      <c r="M109" s="367">
        <f t="shared" si="20"/>
        <v>6624500</v>
      </c>
      <c r="N109" s="266"/>
      <c r="O109" s="266"/>
      <c r="P109" s="266"/>
      <c r="Q109" s="266"/>
      <c r="R109" s="266"/>
    </row>
    <row r="110" spans="1:18" s="222" customFormat="1" ht="12.75" customHeight="1" x14ac:dyDescent="0.2">
      <c r="A110" s="266"/>
      <c r="B110" s="266"/>
      <c r="C110" s="349"/>
      <c r="D110" s="349"/>
      <c r="E110" s="349"/>
      <c r="F110" s="349"/>
      <c r="G110" s="349"/>
      <c r="H110" s="349"/>
      <c r="I110" s="349"/>
      <c r="J110" s="349"/>
      <c r="K110" s="349"/>
      <c r="L110" s="349"/>
      <c r="M110" s="349"/>
      <c r="N110" s="266"/>
      <c r="O110" s="266"/>
      <c r="P110" s="266"/>
      <c r="Q110" s="266"/>
      <c r="R110" s="266"/>
    </row>
    <row r="111" spans="1:18" s="222" customFormat="1" ht="12.75" customHeight="1" x14ac:dyDescent="0.2">
      <c r="A111" s="266"/>
      <c r="B111" s="266"/>
      <c r="C111" s="349"/>
      <c r="D111" s="349"/>
      <c r="E111" s="349"/>
      <c r="F111" s="349"/>
      <c r="G111" s="349"/>
      <c r="H111" s="349"/>
      <c r="I111" s="349"/>
      <c r="J111" s="349"/>
      <c r="K111" s="349"/>
      <c r="L111" s="349"/>
      <c r="M111" s="349"/>
      <c r="N111" s="266"/>
      <c r="O111" s="266"/>
      <c r="P111" s="266"/>
      <c r="Q111" s="266"/>
      <c r="R111" s="266"/>
    </row>
    <row r="112" spans="1:18" s="222" customFormat="1" ht="18" customHeight="1" x14ac:dyDescent="0.25">
      <c r="A112" s="266"/>
      <c r="B112" s="334" t="s">
        <v>261</v>
      </c>
      <c r="C112" s="349"/>
      <c r="D112" s="349"/>
      <c r="E112" s="349"/>
      <c r="F112" s="349"/>
      <c r="G112" s="349"/>
      <c r="H112" s="349"/>
      <c r="I112" s="349"/>
      <c r="J112" s="349"/>
      <c r="K112" s="349"/>
      <c r="L112" s="349"/>
      <c r="M112" s="349"/>
      <c r="N112" s="266"/>
      <c r="O112" s="266"/>
      <c r="P112" s="266"/>
      <c r="Q112" s="266"/>
      <c r="R112" s="266"/>
    </row>
    <row r="113" spans="1:18" s="222" customFormat="1" ht="12.75" customHeight="1" x14ac:dyDescent="0.2">
      <c r="A113" s="266"/>
      <c r="B113" s="266"/>
      <c r="C113" s="266"/>
      <c r="D113" s="266"/>
      <c r="E113" s="266"/>
      <c r="F113" s="266"/>
      <c r="G113" s="266"/>
      <c r="H113" s="266"/>
      <c r="I113" s="266"/>
      <c r="J113" s="266"/>
      <c r="K113" s="266"/>
      <c r="L113" s="266"/>
      <c r="M113" s="266"/>
      <c r="N113" s="266"/>
      <c r="O113" s="266"/>
      <c r="P113" s="266"/>
      <c r="Q113" s="266"/>
      <c r="R113" s="266"/>
    </row>
    <row r="114" spans="1:18" s="222" customFormat="1" ht="12.75" customHeight="1" x14ac:dyDescent="0.2">
      <c r="A114" s="266"/>
      <c r="B114" s="442" t="s">
        <v>159</v>
      </c>
      <c r="C114" s="443"/>
      <c r="D114" s="444"/>
      <c r="E114" s="266"/>
      <c r="F114" s="266"/>
      <c r="G114" s="266"/>
      <c r="H114" s="266"/>
      <c r="I114" s="266"/>
      <c r="J114" s="266"/>
      <c r="K114" s="266"/>
      <c r="L114" s="266"/>
      <c r="M114" s="266"/>
      <c r="N114" s="266"/>
      <c r="O114" s="266"/>
      <c r="P114" s="266"/>
      <c r="Q114" s="266"/>
      <c r="R114" s="266"/>
    </row>
    <row r="115" spans="1:18" s="222" customFormat="1" ht="12.75" customHeight="1" x14ac:dyDescent="0.2">
      <c r="A115" s="266"/>
      <c r="B115" s="362" t="s">
        <v>146</v>
      </c>
      <c r="C115" s="353">
        <f>C11</f>
        <v>6452920</v>
      </c>
      <c r="D115" s="350">
        <v>6583951</v>
      </c>
      <c r="E115" s="266"/>
      <c r="F115" s="266"/>
      <c r="G115" s="266"/>
      <c r="H115" s="266"/>
      <c r="I115" s="266"/>
      <c r="J115" s="266"/>
      <c r="K115" s="266"/>
      <c r="L115" s="266"/>
      <c r="M115" s="266"/>
      <c r="N115" s="266"/>
      <c r="O115" s="266"/>
      <c r="P115" s="266"/>
      <c r="Q115" s="266"/>
      <c r="R115" s="266"/>
    </row>
    <row r="116" spans="1:18" s="222" customFormat="1" ht="12.75" customHeight="1" x14ac:dyDescent="0.2">
      <c r="A116" s="266"/>
      <c r="B116" s="362" t="s">
        <v>147</v>
      </c>
      <c r="C116" s="353">
        <f t="shared" ref="C116:C124" si="21">C12</f>
        <v>708700</v>
      </c>
      <c r="D116" s="350">
        <v>719890</v>
      </c>
      <c r="E116" s="266"/>
      <c r="F116" s="266"/>
      <c r="G116" s="266"/>
      <c r="H116" s="266"/>
      <c r="I116" s="266"/>
      <c r="J116" s="266"/>
      <c r="K116" s="266"/>
      <c r="L116" s="266"/>
      <c r="M116" s="266"/>
      <c r="N116" s="266"/>
      <c r="O116" s="266"/>
      <c r="P116" s="266"/>
      <c r="Q116" s="266"/>
      <c r="R116" s="266"/>
    </row>
    <row r="117" spans="1:18" s="222" customFormat="1" ht="12.75" customHeight="1" x14ac:dyDescent="0.2">
      <c r="A117" s="266"/>
      <c r="B117" s="363" t="s">
        <v>366</v>
      </c>
      <c r="C117" s="353">
        <f t="shared" si="21"/>
        <v>7161620</v>
      </c>
      <c r="D117" s="364">
        <f>D115+D116</f>
        <v>7303841</v>
      </c>
      <c r="E117" s="266"/>
      <c r="F117" s="266"/>
      <c r="G117" s="266"/>
      <c r="H117" s="266"/>
      <c r="I117" s="266"/>
      <c r="J117" s="266"/>
      <c r="K117" s="266"/>
      <c r="L117" s="266"/>
      <c r="M117" s="266"/>
      <c r="N117" s="266"/>
      <c r="O117" s="266"/>
      <c r="P117" s="266"/>
      <c r="Q117" s="266"/>
      <c r="R117" s="266"/>
    </row>
    <row r="118" spans="1:18" s="222" customFormat="1" ht="12.75" customHeight="1" x14ac:dyDescent="0.2">
      <c r="A118" s="266"/>
      <c r="B118" s="362" t="s">
        <v>200</v>
      </c>
      <c r="C118" s="353">
        <f t="shared" si="21"/>
        <v>854599</v>
      </c>
      <c r="D118" s="350">
        <v>874716</v>
      </c>
      <c r="E118" s="266"/>
      <c r="F118" s="266"/>
      <c r="G118" s="266"/>
      <c r="H118" s="266"/>
      <c r="I118" s="266"/>
      <c r="J118" s="266"/>
      <c r="K118" s="266"/>
      <c r="L118" s="266"/>
      <c r="M118" s="266"/>
      <c r="N118" s="266"/>
      <c r="O118" s="266"/>
      <c r="P118" s="266"/>
      <c r="Q118" s="266"/>
      <c r="R118" s="266"/>
    </row>
    <row r="119" spans="1:18" s="222" customFormat="1" ht="12.75" customHeight="1" x14ac:dyDescent="0.2">
      <c r="A119" s="266"/>
      <c r="B119" s="362" t="s">
        <v>201</v>
      </c>
      <c r="C119" s="353">
        <f t="shared" si="21"/>
        <v>0</v>
      </c>
      <c r="D119" s="350"/>
      <c r="E119" s="266"/>
      <c r="F119" s="266"/>
      <c r="G119" s="266"/>
      <c r="H119" s="266"/>
      <c r="I119" s="266"/>
      <c r="J119" s="266"/>
      <c r="K119" s="266"/>
      <c r="L119" s="266"/>
      <c r="M119" s="266"/>
      <c r="N119" s="266"/>
      <c r="O119" s="266"/>
      <c r="P119" s="266"/>
      <c r="Q119" s="266"/>
      <c r="R119" s="266"/>
    </row>
    <row r="120" spans="1:18" s="222" customFormat="1" ht="12.75" customHeight="1" x14ac:dyDescent="0.2">
      <c r="A120" s="266"/>
      <c r="B120" s="362" t="s">
        <v>202</v>
      </c>
      <c r="C120" s="353">
        <f t="shared" si="21"/>
        <v>0</v>
      </c>
      <c r="D120" s="350"/>
      <c r="E120" s="266"/>
      <c r="F120" s="266"/>
      <c r="G120" s="266"/>
      <c r="H120" s="266"/>
      <c r="I120" s="266"/>
      <c r="J120" s="266"/>
      <c r="K120" s="266"/>
      <c r="L120" s="266"/>
      <c r="M120" s="266"/>
      <c r="N120" s="266"/>
      <c r="O120" s="266"/>
      <c r="P120" s="266"/>
      <c r="Q120" s="266"/>
      <c r="R120" s="266"/>
    </row>
    <row r="121" spans="1:18" s="222" customFormat="1" ht="12.75" customHeight="1" x14ac:dyDescent="0.2">
      <c r="A121" s="266"/>
      <c r="B121" s="362" t="s">
        <v>203</v>
      </c>
      <c r="C121" s="353">
        <f t="shared" si="21"/>
        <v>0</v>
      </c>
      <c r="D121" s="350"/>
      <c r="E121" s="266"/>
      <c r="F121" s="266"/>
      <c r="G121" s="266"/>
      <c r="H121" s="266"/>
      <c r="I121" s="266"/>
      <c r="J121" s="266"/>
      <c r="K121" s="266"/>
      <c r="L121" s="266"/>
      <c r="M121" s="266"/>
      <c r="N121" s="266"/>
      <c r="O121" s="266"/>
      <c r="P121" s="266"/>
      <c r="Q121" s="266"/>
      <c r="R121" s="266"/>
    </row>
    <row r="122" spans="1:18" s="222" customFormat="1" ht="12.75" customHeight="1" x14ac:dyDescent="0.2">
      <c r="A122" s="266"/>
      <c r="B122" s="362" t="s">
        <v>204</v>
      </c>
      <c r="C122" s="353">
        <f t="shared" si="21"/>
        <v>0</v>
      </c>
      <c r="D122" s="350"/>
      <c r="E122" s="266"/>
      <c r="F122" s="266"/>
      <c r="G122" s="266"/>
      <c r="H122" s="266"/>
      <c r="I122" s="266"/>
      <c r="J122" s="266"/>
      <c r="K122" s="266"/>
      <c r="L122" s="266"/>
      <c r="M122" s="266"/>
      <c r="N122" s="266"/>
      <c r="O122" s="266"/>
      <c r="P122" s="266"/>
      <c r="Q122" s="266"/>
      <c r="R122" s="266"/>
    </row>
    <row r="123" spans="1:18" s="222" customFormat="1" ht="12.75" customHeight="1" x14ac:dyDescent="0.2">
      <c r="A123" s="266"/>
      <c r="B123" s="362" t="s">
        <v>205</v>
      </c>
      <c r="C123" s="353">
        <f t="shared" si="21"/>
        <v>0</v>
      </c>
      <c r="D123" s="350"/>
      <c r="E123" s="266"/>
      <c r="F123" s="266"/>
      <c r="G123" s="266"/>
      <c r="H123" s="266"/>
      <c r="I123" s="266"/>
      <c r="J123" s="266"/>
      <c r="K123" s="266"/>
      <c r="L123" s="266"/>
      <c r="M123" s="266"/>
      <c r="N123" s="266"/>
      <c r="O123" s="266"/>
      <c r="P123" s="266"/>
      <c r="Q123" s="266"/>
      <c r="R123" s="266"/>
    </row>
    <row r="124" spans="1:18" s="358" customFormat="1" ht="12.75" customHeight="1" x14ac:dyDescent="0.2">
      <c r="A124" s="333"/>
      <c r="B124" s="365" t="s">
        <v>206</v>
      </c>
      <c r="C124" s="366">
        <f t="shared" si="21"/>
        <v>8016219</v>
      </c>
      <c r="D124" s="367">
        <f>SUM(D117:D123)</f>
        <v>8178557</v>
      </c>
      <c r="E124" s="333"/>
      <c r="F124" s="333"/>
      <c r="G124" s="333"/>
      <c r="H124" s="333"/>
      <c r="I124" s="333"/>
      <c r="J124" s="333"/>
      <c r="K124" s="333"/>
      <c r="L124" s="333"/>
      <c r="M124" s="333"/>
      <c r="N124" s="333"/>
      <c r="O124" s="333"/>
      <c r="P124" s="333"/>
      <c r="Q124" s="333"/>
      <c r="R124" s="333"/>
    </row>
    <row r="125" spans="1:18" s="222" customFormat="1" ht="12.75" customHeight="1" x14ac:dyDescent="0.2">
      <c r="A125" s="266"/>
      <c r="B125" s="268"/>
      <c r="C125" s="354"/>
      <c r="D125" s="354"/>
      <c r="E125" s="266"/>
      <c r="F125" s="266"/>
      <c r="G125" s="266"/>
      <c r="H125" s="266"/>
      <c r="I125" s="266"/>
      <c r="J125" s="266"/>
      <c r="K125" s="266"/>
      <c r="L125" s="266"/>
      <c r="M125" s="266"/>
      <c r="N125" s="266"/>
      <c r="O125" s="266"/>
      <c r="P125" s="266"/>
      <c r="Q125" s="266"/>
      <c r="R125" s="266"/>
    </row>
    <row r="126" spans="1:18" s="222" customFormat="1" ht="12.75" customHeight="1" x14ac:dyDescent="0.2">
      <c r="A126" s="266"/>
      <c r="B126" s="442" t="s">
        <v>246</v>
      </c>
      <c r="C126" s="445"/>
      <c r="D126" s="446"/>
      <c r="E126" s="266"/>
      <c r="F126" s="266"/>
      <c r="G126" s="266"/>
      <c r="H126" s="266"/>
      <c r="I126" s="266"/>
      <c r="J126" s="266"/>
      <c r="K126" s="266"/>
      <c r="L126" s="266"/>
      <c r="M126" s="266"/>
      <c r="N126" s="266"/>
      <c r="O126" s="266"/>
      <c r="P126" s="266"/>
      <c r="Q126" s="266"/>
      <c r="R126" s="266"/>
    </row>
    <row r="127" spans="1:18" s="222" customFormat="1" ht="12.75" customHeight="1" x14ac:dyDescent="0.2">
      <c r="A127" s="266"/>
      <c r="B127" s="362" t="s">
        <v>159</v>
      </c>
      <c r="C127" s="353">
        <f t="shared" ref="C127:C144" si="22">C23</f>
        <v>8016219</v>
      </c>
      <c r="D127" s="364">
        <f>D124</f>
        <v>8178557</v>
      </c>
      <c r="E127" s="266"/>
      <c r="F127" s="266"/>
      <c r="G127" s="266"/>
      <c r="H127" s="266"/>
      <c r="I127" s="266"/>
      <c r="J127" s="266"/>
      <c r="K127" s="266"/>
      <c r="L127" s="266"/>
      <c r="M127" s="266"/>
      <c r="N127" s="266"/>
      <c r="O127" s="266"/>
      <c r="P127" s="266"/>
      <c r="Q127" s="266"/>
      <c r="R127" s="266"/>
    </row>
    <row r="128" spans="1:18" s="222" customFormat="1" ht="12.75" customHeight="1" x14ac:dyDescent="0.2">
      <c r="A128" s="266"/>
      <c r="B128" s="362" t="s">
        <v>247</v>
      </c>
      <c r="C128" s="353">
        <f t="shared" si="22"/>
        <v>135760</v>
      </c>
      <c r="D128" s="364">
        <f>'Revenue - NHC'!H61</f>
        <v>138500</v>
      </c>
      <c r="E128" s="266"/>
      <c r="F128" s="266"/>
      <c r="G128" s="266"/>
      <c r="H128" s="266"/>
      <c r="I128" s="266"/>
      <c r="J128" s="266"/>
      <c r="K128" s="266"/>
      <c r="L128" s="266"/>
      <c r="M128" s="266"/>
      <c r="N128" s="266"/>
      <c r="O128" s="266"/>
      <c r="P128" s="266"/>
      <c r="Q128" s="266"/>
      <c r="R128" s="266"/>
    </row>
    <row r="129" spans="1:18" s="222" customFormat="1" ht="12.75" customHeight="1" x14ac:dyDescent="0.2">
      <c r="A129" s="266"/>
      <c r="B129" s="362" t="s">
        <v>74</v>
      </c>
      <c r="C129" s="353">
        <f t="shared" si="22"/>
        <v>783439</v>
      </c>
      <c r="D129" s="364">
        <f>'Revenue - NHC'!I61</f>
        <v>816595</v>
      </c>
      <c r="E129" s="266"/>
      <c r="F129" s="266"/>
      <c r="G129" s="266"/>
      <c r="H129" s="266"/>
      <c r="I129" s="266"/>
      <c r="J129" s="266"/>
      <c r="K129" s="266"/>
      <c r="L129" s="266"/>
      <c r="M129" s="266"/>
      <c r="N129" s="266"/>
      <c r="O129" s="266"/>
      <c r="P129" s="266"/>
      <c r="Q129" s="266"/>
      <c r="R129" s="266"/>
    </row>
    <row r="130" spans="1:18" s="222" customFormat="1" ht="12.75" customHeight="1" x14ac:dyDescent="0.2">
      <c r="A130" s="266"/>
      <c r="B130" s="362" t="s">
        <v>248</v>
      </c>
      <c r="C130" s="353">
        <f t="shared" si="22"/>
        <v>7029537</v>
      </c>
      <c r="D130" s="364">
        <f>SUM(D131:D132)</f>
        <v>2972941</v>
      </c>
      <c r="E130" s="266"/>
      <c r="F130" s="266"/>
      <c r="G130" s="266"/>
      <c r="H130" s="266"/>
      <c r="I130" s="266"/>
      <c r="J130" s="266"/>
      <c r="K130" s="266"/>
      <c r="L130" s="266"/>
      <c r="M130" s="266"/>
      <c r="N130" s="266"/>
      <c r="O130" s="266"/>
      <c r="P130" s="266"/>
      <c r="Q130" s="266"/>
      <c r="R130" s="266"/>
    </row>
    <row r="131" spans="1:18" s="222" customFormat="1" ht="12.75" customHeight="1" x14ac:dyDescent="0.2">
      <c r="A131" s="266"/>
      <c r="B131" s="362" t="s">
        <v>301</v>
      </c>
      <c r="C131" s="353">
        <f t="shared" si="22"/>
        <v>6908700</v>
      </c>
      <c r="D131" s="364">
        <f>'Revenue - NHC'!J61</f>
        <v>2884341</v>
      </c>
      <c r="E131" s="266"/>
      <c r="F131" s="266"/>
      <c r="G131" s="266"/>
      <c r="H131" s="266"/>
      <c r="I131" s="266"/>
      <c r="J131" s="266"/>
      <c r="K131" s="266"/>
      <c r="L131" s="266"/>
      <c r="M131" s="266"/>
      <c r="N131" s="266"/>
      <c r="O131" s="266"/>
      <c r="P131" s="266"/>
      <c r="Q131" s="266"/>
      <c r="R131" s="266"/>
    </row>
    <row r="132" spans="1:18" s="222" customFormat="1" ht="12.75" customHeight="1" x14ac:dyDescent="0.2">
      <c r="A132" s="266"/>
      <c r="B132" s="362" t="s">
        <v>302</v>
      </c>
      <c r="C132" s="353">
        <f t="shared" si="22"/>
        <v>120837</v>
      </c>
      <c r="D132" s="364">
        <f>'Revenue - NHC'!K61</f>
        <v>88600</v>
      </c>
      <c r="E132" s="266"/>
      <c r="F132" s="266"/>
      <c r="G132" s="266"/>
      <c r="H132" s="266"/>
      <c r="I132" s="266"/>
      <c r="J132" s="266"/>
      <c r="K132" s="266"/>
      <c r="L132" s="266"/>
      <c r="M132" s="266"/>
      <c r="N132" s="266"/>
      <c r="O132" s="266"/>
      <c r="P132" s="266"/>
      <c r="Q132" s="266"/>
      <c r="R132" s="266"/>
    </row>
    <row r="133" spans="1:18" s="222" customFormat="1" ht="12.75" customHeight="1" x14ac:dyDescent="0.2">
      <c r="A133" s="266"/>
      <c r="B133" s="362" t="s">
        <v>249</v>
      </c>
      <c r="C133" s="353">
        <f t="shared" si="22"/>
        <v>3650617</v>
      </c>
      <c r="D133" s="364">
        <f>SUM(D134:D135)</f>
        <v>3118849</v>
      </c>
      <c r="E133" s="266"/>
      <c r="F133" s="266"/>
      <c r="G133" s="266"/>
      <c r="H133" s="266"/>
      <c r="I133" s="266"/>
      <c r="J133" s="266"/>
      <c r="K133" s="266"/>
      <c r="L133" s="266"/>
      <c r="M133" s="266"/>
      <c r="N133" s="266"/>
      <c r="O133" s="266"/>
      <c r="P133" s="266"/>
      <c r="Q133" s="266"/>
      <c r="R133" s="266"/>
    </row>
    <row r="134" spans="1:18" s="222" customFormat="1" ht="12.75" customHeight="1" x14ac:dyDescent="0.2">
      <c r="A134" s="266"/>
      <c r="B134" s="362" t="s">
        <v>301</v>
      </c>
      <c r="C134" s="353">
        <f t="shared" si="22"/>
        <v>1753308</v>
      </c>
      <c r="D134" s="364">
        <f>'Revenue - NHC'!L61</f>
        <v>1518849</v>
      </c>
      <c r="E134" s="266"/>
      <c r="F134" s="266"/>
      <c r="G134" s="266"/>
      <c r="H134" s="266"/>
      <c r="I134" s="266"/>
      <c r="J134" s="266"/>
      <c r="K134" s="266"/>
      <c r="L134" s="266"/>
      <c r="M134" s="266"/>
      <c r="N134" s="266"/>
      <c r="O134" s="266"/>
      <c r="P134" s="266"/>
      <c r="Q134" s="266"/>
      <c r="R134" s="266"/>
    </row>
    <row r="135" spans="1:18" s="222" customFormat="1" ht="12.75" customHeight="1" x14ac:dyDescent="0.2">
      <c r="A135" s="266"/>
      <c r="B135" s="362" t="s">
        <v>302</v>
      </c>
      <c r="C135" s="353">
        <f t="shared" si="22"/>
        <v>1897309</v>
      </c>
      <c r="D135" s="364">
        <f>'Revenue - NHC'!M61</f>
        <v>1600000</v>
      </c>
      <c r="E135" s="266"/>
      <c r="F135" s="266"/>
      <c r="G135" s="266"/>
      <c r="H135" s="266"/>
      <c r="I135" s="266"/>
      <c r="J135" s="266"/>
      <c r="K135" s="266"/>
      <c r="L135" s="266"/>
      <c r="M135" s="266"/>
      <c r="N135" s="266"/>
      <c r="O135" s="266"/>
      <c r="P135" s="266"/>
      <c r="Q135" s="266"/>
      <c r="R135" s="266"/>
    </row>
    <row r="136" spans="1:18" s="222" customFormat="1" ht="12.75" customHeight="1" x14ac:dyDescent="0.2">
      <c r="A136" s="266"/>
      <c r="B136" s="362" t="s">
        <v>303</v>
      </c>
      <c r="C136" s="353">
        <f t="shared" si="22"/>
        <v>11180</v>
      </c>
      <c r="D136" s="364">
        <f>SUM(D137:D138)</f>
        <v>5775</v>
      </c>
      <c r="E136" s="266"/>
      <c r="F136" s="266"/>
      <c r="G136" s="266"/>
      <c r="H136" s="266"/>
      <c r="I136" s="266"/>
      <c r="J136" s="266"/>
      <c r="K136" s="266"/>
      <c r="L136" s="266"/>
      <c r="M136" s="266"/>
      <c r="N136" s="266"/>
      <c r="O136" s="266"/>
      <c r="P136" s="266"/>
      <c r="Q136" s="266"/>
      <c r="R136" s="266"/>
    </row>
    <row r="137" spans="1:18" s="222" customFormat="1" ht="12.75" customHeight="1" x14ac:dyDescent="0.2">
      <c r="A137" s="266"/>
      <c r="B137" s="362" t="s">
        <v>304</v>
      </c>
      <c r="C137" s="353">
        <f t="shared" si="22"/>
        <v>11180</v>
      </c>
      <c r="D137" s="364">
        <f>'Revenue - NHC'!N61</f>
        <v>5775</v>
      </c>
      <c r="E137" s="266"/>
      <c r="F137" s="266"/>
      <c r="G137" s="266"/>
      <c r="H137" s="266"/>
      <c r="I137" s="266"/>
      <c r="J137" s="266"/>
      <c r="K137" s="266"/>
      <c r="L137" s="266"/>
      <c r="M137" s="266"/>
      <c r="N137" s="266"/>
      <c r="O137" s="266"/>
      <c r="P137" s="266"/>
      <c r="Q137" s="266"/>
      <c r="R137" s="266"/>
    </row>
    <row r="138" spans="1:18" s="222" customFormat="1" ht="12.75" customHeight="1" x14ac:dyDescent="0.2">
      <c r="A138" s="266"/>
      <c r="B138" s="362" t="s">
        <v>305</v>
      </c>
      <c r="C138" s="353">
        <f t="shared" si="22"/>
        <v>0</v>
      </c>
      <c r="D138" s="364">
        <f>'Revenue - NHC'!O61</f>
        <v>0</v>
      </c>
      <c r="E138" s="266"/>
      <c r="F138" s="266"/>
      <c r="G138" s="266"/>
      <c r="H138" s="266"/>
      <c r="I138" s="266"/>
      <c r="J138" s="266"/>
      <c r="K138" s="266"/>
      <c r="L138" s="266"/>
      <c r="M138" s="266"/>
      <c r="N138" s="266"/>
      <c r="O138" s="266"/>
      <c r="P138" s="266"/>
      <c r="Q138" s="266"/>
      <c r="R138" s="266"/>
    </row>
    <row r="139" spans="1:18" s="222" customFormat="1" ht="12.75" customHeight="1" x14ac:dyDescent="0.2">
      <c r="A139" s="266"/>
      <c r="B139" s="362" t="s">
        <v>250</v>
      </c>
      <c r="C139" s="353">
        <f t="shared" si="22"/>
        <v>0</v>
      </c>
      <c r="D139" s="364">
        <f>'Revenue - NHC'!P61</f>
        <v>0</v>
      </c>
      <c r="E139" s="266"/>
      <c r="F139" s="266"/>
      <c r="G139" s="266"/>
      <c r="H139" s="266"/>
      <c r="I139" s="266"/>
      <c r="J139" s="266"/>
      <c r="K139" s="266"/>
      <c r="L139" s="266"/>
      <c r="M139" s="266"/>
      <c r="N139" s="266"/>
      <c r="O139" s="266"/>
      <c r="P139" s="266"/>
      <c r="Q139" s="266"/>
      <c r="R139" s="266"/>
    </row>
    <row r="140" spans="1:18" s="222" customFormat="1" ht="12.75" customHeight="1" x14ac:dyDescent="0.2">
      <c r="A140" s="266"/>
      <c r="B140" s="362" t="s">
        <v>251</v>
      </c>
      <c r="C140" s="353">
        <f t="shared" si="22"/>
        <v>110000</v>
      </c>
      <c r="D140" s="364">
        <f>'Revenue - NHC'!R61</f>
        <v>128500</v>
      </c>
      <c r="E140" s="266"/>
      <c r="F140" s="266"/>
      <c r="G140" s="266"/>
      <c r="H140" s="266"/>
      <c r="I140" s="266"/>
      <c r="J140" s="266"/>
      <c r="K140" s="266"/>
      <c r="L140" s="266"/>
      <c r="M140" s="266"/>
      <c r="N140" s="266"/>
      <c r="O140" s="266"/>
      <c r="P140" s="266"/>
      <c r="Q140" s="266"/>
      <c r="R140" s="266"/>
    </row>
    <row r="141" spans="1:18" s="222" customFormat="1" ht="12.75" customHeight="1" x14ac:dyDescent="0.2">
      <c r="A141" s="266"/>
      <c r="B141" s="362" t="s">
        <v>252</v>
      </c>
      <c r="C141" s="353">
        <f t="shared" si="22"/>
        <v>0</v>
      </c>
      <c r="D141" s="364">
        <f>'Revenue - NHC'!S61</f>
        <v>0</v>
      </c>
      <c r="E141" s="266"/>
      <c r="F141" s="266"/>
      <c r="G141" s="266"/>
      <c r="H141" s="266"/>
      <c r="I141" s="266"/>
      <c r="J141" s="266"/>
      <c r="K141" s="266"/>
      <c r="L141" s="266"/>
      <c r="M141" s="266"/>
      <c r="N141" s="266"/>
      <c r="O141" s="266"/>
      <c r="P141" s="266"/>
      <c r="Q141" s="266"/>
      <c r="R141" s="266"/>
    </row>
    <row r="142" spans="1:18" s="222" customFormat="1" ht="12.75" customHeight="1" x14ac:dyDescent="0.2">
      <c r="A142" s="266"/>
      <c r="B142" s="362" t="s">
        <v>253</v>
      </c>
      <c r="C142" s="353">
        <f t="shared" si="22"/>
        <v>0</v>
      </c>
      <c r="D142" s="364">
        <f>'Revenue - NHC'!T61</f>
        <v>0</v>
      </c>
      <c r="E142" s="266"/>
      <c r="F142" s="266"/>
      <c r="G142" s="266"/>
      <c r="H142" s="266"/>
      <c r="I142" s="266"/>
      <c r="J142" s="266"/>
      <c r="K142" s="266"/>
      <c r="L142" s="266"/>
      <c r="M142" s="266"/>
      <c r="N142" s="266"/>
      <c r="O142" s="266"/>
      <c r="P142" s="266"/>
      <c r="Q142" s="266"/>
      <c r="R142" s="266"/>
    </row>
    <row r="143" spans="1:18" s="222" customFormat="1" ht="12.75" customHeight="1" x14ac:dyDescent="0.2">
      <c r="A143" s="266"/>
      <c r="B143" s="362" t="s">
        <v>254</v>
      </c>
      <c r="C143" s="353">
        <f t="shared" si="22"/>
        <v>1640584</v>
      </c>
      <c r="D143" s="364">
        <f>'Revenue - NHC'!Q61</f>
        <v>1915314</v>
      </c>
      <c r="E143" s="266"/>
      <c r="F143" s="266"/>
      <c r="G143" s="266"/>
      <c r="H143" s="266"/>
      <c r="I143" s="266"/>
      <c r="J143" s="266"/>
      <c r="K143" s="266"/>
      <c r="L143" s="266"/>
      <c r="M143" s="266"/>
      <c r="N143" s="266"/>
      <c r="O143" s="266"/>
      <c r="P143" s="266"/>
      <c r="Q143" s="266"/>
      <c r="R143" s="266"/>
    </row>
    <row r="144" spans="1:18" s="222" customFormat="1" ht="12.75" customHeight="1" x14ac:dyDescent="0.2">
      <c r="A144" s="266"/>
      <c r="B144" s="373" t="s">
        <v>255</v>
      </c>
      <c r="C144" s="351">
        <f t="shared" si="22"/>
        <v>21377336</v>
      </c>
      <c r="D144" s="374">
        <f>SUM(D127:D129,D130,D133,D136,D139:D143)</f>
        <v>17275031</v>
      </c>
      <c r="E144" s="266"/>
      <c r="F144" s="266"/>
      <c r="G144" s="266"/>
      <c r="H144" s="266"/>
      <c r="I144" s="266"/>
      <c r="J144" s="266"/>
      <c r="K144" s="266"/>
      <c r="L144" s="266"/>
      <c r="M144" s="266"/>
      <c r="N144" s="266"/>
      <c r="O144" s="266"/>
      <c r="P144" s="266"/>
      <c r="Q144" s="266"/>
      <c r="R144" s="266"/>
    </row>
    <row r="145" spans="1:18" s="222" customFormat="1" ht="12.75" customHeight="1" x14ac:dyDescent="0.2">
      <c r="A145" s="266"/>
      <c r="B145" s="278"/>
      <c r="C145" s="425"/>
      <c r="D145" s="426"/>
      <c r="E145" s="266"/>
      <c r="F145" s="266"/>
      <c r="G145" s="266"/>
      <c r="H145" s="266"/>
      <c r="I145" s="266"/>
      <c r="J145" s="266"/>
      <c r="K145" s="266"/>
      <c r="L145" s="266"/>
      <c r="M145" s="266"/>
      <c r="N145" s="266"/>
      <c r="O145" s="266"/>
      <c r="P145" s="266"/>
      <c r="Q145" s="266"/>
      <c r="R145" s="266"/>
    </row>
    <row r="146" spans="1:18" s="222" customFormat="1" ht="12.75" customHeight="1" x14ac:dyDescent="0.2">
      <c r="A146" s="266"/>
      <c r="B146" s="332" t="s">
        <v>256</v>
      </c>
      <c r="C146" s="355"/>
      <c r="D146" s="356"/>
      <c r="E146" s="266"/>
      <c r="F146" s="266"/>
      <c r="G146" s="266"/>
      <c r="H146" s="266"/>
      <c r="I146" s="266"/>
      <c r="J146" s="266"/>
      <c r="K146" s="266"/>
      <c r="L146" s="266"/>
      <c r="M146" s="266"/>
      <c r="N146" s="266"/>
      <c r="O146" s="266"/>
      <c r="P146" s="266"/>
      <c r="Q146" s="266"/>
      <c r="R146" s="266"/>
    </row>
    <row r="147" spans="1:18" s="222" customFormat="1" ht="12.75" customHeight="1" x14ac:dyDescent="0.2">
      <c r="A147" s="266"/>
      <c r="B147" s="228" t="s">
        <v>79</v>
      </c>
      <c r="C147" s="353">
        <f t="shared" ref="C147:C158" si="23">C43</f>
        <v>6541088</v>
      </c>
      <c r="D147" s="364">
        <f>'Expenditure- NHC'!H60</f>
        <v>6644149</v>
      </c>
      <c r="E147" s="266"/>
      <c r="F147" s="266"/>
      <c r="G147" s="266"/>
      <c r="H147" s="266"/>
      <c r="I147" s="266"/>
      <c r="J147" s="266"/>
      <c r="K147" s="266"/>
      <c r="L147" s="266"/>
      <c r="M147" s="266"/>
      <c r="N147" s="266"/>
      <c r="O147" s="266"/>
      <c r="P147" s="266"/>
      <c r="Q147" s="266"/>
      <c r="R147" s="266"/>
    </row>
    <row r="148" spans="1:18" s="222" customFormat="1" ht="12.75" customHeight="1" x14ac:dyDescent="0.2">
      <c r="A148" s="266"/>
      <c r="B148" s="228" t="s">
        <v>257</v>
      </c>
      <c r="C148" s="353">
        <f t="shared" si="23"/>
        <v>4997598</v>
      </c>
      <c r="D148" s="364">
        <f>'Expenditure- NHC'!I60</f>
        <v>4231360</v>
      </c>
      <c r="E148" s="266"/>
      <c r="F148" s="266"/>
      <c r="G148" s="266"/>
      <c r="H148" s="266"/>
      <c r="I148" s="266"/>
      <c r="J148" s="266"/>
      <c r="K148" s="266"/>
      <c r="L148" s="266"/>
      <c r="M148" s="266"/>
      <c r="N148" s="266"/>
      <c r="O148" s="266"/>
      <c r="P148" s="266"/>
      <c r="Q148" s="266"/>
      <c r="R148" s="266"/>
    </row>
    <row r="149" spans="1:18" s="222" customFormat="1" ht="12.75" customHeight="1" x14ac:dyDescent="0.2">
      <c r="A149" s="266"/>
      <c r="B149" s="228" t="s">
        <v>258</v>
      </c>
      <c r="C149" s="353">
        <f t="shared" si="23"/>
        <v>0</v>
      </c>
      <c r="D149" s="364">
        <f>'Expenditure- NHC'!J60</f>
        <v>0</v>
      </c>
      <c r="E149" s="266"/>
      <c r="F149" s="266"/>
      <c r="G149" s="266"/>
      <c r="H149" s="266"/>
      <c r="I149" s="266"/>
      <c r="J149" s="266"/>
      <c r="K149" s="266"/>
      <c r="L149" s="266"/>
      <c r="M149" s="266"/>
      <c r="N149" s="266"/>
      <c r="O149" s="266"/>
      <c r="P149" s="266"/>
      <c r="Q149" s="266"/>
      <c r="R149" s="266"/>
    </row>
    <row r="150" spans="1:18" s="222" customFormat="1" ht="12.75" customHeight="1" x14ac:dyDescent="0.2">
      <c r="A150" s="266"/>
      <c r="B150" s="228" t="s">
        <v>81</v>
      </c>
      <c r="C150" s="353">
        <f t="shared" si="23"/>
        <v>5387626</v>
      </c>
      <c r="D150" s="364">
        <f>SUM(D151:D152)</f>
        <v>5104450</v>
      </c>
      <c r="E150" s="266"/>
      <c r="F150" s="266"/>
      <c r="G150" s="266"/>
      <c r="H150" s="266"/>
      <c r="I150" s="266"/>
      <c r="J150" s="266"/>
      <c r="K150" s="266"/>
      <c r="L150" s="266"/>
      <c r="M150" s="266"/>
      <c r="N150" s="266"/>
      <c r="O150" s="266"/>
      <c r="P150" s="266"/>
      <c r="Q150" s="266"/>
      <c r="R150" s="266"/>
    </row>
    <row r="151" spans="1:18" s="222" customFormat="1" ht="12.75" customHeight="1" x14ac:dyDescent="0.2">
      <c r="A151" s="266"/>
      <c r="B151" s="228" t="s">
        <v>306</v>
      </c>
      <c r="C151" s="353">
        <f t="shared" si="23"/>
        <v>5387626</v>
      </c>
      <c r="D151" s="364">
        <f>'Expenditure- NHC'!K60</f>
        <v>5104450</v>
      </c>
      <c r="E151" s="266"/>
      <c r="F151" s="266"/>
      <c r="G151" s="266"/>
      <c r="H151" s="266"/>
      <c r="I151" s="266"/>
      <c r="J151" s="266"/>
      <c r="K151" s="266"/>
      <c r="L151" s="266"/>
      <c r="M151" s="266"/>
      <c r="N151" s="266"/>
      <c r="O151" s="266"/>
      <c r="P151" s="266"/>
      <c r="Q151" s="266"/>
      <c r="R151" s="266"/>
    </row>
    <row r="152" spans="1:18" s="222" customFormat="1" ht="12.75" customHeight="1" x14ac:dyDescent="0.2">
      <c r="A152" s="266"/>
      <c r="B152" s="228" t="s">
        <v>307</v>
      </c>
      <c r="C152" s="353">
        <f t="shared" si="23"/>
        <v>0</v>
      </c>
      <c r="D152" s="364">
        <f>'Expenditure- NHC'!L60</f>
        <v>0</v>
      </c>
      <c r="E152" s="266"/>
      <c r="F152" s="266"/>
      <c r="G152" s="266"/>
      <c r="H152" s="266"/>
      <c r="I152" s="266"/>
      <c r="J152" s="266"/>
      <c r="K152" s="266"/>
      <c r="L152" s="266"/>
      <c r="M152" s="266"/>
      <c r="N152" s="266"/>
      <c r="O152" s="266"/>
      <c r="P152" s="266"/>
      <c r="Q152" s="266"/>
      <c r="R152" s="266"/>
    </row>
    <row r="153" spans="1:18" s="222" customFormat="1" ht="12.75" customHeight="1" x14ac:dyDescent="0.2">
      <c r="A153" s="266"/>
      <c r="B153" s="228" t="s">
        <v>259</v>
      </c>
      <c r="C153" s="353">
        <f t="shared" si="23"/>
        <v>0</v>
      </c>
      <c r="D153" s="364">
        <f>'Expenditure- NHC'!M60</f>
        <v>0</v>
      </c>
      <c r="E153" s="266"/>
      <c r="F153" s="266"/>
      <c r="G153" s="266"/>
      <c r="H153" s="266"/>
      <c r="I153" s="266"/>
      <c r="J153" s="266"/>
      <c r="K153" s="266"/>
      <c r="L153" s="266"/>
      <c r="M153" s="266"/>
      <c r="N153" s="266"/>
      <c r="O153" s="266"/>
      <c r="P153" s="266"/>
      <c r="Q153" s="266"/>
      <c r="R153" s="266"/>
    </row>
    <row r="154" spans="1:18" s="222" customFormat="1" ht="12.75" customHeight="1" x14ac:dyDescent="0.2">
      <c r="A154" s="266"/>
      <c r="B154" s="362" t="s">
        <v>251</v>
      </c>
      <c r="C154" s="353">
        <f t="shared" si="23"/>
        <v>0</v>
      </c>
      <c r="D154" s="364">
        <f>'Expenditure- NHC'!O60</f>
        <v>0</v>
      </c>
      <c r="E154" s="266"/>
      <c r="F154" s="266"/>
      <c r="G154" s="266"/>
      <c r="H154" s="266"/>
      <c r="I154" s="266"/>
      <c r="J154" s="266"/>
      <c r="K154" s="266"/>
      <c r="L154" s="266"/>
      <c r="M154" s="266"/>
      <c r="N154" s="266"/>
      <c r="O154" s="266"/>
      <c r="P154" s="266"/>
      <c r="Q154" s="266"/>
      <c r="R154" s="266"/>
    </row>
    <row r="155" spans="1:18" s="222" customFormat="1" ht="12.75" customHeight="1" x14ac:dyDescent="0.2">
      <c r="A155" s="266"/>
      <c r="B155" s="362" t="s">
        <v>252</v>
      </c>
      <c r="C155" s="353">
        <f t="shared" si="23"/>
        <v>0</v>
      </c>
      <c r="D155" s="364">
        <f>'Expenditure- NHC'!P60</f>
        <v>0</v>
      </c>
      <c r="E155" s="266"/>
      <c r="F155" s="266"/>
      <c r="G155" s="266"/>
      <c r="H155" s="266"/>
      <c r="I155" s="266"/>
      <c r="J155" s="266"/>
      <c r="K155" s="266"/>
      <c r="L155" s="266"/>
      <c r="M155" s="266"/>
      <c r="N155" s="266"/>
      <c r="O155" s="266"/>
      <c r="P155" s="266"/>
      <c r="Q155" s="266"/>
      <c r="R155" s="266"/>
    </row>
    <row r="156" spans="1:18" s="222" customFormat="1" ht="12.75" customHeight="1" x14ac:dyDescent="0.2">
      <c r="A156" s="266"/>
      <c r="B156" s="362" t="s">
        <v>253</v>
      </c>
      <c r="C156" s="353">
        <f t="shared" si="23"/>
        <v>0</v>
      </c>
      <c r="D156" s="364">
        <f>'Expenditure- NHC'!Q60</f>
        <v>0</v>
      </c>
      <c r="E156" s="266"/>
      <c r="F156" s="266"/>
      <c r="G156" s="266"/>
      <c r="H156" s="266"/>
      <c r="I156" s="266"/>
      <c r="J156" s="266"/>
      <c r="K156" s="266"/>
      <c r="L156" s="266"/>
      <c r="M156" s="266"/>
      <c r="N156" s="266"/>
      <c r="O156" s="266"/>
      <c r="P156" s="266"/>
      <c r="Q156" s="266"/>
      <c r="R156" s="266"/>
    </row>
    <row r="157" spans="1:18" s="222" customFormat="1" ht="12.75" customHeight="1" x14ac:dyDescent="0.2">
      <c r="A157" s="266"/>
      <c r="B157" s="228" t="s">
        <v>82</v>
      </c>
      <c r="C157" s="353">
        <f t="shared" si="23"/>
        <v>1922611</v>
      </c>
      <c r="D157" s="364">
        <f>'Expenditure- NHC'!N60</f>
        <v>1937454</v>
      </c>
      <c r="E157" s="266"/>
      <c r="F157" s="266"/>
      <c r="G157" s="266"/>
      <c r="H157" s="266"/>
      <c r="I157" s="266"/>
      <c r="J157" s="266"/>
      <c r="K157" s="266"/>
      <c r="L157" s="266"/>
      <c r="M157" s="266"/>
      <c r="N157" s="266"/>
      <c r="O157" s="266"/>
      <c r="P157" s="266"/>
      <c r="Q157" s="266"/>
      <c r="R157" s="266"/>
    </row>
    <row r="158" spans="1:18" s="222" customFormat="1" ht="12.75" customHeight="1" x14ac:dyDescent="0.2">
      <c r="A158" s="266"/>
      <c r="B158" s="375" t="s">
        <v>260</v>
      </c>
      <c r="C158" s="366">
        <f t="shared" si="23"/>
        <v>18848923</v>
      </c>
      <c r="D158" s="367">
        <f>SUM(D147:D150,D153:D157)</f>
        <v>17917413</v>
      </c>
      <c r="E158" s="266"/>
      <c r="F158" s="266"/>
      <c r="G158" s="266"/>
      <c r="H158" s="266"/>
      <c r="I158" s="266"/>
      <c r="J158" s="266"/>
      <c r="K158" s="266"/>
      <c r="L158" s="266"/>
      <c r="M158" s="266"/>
      <c r="N158" s="266"/>
      <c r="O158" s="266"/>
      <c r="P158" s="266"/>
      <c r="Q158" s="266"/>
      <c r="R158" s="266"/>
    </row>
    <row r="159" spans="1:18" s="222" customFormat="1" ht="12.75" customHeight="1" x14ac:dyDescent="0.2">
      <c r="A159" s="266"/>
      <c r="B159" s="268"/>
      <c r="C159" s="354"/>
      <c r="D159" s="354"/>
      <c r="E159" s="266"/>
      <c r="F159" s="266"/>
      <c r="G159" s="266"/>
      <c r="H159" s="266"/>
      <c r="I159" s="266"/>
      <c r="J159" s="266"/>
      <c r="K159" s="266"/>
      <c r="L159" s="266"/>
      <c r="M159" s="266"/>
      <c r="N159" s="266"/>
      <c r="O159" s="266"/>
      <c r="P159" s="266"/>
      <c r="Q159" s="266"/>
      <c r="R159" s="266"/>
    </row>
    <row r="160" spans="1:18" s="222" customFormat="1" ht="12.75" customHeight="1" x14ac:dyDescent="0.2">
      <c r="A160" s="266"/>
      <c r="B160" s="389" t="s">
        <v>158</v>
      </c>
      <c r="C160" s="402"/>
      <c r="D160" s="403"/>
      <c r="E160" s="266"/>
      <c r="F160" s="266"/>
      <c r="G160" s="266"/>
      <c r="H160" s="266"/>
      <c r="I160" s="266"/>
      <c r="J160" s="266"/>
      <c r="K160" s="266"/>
      <c r="L160" s="266"/>
      <c r="M160" s="266"/>
      <c r="N160" s="266"/>
      <c r="O160" s="266"/>
      <c r="P160" s="266"/>
      <c r="Q160" s="266"/>
      <c r="R160" s="266"/>
    </row>
    <row r="161" spans="1:18" s="222" customFormat="1" ht="12.75" customHeight="1" x14ac:dyDescent="0.2">
      <c r="A161" s="266"/>
      <c r="B161" s="278" t="s">
        <v>274</v>
      </c>
      <c r="C161" s="425"/>
      <c r="D161" s="426"/>
      <c r="E161" s="266"/>
      <c r="F161" s="266"/>
      <c r="G161" s="266"/>
      <c r="H161" s="266"/>
      <c r="I161" s="266"/>
      <c r="J161" s="266"/>
      <c r="K161" s="266"/>
      <c r="L161" s="266"/>
      <c r="M161" s="266"/>
      <c r="N161" s="266"/>
      <c r="O161" s="266"/>
      <c r="P161" s="266"/>
      <c r="Q161" s="266"/>
      <c r="R161" s="266"/>
    </row>
    <row r="162" spans="1:18" s="222" customFormat="1" ht="12.75" customHeight="1" x14ac:dyDescent="0.2">
      <c r="A162" s="266"/>
      <c r="B162" s="228" t="s">
        <v>275</v>
      </c>
      <c r="C162" s="353">
        <f>SUM(C163:C167)</f>
        <v>4517039</v>
      </c>
      <c r="D162" s="364">
        <f>SUM(D163:D167)</f>
        <v>2457409</v>
      </c>
      <c r="E162" s="266"/>
      <c r="F162" s="266"/>
      <c r="G162" s="266"/>
      <c r="H162" s="266"/>
      <c r="I162" s="266"/>
      <c r="J162" s="266"/>
      <c r="K162" s="266"/>
      <c r="L162" s="266"/>
      <c r="M162" s="266"/>
      <c r="N162" s="266"/>
      <c r="O162" s="266"/>
      <c r="P162" s="266"/>
      <c r="Q162" s="266"/>
      <c r="R162" s="266"/>
    </row>
    <row r="163" spans="1:18" s="222" customFormat="1" ht="12.75" customHeight="1" x14ac:dyDescent="0.2">
      <c r="A163" s="266"/>
      <c r="B163" s="228" t="s">
        <v>308</v>
      </c>
      <c r="C163" s="352">
        <f>C59</f>
        <v>0</v>
      </c>
      <c r="D163" s="350"/>
      <c r="E163" s="266"/>
      <c r="F163" s="266"/>
      <c r="G163" s="266"/>
      <c r="H163" s="266"/>
      <c r="I163" s="266"/>
      <c r="J163" s="266"/>
      <c r="K163" s="266"/>
      <c r="L163" s="266"/>
      <c r="M163" s="266"/>
      <c r="N163" s="266"/>
      <c r="O163" s="266"/>
      <c r="P163" s="266"/>
      <c r="Q163" s="266"/>
      <c r="R163" s="266"/>
    </row>
    <row r="164" spans="1:18" s="222" customFormat="1" ht="12.75" customHeight="1" x14ac:dyDescent="0.2">
      <c r="A164" s="266"/>
      <c r="B164" s="228" t="s">
        <v>309</v>
      </c>
      <c r="C164" s="352">
        <f t="shared" ref="C164:C171" si="24">C60</f>
        <v>0</v>
      </c>
      <c r="D164" s="350"/>
      <c r="E164" s="266"/>
      <c r="F164" s="266"/>
      <c r="G164" s="266"/>
      <c r="H164" s="266"/>
      <c r="I164" s="266"/>
      <c r="J164" s="266"/>
      <c r="K164" s="266"/>
      <c r="L164" s="266"/>
      <c r="M164" s="266"/>
      <c r="N164" s="266"/>
      <c r="O164" s="266"/>
      <c r="P164" s="266"/>
      <c r="Q164" s="266"/>
      <c r="R164" s="266"/>
    </row>
    <row r="165" spans="1:18" s="222" customFormat="1" ht="12.75" customHeight="1" x14ac:dyDescent="0.2">
      <c r="A165" s="266"/>
      <c r="B165" s="228" t="s">
        <v>310</v>
      </c>
      <c r="C165" s="352">
        <f t="shared" si="24"/>
        <v>0</v>
      </c>
      <c r="D165" s="350"/>
      <c r="E165" s="266"/>
      <c r="F165" s="266"/>
      <c r="G165" s="266"/>
      <c r="H165" s="266"/>
      <c r="I165" s="266"/>
      <c r="J165" s="266"/>
      <c r="K165" s="266"/>
      <c r="L165" s="266"/>
      <c r="M165" s="266"/>
      <c r="N165" s="266"/>
      <c r="O165" s="266"/>
      <c r="P165" s="266"/>
      <c r="Q165" s="266"/>
      <c r="R165" s="266"/>
    </row>
    <row r="166" spans="1:18" s="222" customFormat="1" ht="12.75" customHeight="1" x14ac:dyDescent="0.2">
      <c r="A166" s="266"/>
      <c r="B166" s="228" t="s">
        <v>311</v>
      </c>
      <c r="C166" s="352">
        <f t="shared" si="24"/>
        <v>0</v>
      </c>
      <c r="D166" s="350"/>
      <c r="E166" s="266"/>
      <c r="F166" s="266"/>
      <c r="G166" s="266"/>
      <c r="H166" s="266"/>
      <c r="I166" s="266"/>
      <c r="J166" s="266"/>
      <c r="K166" s="266"/>
      <c r="L166" s="266"/>
      <c r="M166" s="266"/>
      <c r="N166" s="266"/>
      <c r="O166" s="266"/>
      <c r="P166" s="266"/>
      <c r="Q166" s="266"/>
      <c r="R166" s="266"/>
    </row>
    <row r="167" spans="1:18" s="222" customFormat="1" ht="12.75" customHeight="1" x14ac:dyDescent="0.2">
      <c r="A167" s="266"/>
      <c r="B167" s="228" t="s">
        <v>312</v>
      </c>
      <c r="C167" s="352">
        <f t="shared" si="24"/>
        <v>4517039</v>
      </c>
      <c r="D167" s="350">
        <v>2457409</v>
      </c>
      <c r="E167" s="266"/>
      <c r="F167" s="266"/>
      <c r="G167" s="266"/>
      <c r="H167" s="266"/>
      <c r="I167" s="266"/>
      <c r="J167" s="266"/>
      <c r="K167" s="266"/>
      <c r="L167" s="266"/>
      <c r="M167" s="266"/>
      <c r="N167" s="266"/>
      <c r="O167" s="266"/>
      <c r="P167" s="266"/>
      <c r="Q167" s="266"/>
      <c r="R167" s="266"/>
    </row>
    <row r="168" spans="1:18" s="222" customFormat="1" ht="12.75" customHeight="1" x14ac:dyDescent="0.2">
      <c r="A168" s="266"/>
      <c r="B168" s="228" t="s">
        <v>299</v>
      </c>
      <c r="C168" s="352">
        <f t="shared" si="24"/>
        <v>1013918</v>
      </c>
      <c r="D168" s="350">
        <v>1013918</v>
      </c>
      <c r="E168" s="266"/>
      <c r="F168" s="266"/>
      <c r="G168" s="266"/>
      <c r="H168" s="266"/>
      <c r="I168" s="266"/>
      <c r="J168" s="266"/>
      <c r="K168" s="266"/>
      <c r="L168" s="266"/>
      <c r="M168" s="266"/>
      <c r="N168" s="266"/>
      <c r="O168" s="266"/>
      <c r="P168" s="266"/>
      <c r="Q168" s="266"/>
      <c r="R168" s="266"/>
    </row>
    <row r="169" spans="1:18" s="222" customFormat="1" ht="12.75" customHeight="1" x14ac:dyDescent="0.2">
      <c r="A169" s="266"/>
      <c r="B169" s="228" t="s">
        <v>276</v>
      </c>
      <c r="C169" s="352">
        <f t="shared" si="24"/>
        <v>214224</v>
      </c>
      <c r="D169" s="350">
        <v>214224</v>
      </c>
      <c r="E169" s="266"/>
      <c r="F169" s="266"/>
      <c r="G169" s="266"/>
      <c r="H169" s="266"/>
      <c r="I169" s="266"/>
      <c r="J169" s="266"/>
      <c r="K169" s="266"/>
      <c r="L169" s="266"/>
      <c r="M169" s="266"/>
      <c r="N169" s="266"/>
      <c r="O169" s="266"/>
      <c r="P169" s="266"/>
      <c r="Q169" s="266"/>
      <c r="R169" s="266"/>
    </row>
    <row r="170" spans="1:18" s="222" customFormat="1" ht="12.75" customHeight="1" x14ac:dyDescent="0.2">
      <c r="A170" s="266"/>
      <c r="B170" s="228" t="s">
        <v>277</v>
      </c>
      <c r="C170" s="352">
        <f t="shared" si="24"/>
        <v>0</v>
      </c>
      <c r="D170" s="350"/>
      <c r="E170" s="266"/>
      <c r="F170" s="266"/>
      <c r="G170" s="266"/>
      <c r="H170" s="266"/>
      <c r="I170" s="266"/>
      <c r="J170" s="266"/>
      <c r="K170" s="266"/>
      <c r="L170" s="266"/>
      <c r="M170" s="266"/>
      <c r="N170" s="266"/>
      <c r="O170" s="266"/>
      <c r="P170" s="266"/>
      <c r="Q170" s="266"/>
      <c r="R170" s="266"/>
    </row>
    <row r="171" spans="1:18" s="222" customFormat="1" ht="12.75" customHeight="1" x14ac:dyDescent="0.2">
      <c r="A171" s="266"/>
      <c r="B171" s="228" t="s">
        <v>278</v>
      </c>
      <c r="C171" s="352">
        <f t="shared" si="24"/>
        <v>30227</v>
      </c>
      <c r="D171" s="350">
        <v>30227</v>
      </c>
      <c r="E171" s="266"/>
      <c r="F171" s="266"/>
      <c r="G171" s="266"/>
      <c r="H171" s="266"/>
      <c r="I171" s="266"/>
      <c r="J171" s="266"/>
      <c r="K171" s="266"/>
      <c r="L171" s="266"/>
      <c r="M171" s="266"/>
      <c r="N171" s="266"/>
      <c r="O171" s="266"/>
      <c r="P171" s="266"/>
      <c r="Q171" s="266"/>
      <c r="R171" s="266"/>
    </row>
    <row r="172" spans="1:18" s="222" customFormat="1" ht="12.75" customHeight="1" x14ac:dyDescent="0.2">
      <c r="A172" s="266"/>
      <c r="B172" s="228" t="s">
        <v>279</v>
      </c>
      <c r="C172" s="351">
        <f>SUM(C163:C171)</f>
        <v>5775408</v>
      </c>
      <c r="D172" s="374">
        <f>SUM(D163:D171)</f>
        <v>3715778</v>
      </c>
      <c r="E172" s="266"/>
      <c r="F172" s="266"/>
      <c r="G172" s="266"/>
      <c r="H172" s="266"/>
      <c r="I172" s="266"/>
      <c r="J172" s="266"/>
      <c r="K172" s="266"/>
      <c r="L172" s="266"/>
      <c r="M172" s="266"/>
      <c r="N172" s="266"/>
      <c r="O172" s="266"/>
      <c r="P172" s="266"/>
      <c r="Q172" s="266"/>
      <c r="R172" s="266"/>
    </row>
    <row r="173" spans="1:18" s="222" customFormat="1" ht="12.75" customHeight="1" x14ac:dyDescent="0.2">
      <c r="A173" s="266"/>
      <c r="B173" s="278"/>
      <c r="C173" s="425"/>
      <c r="D173" s="426"/>
      <c r="E173" s="266"/>
      <c r="F173" s="266"/>
      <c r="G173" s="266"/>
      <c r="H173" s="266"/>
      <c r="I173" s="266"/>
      <c r="J173" s="266"/>
      <c r="K173" s="266"/>
      <c r="L173" s="266"/>
      <c r="M173" s="266"/>
      <c r="N173" s="266"/>
      <c r="O173" s="266"/>
      <c r="P173" s="266"/>
      <c r="Q173" s="266"/>
      <c r="R173" s="266"/>
    </row>
    <row r="174" spans="1:18" s="222" customFormat="1" ht="12.75" customHeight="1" x14ac:dyDescent="0.2">
      <c r="A174" s="266"/>
      <c r="B174" s="278" t="s">
        <v>280</v>
      </c>
      <c r="C174" s="425"/>
      <c r="D174" s="426"/>
      <c r="E174" s="266"/>
      <c r="F174" s="266"/>
      <c r="G174" s="266"/>
      <c r="H174" s="266"/>
      <c r="I174" s="266"/>
      <c r="J174" s="266"/>
      <c r="K174" s="266"/>
      <c r="L174" s="266"/>
      <c r="M174" s="266"/>
      <c r="N174" s="266"/>
      <c r="O174" s="266"/>
      <c r="P174" s="266"/>
      <c r="Q174" s="266"/>
      <c r="R174" s="266"/>
    </row>
    <row r="175" spans="1:18" s="222" customFormat="1" ht="12.75" customHeight="1" x14ac:dyDescent="0.2">
      <c r="A175" s="266"/>
      <c r="B175" s="228" t="s">
        <v>299</v>
      </c>
      <c r="C175" s="352">
        <f t="shared" ref="C175:C179" si="25">C71</f>
        <v>0</v>
      </c>
      <c r="D175" s="350"/>
      <c r="E175" s="266"/>
      <c r="F175" s="266"/>
      <c r="G175" s="266"/>
      <c r="H175" s="266"/>
      <c r="I175" s="266"/>
      <c r="J175" s="266"/>
      <c r="K175" s="266"/>
      <c r="L175" s="266"/>
      <c r="M175" s="266"/>
      <c r="N175" s="266"/>
      <c r="O175" s="266"/>
      <c r="P175" s="266"/>
      <c r="Q175" s="266"/>
      <c r="R175" s="266"/>
    </row>
    <row r="176" spans="1:18" s="222" customFormat="1" ht="12.75" customHeight="1" x14ac:dyDescent="0.2">
      <c r="A176" s="266"/>
      <c r="B176" s="228" t="s">
        <v>281</v>
      </c>
      <c r="C176" s="352">
        <f t="shared" si="25"/>
        <v>432440</v>
      </c>
      <c r="D176" s="350">
        <v>432440</v>
      </c>
      <c r="E176" s="266"/>
      <c r="F176" s="266"/>
      <c r="G176" s="266"/>
      <c r="H176" s="266"/>
      <c r="I176" s="266"/>
      <c r="J176" s="266"/>
      <c r="K176" s="266"/>
      <c r="L176" s="266"/>
      <c r="M176" s="266"/>
      <c r="N176" s="266"/>
      <c r="O176" s="266"/>
      <c r="P176" s="266"/>
      <c r="Q176" s="266"/>
      <c r="R176" s="266"/>
    </row>
    <row r="177" spans="1:18" s="222" customFormat="1" ht="12.75" customHeight="1" x14ac:dyDescent="0.2">
      <c r="A177" s="266"/>
      <c r="B177" s="228" t="s">
        <v>282</v>
      </c>
      <c r="C177" s="352">
        <f t="shared" si="25"/>
        <v>116314028</v>
      </c>
      <c r="D177" s="350">
        <v>117691617</v>
      </c>
      <c r="E177" s="266"/>
      <c r="F177" s="266"/>
      <c r="G177" s="266"/>
      <c r="H177" s="266"/>
      <c r="I177" s="266"/>
      <c r="J177" s="266"/>
      <c r="K177" s="266"/>
      <c r="L177" s="266"/>
      <c r="M177" s="266"/>
      <c r="N177" s="266"/>
      <c r="O177" s="266"/>
      <c r="P177" s="266"/>
      <c r="Q177" s="266"/>
      <c r="R177" s="266"/>
    </row>
    <row r="178" spans="1:18" s="222" customFormat="1" ht="12.75" customHeight="1" x14ac:dyDescent="0.2">
      <c r="A178" s="266"/>
      <c r="B178" s="228" t="s">
        <v>283</v>
      </c>
      <c r="C178" s="352">
        <f t="shared" si="25"/>
        <v>0</v>
      </c>
      <c r="D178" s="350"/>
      <c r="E178" s="266"/>
      <c r="F178" s="266"/>
      <c r="G178" s="266"/>
      <c r="H178" s="266"/>
      <c r="I178" s="266"/>
      <c r="J178" s="266"/>
      <c r="K178" s="266"/>
      <c r="L178" s="266"/>
      <c r="M178" s="266"/>
      <c r="N178" s="266"/>
      <c r="O178" s="266"/>
      <c r="P178" s="266"/>
      <c r="Q178" s="266"/>
      <c r="R178" s="266"/>
    </row>
    <row r="179" spans="1:18" s="222" customFormat="1" ht="12.75" customHeight="1" x14ac:dyDescent="0.2">
      <c r="A179" s="266"/>
      <c r="B179" s="228" t="s">
        <v>284</v>
      </c>
      <c r="C179" s="352">
        <f t="shared" si="25"/>
        <v>0</v>
      </c>
      <c r="D179" s="350"/>
      <c r="E179" s="266"/>
      <c r="F179" s="266"/>
      <c r="G179" s="266"/>
      <c r="H179" s="266"/>
      <c r="I179" s="266"/>
      <c r="J179" s="266"/>
      <c r="K179" s="266"/>
      <c r="L179" s="266"/>
      <c r="M179" s="266"/>
      <c r="N179" s="266"/>
      <c r="O179" s="266"/>
      <c r="P179" s="266"/>
      <c r="Q179" s="266"/>
      <c r="R179" s="266"/>
    </row>
    <row r="180" spans="1:18" s="222" customFormat="1" ht="12.75" customHeight="1" x14ac:dyDescent="0.2">
      <c r="A180" s="266"/>
      <c r="B180" s="228" t="s">
        <v>285</v>
      </c>
      <c r="C180" s="351">
        <f>SUM(C175:C179)</f>
        <v>116746468</v>
      </c>
      <c r="D180" s="374">
        <f>SUM(D175:D179)</f>
        <v>118124057</v>
      </c>
      <c r="E180" s="266"/>
      <c r="F180" s="266"/>
      <c r="G180" s="266"/>
      <c r="H180" s="266"/>
      <c r="I180" s="266"/>
      <c r="J180" s="266"/>
      <c r="K180" s="266"/>
      <c r="L180" s="266"/>
      <c r="M180" s="266"/>
      <c r="N180" s="266"/>
      <c r="O180" s="266"/>
      <c r="P180" s="266"/>
      <c r="Q180" s="266"/>
      <c r="R180" s="266"/>
    </row>
    <row r="181" spans="1:18" s="222" customFormat="1" ht="12.75" customHeight="1" x14ac:dyDescent="0.2">
      <c r="A181" s="266"/>
      <c r="B181" s="228" t="s">
        <v>145</v>
      </c>
      <c r="C181" s="351">
        <f>C180+C172</f>
        <v>122521876</v>
      </c>
      <c r="D181" s="374">
        <f>D180+D172</f>
        <v>121839835</v>
      </c>
      <c r="E181" s="266"/>
      <c r="F181" s="266"/>
      <c r="G181" s="266"/>
      <c r="H181" s="266"/>
      <c r="I181" s="266"/>
      <c r="J181" s="266"/>
      <c r="K181" s="266"/>
      <c r="L181" s="266"/>
      <c r="M181" s="266"/>
      <c r="N181" s="266"/>
      <c r="O181" s="266"/>
      <c r="P181" s="266"/>
      <c r="Q181" s="266"/>
      <c r="R181" s="266"/>
    </row>
    <row r="182" spans="1:18" s="222" customFormat="1" ht="12.75" customHeight="1" x14ac:dyDescent="0.2">
      <c r="A182" s="266"/>
      <c r="B182" s="278"/>
      <c r="C182" s="425"/>
      <c r="D182" s="426"/>
      <c r="E182" s="266"/>
      <c r="F182" s="266"/>
      <c r="G182" s="266"/>
      <c r="H182" s="266"/>
      <c r="I182" s="266"/>
      <c r="J182" s="266"/>
      <c r="K182" s="266"/>
      <c r="L182" s="266"/>
      <c r="M182" s="266"/>
      <c r="N182" s="266"/>
      <c r="O182" s="266"/>
      <c r="P182" s="266"/>
      <c r="Q182" s="266"/>
      <c r="R182" s="266"/>
    </row>
    <row r="183" spans="1:18" s="222" customFormat="1" ht="12.75" customHeight="1" x14ac:dyDescent="0.2">
      <c r="A183" s="266"/>
      <c r="B183" s="332" t="s">
        <v>286</v>
      </c>
      <c r="C183" s="425"/>
      <c r="D183" s="426"/>
      <c r="E183" s="266"/>
      <c r="F183" s="266"/>
      <c r="G183" s="266"/>
      <c r="H183" s="266"/>
      <c r="I183" s="266"/>
      <c r="J183" s="266"/>
      <c r="K183" s="266"/>
      <c r="L183" s="266"/>
      <c r="M183" s="266"/>
      <c r="N183" s="266"/>
      <c r="O183" s="266"/>
      <c r="P183" s="266"/>
      <c r="Q183" s="266"/>
      <c r="R183" s="266"/>
    </row>
    <row r="184" spans="1:18" s="222" customFormat="1" ht="12.75" customHeight="1" x14ac:dyDescent="0.2">
      <c r="A184" s="266"/>
      <c r="B184" s="278" t="s">
        <v>287</v>
      </c>
      <c r="C184" s="425"/>
      <c r="D184" s="426"/>
      <c r="E184" s="266"/>
      <c r="F184" s="266"/>
      <c r="G184" s="266"/>
      <c r="H184" s="266"/>
      <c r="I184" s="266"/>
      <c r="J184" s="266"/>
      <c r="K184" s="266"/>
      <c r="L184" s="266"/>
      <c r="M184" s="266"/>
      <c r="N184" s="266"/>
      <c r="O184" s="266"/>
      <c r="P184" s="266"/>
      <c r="Q184" s="266"/>
      <c r="R184" s="266"/>
    </row>
    <row r="185" spans="1:18" s="222" customFormat="1" ht="12.75" customHeight="1" x14ac:dyDescent="0.2">
      <c r="A185" s="266"/>
      <c r="B185" s="228" t="s">
        <v>288</v>
      </c>
      <c r="C185" s="352">
        <f t="shared" ref="C185:C188" si="26">C81</f>
        <v>759744</v>
      </c>
      <c r="D185" s="350">
        <v>759744</v>
      </c>
      <c r="E185" s="266"/>
      <c r="F185" s="266"/>
      <c r="G185" s="266"/>
      <c r="H185" s="266"/>
      <c r="I185" s="266"/>
      <c r="J185" s="266"/>
      <c r="K185" s="266"/>
      <c r="L185" s="266"/>
      <c r="M185" s="266"/>
      <c r="N185" s="266"/>
      <c r="O185" s="266"/>
      <c r="P185" s="266"/>
      <c r="Q185" s="266"/>
      <c r="R185" s="266"/>
    </row>
    <row r="186" spans="1:18" s="222" customFormat="1" ht="12.75" customHeight="1" x14ac:dyDescent="0.2">
      <c r="A186" s="266"/>
      <c r="B186" s="228" t="s">
        <v>289</v>
      </c>
      <c r="C186" s="352">
        <f t="shared" si="26"/>
        <v>17647</v>
      </c>
      <c r="D186" s="350">
        <v>17647</v>
      </c>
      <c r="E186" s="266"/>
      <c r="F186" s="266"/>
      <c r="G186" s="266"/>
      <c r="H186" s="266"/>
      <c r="I186" s="266"/>
      <c r="J186" s="266"/>
      <c r="K186" s="266"/>
      <c r="L186" s="266"/>
      <c r="M186" s="266"/>
      <c r="N186" s="266"/>
      <c r="O186" s="266"/>
      <c r="P186" s="266"/>
      <c r="Q186" s="266"/>
      <c r="R186" s="266"/>
    </row>
    <row r="187" spans="1:18" s="222" customFormat="1" ht="12.75" customHeight="1" x14ac:dyDescent="0.2">
      <c r="A187" s="266"/>
      <c r="B187" s="228" t="s">
        <v>300</v>
      </c>
      <c r="C187" s="352">
        <f t="shared" si="26"/>
        <v>1720512</v>
      </c>
      <c r="D187" s="350">
        <f>1524675+155378</f>
        <v>1680053</v>
      </c>
      <c r="E187" s="266"/>
      <c r="F187" s="266"/>
      <c r="G187" s="266"/>
      <c r="H187" s="266"/>
      <c r="I187" s="266"/>
      <c r="J187" s="266"/>
      <c r="K187" s="266"/>
      <c r="L187" s="266"/>
      <c r="M187" s="266"/>
      <c r="N187" s="266"/>
      <c r="O187" s="266"/>
      <c r="P187" s="266"/>
      <c r="Q187" s="266"/>
      <c r="R187" s="266"/>
    </row>
    <row r="188" spans="1:18" s="222" customFormat="1" ht="12.75" customHeight="1" x14ac:dyDescent="0.2">
      <c r="A188" s="266"/>
      <c r="B188" s="228" t="s">
        <v>290</v>
      </c>
      <c r="C188" s="352">
        <f t="shared" si="26"/>
        <v>0</v>
      </c>
      <c r="D188" s="350"/>
      <c r="E188" s="266"/>
      <c r="F188" s="266"/>
      <c r="G188" s="266"/>
      <c r="H188" s="266"/>
      <c r="I188" s="266"/>
      <c r="J188" s="266"/>
      <c r="K188" s="266"/>
      <c r="L188" s="266"/>
      <c r="M188" s="266"/>
      <c r="N188" s="266"/>
      <c r="O188" s="266"/>
      <c r="P188" s="266"/>
      <c r="Q188" s="266"/>
      <c r="R188" s="266"/>
    </row>
    <row r="189" spans="1:18" s="222" customFormat="1" ht="12.75" customHeight="1" x14ac:dyDescent="0.2">
      <c r="A189" s="266"/>
      <c r="B189" s="228" t="s">
        <v>291</v>
      </c>
      <c r="C189" s="351">
        <f>SUM(C185:C188)</f>
        <v>2497903</v>
      </c>
      <c r="D189" s="374">
        <f>SUM(D185:D188)</f>
        <v>2457444</v>
      </c>
      <c r="E189" s="266"/>
      <c r="F189" s="266"/>
      <c r="G189" s="266"/>
      <c r="H189" s="266"/>
      <c r="I189" s="266"/>
      <c r="J189" s="266"/>
      <c r="K189" s="266"/>
      <c r="L189" s="266"/>
      <c r="M189" s="266"/>
      <c r="N189" s="266"/>
      <c r="O189" s="266"/>
      <c r="P189" s="266"/>
      <c r="Q189" s="266"/>
      <c r="R189" s="266"/>
    </row>
    <row r="190" spans="1:18" s="222" customFormat="1" ht="12.75" customHeight="1" x14ac:dyDescent="0.2">
      <c r="A190" s="266"/>
      <c r="B190" s="278"/>
      <c r="C190" s="425"/>
      <c r="D190" s="426"/>
      <c r="E190" s="266"/>
      <c r="F190" s="266"/>
      <c r="G190" s="266"/>
      <c r="H190" s="266"/>
      <c r="I190" s="266"/>
      <c r="J190" s="266"/>
      <c r="K190" s="266"/>
      <c r="L190" s="266"/>
      <c r="M190" s="266"/>
      <c r="N190" s="266"/>
      <c r="O190" s="266"/>
      <c r="P190" s="266"/>
      <c r="Q190" s="266"/>
      <c r="R190" s="266"/>
    </row>
    <row r="191" spans="1:18" s="222" customFormat="1" ht="12.75" customHeight="1" x14ac:dyDescent="0.2">
      <c r="A191" s="266"/>
      <c r="B191" s="278" t="s">
        <v>292</v>
      </c>
      <c r="C191" s="425"/>
      <c r="D191" s="426"/>
      <c r="E191" s="266"/>
      <c r="F191" s="266"/>
      <c r="G191" s="266"/>
      <c r="H191" s="266"/>
      <c r="I191" s="266"/>
      <c r="J191" s="266"/>
      <c r="K191" s="266"/>
      <c r="L191" s="266"/>
      <c r="M191" s="266"/>
      <c r="N191" s="266"/>
      <c r="O191" s="266"/>
      <c r="P191" s="266"/>
      <c r="Q191" s="266"/>
      <c r="R191" s="266"/>
    </row>
    <row r="192" spans="1:18" s="222" customFormat="1" ht="12.75" customHeight="1" x14ac:dyDescent="0.2">
      <c r="A192" s="266"/>
      <c r="B192" s="228" t="s">
        <v>288</v>
      </c>
      <c r="C192" s="352">
        <f t="shared" ref="C192:C194" si="27">C88</f>
        <v>0</v>
      </c>
      <c r="D192" s="350"/>
      <c r="E192" s="266"/>
      <c r="F192" s="266"/>
      <c r="G192" s="266"/>
      <c r="H192" s="266"/>
      <c r="I192" s="266"/>
      <c r="J192" s="266"/>
      <c r="K192" s="266"/>
      <c r="L192" s="266"/>
      <c r="M192" s="266"/>
      <c r="N192" s="266"/>
      <c r="O192" s="266"/>
      <c r="P192" s="266"/>
      <c r="Q192" s="266"/>
      <c r="R192" s="266"/>
    </row>
    <row r="193" spans="1:18" s="222" customFormat="1" ht="12.75" customHeight="1" x14ac:dyDescent="0.2">
      <c r="A193" s="266"/>
      <c r="B193" s="228" t="s">
        <v>300</v>
      </c>
      <c r="C193" s="352">
        <f t="shared" si="27"/>
        <v>157314</v>
      </c>
      <c r="D193" s="350">
        <v>157314</v>
      </c>
      <c r="E193" s="266"/>
      <c r="F193" s="266"/>
      <c r="G193" s="266"/>
      <c r="H193" s="266"/>
      <c r="I193" s="266"/>
      <c r="J193" s="266"/>
      <c r="K193" s="266"/>
      <c r="L193" s="266"/>
      <c r="M193" s="266"/>
      <c r="N193" s="266"/>
      <c r="O193" s="266"/>
      <c r="P193" s="266"/>
      <c r="Q193" s="266"/>
      <c r="R193" s="266"/>
    </row>
    <row r="194" spans="1:18" s="222" customFormat="1" ht="12.75" customHeight="1" x14ac:dyDescent="0.2">
      <c r="A194" s="266"/>
      <c r="B194" s="228" t="s">
        <v>290</v>
      </c>
      <c r="C194" s="352">
        <f t="shared" si="27"/>
        <v>0</v>
      </c>
      <c r="D194" s="350"/>
      <c r="E194" s="266"/>
      <c r="F194" s="266"/>
      <c r="G194" s="266"/>
      <c r="H194" s="266"/>
      <c r="I194" s="266"/>
      <c r="J194" s="266"/>
      <c r="K194" s="266"/>
      <c r="L194" s="266"/>
      <c r="M194" s="266"/>
      <c r="N194" s="266"/>
      <c r="O194" s="266"/>
      <c r="P194" s="266"/>
      <c r="Q194" s="266"/>
      <c r="R194" s="266"/>
    </row>
    <row r="195" spans="1:18" s="222" customFormat="1" ht="12.75" customHeight="1" x14ac:dyDescent="0.2">
      <c r="A195" s="266"/>
      <c r="B195" s="228" t="s">
        <v>293</v>
      </c>
      <c r="C195" s="351">
        <f>SUM(C192:C194)</f>
        <v>157314</v>
      </c>
      <c r="D195" s="374">
        <f>SUM(D192:D194)</f>
        <v>157314</v>
      </c>
      <c r="E195" s="266"/>
      <c r="F195" s="266"/>
      <c r="G195" s="266"/>
      <c r="H195" s="266"/>
      <c r="I195" s="266"/>
      <c r="J195" s="266"/>
      <c r="K195" s="266"/>
      <c r="L195" s="266"/>
      <c r="M195" s="266"/>
      <c r="N195" s="266"/>
      <c r="O195" s="266"/>
      <c r="P195" s="266"/>
      <c r="Q195" s="266"/>
      <c r="R195" s="266"/>
    </row>
    <row r="196" spans="1:18" s="222" customFormat="1" ht="12.75" customHeight="1" x14ac:dyDescent="0.2">
      <c r="A196" s="266"/>
      <c r="B196" s="228" t="s">
        <v>294</v>
      </c>
      <c r="C196" s="537">
        <f>C195+C189</f>
        <v>2655217</v>
      </c>
      <c r="D196" s="538">
        <f>D195+D189</f>
        <v>2614758</v>
      </c>
      <c r="E196" s="266"/>
      <c r="F196" s="266"/>
      <c r="G196" s="266"/>
      <c r="H196" s="266"/>
      <c r="I196" s="266"/>
      <c r="J196" s="266"/>
      <c r="K196" s="266"/>
      <c r="L196" s="266"/>
      <c r="M196" s="266"/>
      <c r="N196" s="266"/>
      <c r="O196" s="266"/>
      <c r="P196" s="266"/>
      <c r="Q196" s="266"/>
      <c r="R196" s="266"/>
    </row>
    <row r="197" spans="1:18" s="222" customFormat="1" ht="12.75" customHeight="1" x14ac:dyDescent="0.2">
      <c r="A197" s="266"/>
      <c r="B197" s="278"/>
      <c r="C197" s="425"/>
      <c r="D197" s="426"/>
      <c r="E197" s="266"/>
      <c r="F197" s="266"/>
      <c r="G197" s="266"/>
      <c r="H197" s="266"/>
      <c r="I197" s="266"/>
      <c r="J197" s="266"/>
      <c r="K197" s="266"/>
      <c r="L197" s="266"/>
      <c r="M197" s="266"/>
      <c r="N197" s="266"/>
      <c r="O197" s="266"/>
      <c r="P197" s="266"/>
      <c r="Q197" s="266"/>
      <c r="R197" s="266"/>
    </row>
    <row r="198" spans="1:18" s="222" customFormat="1" ht="12.75" customHeight="1" x14ac:dyDescent="0.2">
      <c r="A198" s="266"/>
      <c r="B198" s="228" t="s">
        <v>295</v>
      </c>
      <c r="C198" s="431">
        <f>C181-C196</f>
        <v>119866659</v>
      </c>
      <c r="D198" s="432">
        <f>D181-D196</f>
        <v>119225077</v>
      </c>
      <c r="E198" s="266"/>
      <c r="F198" s="266"/>
      <c r="G198" s="266"/>
      <c r="H198" s="266"/>
      <c r="I198" s="266"/>
      <c r="J198" s="266"/>
      <c r="K198" s="266"/>
      <c r="L198" s="266"/>
      <c r="M198" s="266"/>
      <c r="N198" s="266"/>
      <c r="O198" s="266"/>
      <c r="P198" s="266"/>
      <c r="Q198" s="266"/>
      <c r="R198" s="266"/>
    </row>
    <row r="199" spans="1:18" s="222" customFormat="1" ht="12.75" customHeight="1" x14ac:dyDescent="0.2">
      <c r="A199" s="266"/>
      <c r="B199" s="278"/>
      <c r="C199" s="425"/>
      <c r="D199" s="426"/>
      <c r="E199" s="266"/>
      <c r="F199" s="266"/>
      <c r="G199" s="266"/>
      <c r="H199" s="266"/>
      <c r="I199" s="266"/>
      <c r="J199" s="266"/>
      <c r="K199" s="266"/>
      <c r="L199" s="266"/>
      <c r="M199" s="266"/>
      <c r="N199" s="266"/>
      <c r="O199" s="266"/>
      <c r="P199" s="266"/>
      <c r="Q199" s="266"/>
      <c r="R199" s="266"/>
    </row>
    <row r="200" spans="1:18" s="222" customFormat="1" ht="12.75" customHeight="1" x14ac:dyDescent="0.2">
      <c r="A200" s="266"/>
      <c r="B200" s="332" t="s">
        <v>296</v>
      </c>
      <c r="C200" s="425"/>
      <c r="D200" s="426"/>
      <c r="E200" s="266"/>
      <c r="F200" s="266"/>
      <c r="G200" s="266"/>
      <c r="H200" s="266"/>
      <c r="I200" s="266"/>
      <c r="J200" s="266"/>
      <c r="K200" s="266"/>
      <c r="L200" s="266"/>
      <c r="M200" s="266"/>
      <c r="N200" s="266"/>
      <c r="O200" s="266"/>
      <c r="P200" s="266"/>
      <c r="Q200" s="266"/>
      <c r="R200" s="266"/>
    </row>
    <row r="201" spans="1:18" s="222" customFormat="1" ht="12.75" customHeight="1" x14ac:dyDescent="0.2">
      <c r="A201" s="266"/>
      <c r="B201" s="228" t="s">
        <v>297</v>
      </c>
      <c r="C201" s="352">
        <f t="shared" ref="C201" si="28">C97</f>
        <v>61317530</v>
      </c>
      <c r="D201" s="350">
        <v>60675148</v>
      </c>
      <c r="E201" s="266"/>
      <c r="F201" s="266"/>
      <c r="G201" s="266"/>
      <c r="H201" s="266"/>
      <c r="I201" s="266"/>
      <c r="J201" s="266"/>
      <c r="K201" s="266"/>
      <c r="L201" s="266"/>
      <c r="M201" s="266"/>
      <c r="N201" s="266"/>
      <c r="O201" s="266"/>
      <c r="P201" s="266"/>
      <c r="Q201" s="266"/>
      <c r="R201" s="266"/>
    </row>
    <row r="202" spans="1:18" s="222" customFormat="1" ht="12.75" customHeight="1" x14ac:dyDescent="0.2">
      <c r="A202" s="266"/>
      <c r="B202" s="228" t="s">
        <v>111</v>
      </c>
      <c r="C202" s="353">
        <f>SUM(C203:C205)</f>
        <v>58549929</v>
      </c>
      <c r="D202" s="364">
        <f>SUM(D203:D205)</f>
        <v>58549929</v>
      </c>
      <c r="E202" s="266"/>
      <c r="F202" s="266"/>
      <c r="G202" s="266"/>
      <c r="H202" s="266"/>
      <c r="I202" s="266"/>
      <c r="J202" s="266"/>
      <c r="K202" s="266"/>
      <c r="L202" s="266"/>
      <c r="M202" s="266"/>
      <c r="N202" s="266"/>
      <c r="O202" s="266"/>
      <c r="P202" s="266"/>
      <c r="Q202" s="266"/>
      <c r="R202" s="266"/>
    </row>
    <row r="203" spans="1:18" s="222" customFormat="1" ht="12.75" customHeight="1" x14ac:dyDescent="0.2">
      <c r="A203" s="266"/>
      <c r="B203" s="228" t="s">
        <v>313</v>
      </c>
      <c r="C203" s="352">
        <f t="shared" ref="C203:C205" si="29">C99</f>
        <v>58549929</v>
      </c>
      <c r="D203" s="350">
        <v>58549929</v>
      </c>
      <c r="E203" s="266"/>
      <c r="F203" s="266"/>
      <c r="G203" s="266"/>
      <c r="H203" s="266"/>
      <c r="I203" s="266"/>
      <c r="J203" s="266"/>
      <c r="K203" s="266"/>
      <c r="L203" s="266"/>
      <c r="M203" s="266"/>
      <c r="N203" s="266"/>
      <c r="O203" s="266"/>
      <c r="P203" s="266"/>
      <c r="Q203" s="266"/>
      <c r="R203" s="266"/>
    </row>
    <row r="204" spans="1:18" s="222" customFormat="1" ht="12.75" customHeight="1" x14ac:dyDescent="0.2">
      <c r="A204" s="266"/>
      <c r="B204" s="228" t="s">
        <v>309</v>
      </c>
      <c r="C204" s="352">
        <f t="shared" si="29"/>
        <v>0</v>
      </c>
      <c r="D204" s="350"/>
      <c r="E204" s="266"/>
      <c r="F204" s="266"/>
      <c r="G204" s="266"/>
      <c r="H204" s="266"/>
      <c r="I204" s="266"/>
      <c r="J204" s="266"/>
      <c r="K204" s="266"/>
      <c r="L204" s="266"/>
      <c r="M204" s="266"/>
      <c r="N204" s="266"/>
      <c r="O204" s="266"/>
      <c r="P204" s="266"/>
      <c r="Q204" s="266"/>
      <c r="R204" s="266"/>
    </row>
    <row r="205" spans="1:18" s="222" customFormat="1" ht="12.75" customHeight="1" x14ac:dyDescent="0.2">
      <c r="A205" s="266"/>
      <c r="B205" s="228" t="s">
        <v>314</v>
      </c>
      <c r="C205" s="352">
        <f t="shared" si="29"/>
        <v>0</v>
      </c>
      <c r="D205" s="350"/>
      <c r="E205" s="266"/>
      <c r="F205" s="266"/>
      <c r="G205" s="266"/>
      <c r="H205" s="266"/>
      <c r="I205" s="266"/>
      <c r="J205" s="266"/>
      <c r="K205" s="266"/>
      <c r="L205" s="266"/>
      <c r="M205" s="266"/>
      <c r="N205" s="266"/>
      <c r="O205" s="266"/>
      <c r="P205" s="266"/>
      <c r="Q205" s="266"/>
      <c r="R205" s="266"/>
    </row>
    <row r="206" spans="1:18" s="222" customFormat="1" ht="12.75" customHeight="1" x14ac:dyDescent="0.2">
      <c r="A206" s="266"/>
      <c r="B206" s="379" t="s">
        <v>298</v>
      </c>
      <c r="C206" s="366">
        <f>SUM(C201:C202)</f>
        <v>119867459</v>
      </c>
      <c r="D206" s="367">
        <f>SUM(D201:D202)</f>
        <v>119225077</v>
      </c>
      <c r="E206" s="266"/>
      <c r="F206" s="266"/>
      <c r="G206" s="266"/>
      <c r="H206" s="266"/>
      <c r="I206" s="266"/>
      <c r="J206" s="266"/>
      <c r="K206" s="266"/>
      <c r="L206" s="266"/>
      <c r="M206" s="266"/>
      <c r="N206" s="266"/>
      <c r="O206" s="266"/>
      <c r="P206" s="266"/>
      <c r="Q206" s="266"/>
      <c r="R206" s="266"/>
    </row>
    <row r="207" spans="1:18" s="222" customFormat="1" ht="12.75" customHeight="1" x14ac:dyDescent="0.2">
      <c r="A207" s="266"/>
      <c r="B207" s="268"/>
      <c r="C207" s="354"/>
      <c r="D207" s="354"/>
      <c r="E207" s="266"/>
      <c r="F207" s="266"/>
      <c r="G207" s="266"/>
      <c r="H207" s="266"/>
      <c r="I207" s="266"/>
      <c r="J207" s="266"/>
      <c r="K207" s="266"/>
      <c r="L207" s="266"/>
      <c r="M207" s="266"/>
      <c r="N207" s="266"/>
      <c r="O207" s="266"/>
      <c r="P207" s="266"/>
      <c r="Q207" s="266"/>
      <c r="R207" s="266"/>
    </row>
    <row r="208" spans="1:18" s="222" customFormat="1" ht="12.75" customHeight="1" x14ac:dyDescent="0.2">
      <c r="A208" s="266"/>
      <c r="B208" s="389" t="s">
        <v>267</v>
      </c>
      <c r="C208" s="402"/>
      <c r="D208" s="403"/>
      <c r="E208" s="266"/>
      <c r="F208" s="266"/>
      <c r="G208" s="266"/>
      <c r="H208" s="266"/>
      <c r="I208" s="266"/>
      <c r="J208" s="266"/>
      <c r="K208" s="266"/>
      <c r="L208" s="266"/>
      <c r="M208" s="266"/>
      <c r="N208" s="266"/>
      <c r="O208" s="266"/>
      <c r="P208" s="266"/>
      <c r="Q208" s="266"/>
      <c r="R208" s="266"/>
    </row>
    <row r="209" spans="1:21" s="222" customFormat="1" ht="12.75" customHeight="1" x14ac:dyDescent="0.2">
      <c r="A209" s="266"/>
      <c r="B209" s="228" t="s">
        <v>268</v>
      </c>
      <c r="C209" s="353">
        <f>C105</f>
        <v>4390895</v>
      </c>
      <c r="D209" s="364">
        <f>'Assets - NHC'!O93</f>
        <v>3464523</v>
      </c>
      <c r="E209" s="266"/>
      <c r="F209" s="266"/>
      <c r="G209" s="266"/>
      <c r="H209" s="266"/>
      <c r="I209" s="266"/>
      <c r="J209" s="266"/>
      <c r="K209" s="266"/>
      <c r="L209" s="266"/>
      <c r="M209" s="266"/>
      <c r="N209" s="266"/>
      <c r="O209" s="266"/>
      <c r="P209" s="266"/>
      <c r="Q209" s="266"/>
      <c r="R209" s="266"/>
    </row>
    <row r="210" spans="1:21" s="222" customFormat="1" ht="12.75" customHeight="1" x14ac:dyDescent="0.2">
      <c r="A210" s="266"/>
      <c r="B210" s="228" t="s">
        <v>269</v>
      </c>
      <c r="C210" s="353">
        <f>C106</f>
        <v>3155174</v>
      </c>
      <c r="D210" s="364">
        <f>'Assets - NHC'!N93</f>
        <v>376750</v>
      </c>
      <c r="E210" s="266"/>
      <c r="F210" s="266"/>
      <c r="G210" s="266"/>
      <c r="H210" s="266"/>
      <c r="I210" s="266"/>
      <c r="J210" s="266"/>
      <c r="K210" s="266"/>
      <c r="L210" s="266"/>
      <c r="M210" s="266"/>
      <c r="N210" s="266"/>
      <c r="O210" s="266"/>
      <c r="P210" s="266"/>
      <c r="Q210" s="266"/>
      <c r="R210" s="266"/>
    </row>
    <row r="211" spans="1:21" s="222" customFormat="1" ht="12.75" customHeight="1" x14ac:dyDescent="0.2">
      <c r="A211" s="266"/>
      <c r="B211" s="228" t="s">
        <v>270</v>
      </c>
      <c r="C211" s="353">
        <f>C107</f>
        <v>2117589</v>
      </c>
      <c r="D211" s="364">
        <f>'Assets - NHC'!Q93</f>
        <v>2640766</v>
      </c>
      <c r="E211" s="266"/>
      <c r="F211" s="266"/>
      <c r="G211" s="266"/>
      <c r="H211" s="266"/>
      <c r="I211" s="266"/>
      <c r="J211" s="266"/>
      <c r="K211" s="266"/>
      <c r="L211" s="266"/>
      <c r="M211" s="266"/>
      <c r="N211" s="266"/>
      <c r="O211" s="266"/>
      <c r="P211" s="266"/>
      <c r="Q211" s="266"/>
      <c r="R211" s="266"/>
    </row>
    <row r="212" spans="1:21" s="222" customFormat="1" ht="12.75" customHeight="1" x14ac:dyDescent="0.2">
      <c r="A212" s="266"/>
      <c r="B212" s="228" t="s">
        <v>271</v>
      </c>
      <c r="C212" s="353">
        <f>C108</f>
        <v>70860</v>
      </c>
      <c r="D212" s="364"/>
      <c r="E212" s="266"/>
      <c r="F212" s="266"/>
      <c r="G212" s="266"/>
      <c r="H212" s="266"/>
      <c r="I212" s="266"/>
      <c r="J212" s="266"/>
      <c r="K212" s="266"/>
      <c r="L212" s="266"/>
      <c r="M212" s="266"/>
      <c r="N212" s="266"/>
      <c r="O212" s="266"/>
      <c r="P212" s="266"/>
      <c r="Q212" s="266"/>
      <c r="R212" s="266"/>
    </row>
    <row r="213" spans="1:21" s="222" customFormat="1" ht="12.75" customHeight="1" x14ac:dyDescent="0.2">
      <c r="A213" s="266"/>
      <c r="B213" s="375" t="s">
        <v>272</v>
      </c>
      <c r="C213" s="366">
        <f>C109</f>
        <v>9734518</v>
      </c>
      <c r="D213" s="367">
        <f>SUM(D209:D212)</f>
        <v>6482039</v>
      </c>
      <c r="E213" s="266"/>
      <c r="F213" s="266"/>
      <c r="G213" s="266"/>
      <c r="H213" s="266"/>
      <c r="I213" s="266"/>
      <c r="J213" s="266"/>
      <c r="K213" s="266"/>
      <c r="L213" s="266"/>
      <c r="M213" s="266"/>
      <c r="N213" s="266"/>
      <c r="O213" s="266"/>
      <c r="P213" s="266"/>
      <c r="Q213" s="266"/>
      <c r="R213" s="266"/>
    </row>
    <row r="214" spans="1:21" s="222" customFormat="1" x14ac:dyDescent="0.2">
      <c r="A214" s="266"/>
      <c r="B214" s="268"/>
      <c r="C214" s="354"/>
      <c r="D214" s="349"/>
      <c r="E214" s="266"/>
      <c r="F214" s="266"/>
      <c r="G214" s="266"/>
      <c r="H214" s="266"/>
      <c r="I214" s="266"/>
      <c r="J214" s="266"/>
      <c r="K214" s="266"/>
      <c r="L214" s="266"/>
      <c r="M214" s="266"/>
      <c r="N214" s="266"/>
      <c r="O214" s="266"/>
      <c r="P214" s="266"/>
      <c r="Q214" s="266"/>
      <c r="R214" s="266"/>
      <c r="T214" s="246"/>
      <c r="U214" s="247"/>
    </row>
    <row r="215" spans="1:21" s="222" customFormat="1" x14ac:dyDescent="0.2">
      <c r="A215" s="266"/>
      <c r="B215" s="268"/>
      <c r="C215" s="354"/>
      <c r="D215" s="349"/>
      <c r="E215" s="266"/>
      <c r="F215" s="266"/>
      <c r="G215" s="266"/>
      <c r="H215" s="266"/>
      <c r="I215" s="266"/>
      <c r="J215" s="266"/>
      <c r="K215" s="266"/>
      <c r="L215" s="266"/>
      <c r="M215" s="266"/>
      <c r="N215" s="266"/>
      <c r="O215" s="266"/>
      <c r="P215" s="266"/>
      <c r="Q215" s="266"/>
      <c r="R215" s="266"/>
      <c r="T215" s="246"/>
      <c r="U215" s="247"/>
    </row>
    <row r="216" spans="1:21" s="222" customFormat="1" ht="19.5" x14ac:dyDescent="0.25">
      <c r="A216" s="266"/>
      <c r="B216" s="334" t="s">
        <v>262</v>
      </c>
      <c r="C216" s="354"/>
      <c r="D216" s="349"/>
      <c r="E216" s="266"/>
      <c r="F216" s="266"/>
      <c r="G216" s="266"/>
      <c r="H216" s="266"/>
      <c r="I216" s="266"/>
      <c r="J216" s="266"/>
      <c r="K216" s="266"/>
      <c r="L216" s="266"/>
      <c r="M216" s="266"/>
      <c r="N216" s="266"/>
      <c r="O216" s="266"/>
      <c r="P216" s="266"/>
      <c r="Q216" s="266"/>
      <c r="R216" s="266"/>
      <c r="T216" s="246"/>
      <c r="U216" s="247"/>
    </row>
    <row r="217" spans="1:21" s="222" customFormat="1" ht="12.75" customHeight="1" x14ac:dyDescent="0.2">
      <c r="A217" s="266"/>
      <c r="B217" s="266"/>
      <c r="C217" s="266"/>
      <c r="D217" s="266"/>
      <c r="E217" s="266"/>
      <c r="F217" s="266"/>
      <c r="G217" s="266"/>
      <c r="H217" s="266"/>
      <c r="I217" s="266"/>
      <c r="J217" s="266"/>
      <c r="K217" s="266"/>
      <c r="L217" s="266"/>
      <c r="M217" s="266"/>
      <c r="N217" s="266"/>
      <c r="O217" s="266"/>
      <c r="P217" s="266"/>
      <c r="Q217" s="266"/>
      <c r="R217" s="266"/>
    </row>
    <row r="218" spans="1:21" s="222" customFormat="1" ht="12.75" customHeight="1" x14ac:dyDescent="0.2">
      <c r="A218" s="266"/>
      <c r="B218" s="442" t="s">
        <v>159</v>
      </c>
      <c r="C218" s="443"/>
      <c r="D218" s="444"/>
      <c r="E218" s="266"/>
      <c r="F218" s="266"/>
      <c r="G218" s="266"/>
      <c r="H218" s="266"/>
      <c r="I218" s="266"/>
      <c r="J218" s="266"/>
      <c r="K218" s="266"/>
      <c r="L218" s="266"/>
      <c r="M218" s="266"/>
      <c r="N218" s="266"/>
      <c r="O218" s="266"/>
      <c r="P218" s="266"/>
      <c r="Q218" s="266"/>
      <c r="R218" s="266"/>
    </row>
    <row r="219" spans="1:21" s="222" customFormat="1" ht="12.75" customHeight="1" x14ac:dyDescent="0.2">
      <c r="A219" s="266"/>
      <c r="B219" s="362" t="s">
        <v>146</v>
      </c>
      <c r="C219" s="353">
        <f t="shared" ref="C219:D228" si="30">C11-C115</f>
        <v>0</v>
      </c>
      <c r="D219" s="364">
        <f t="shared" si="30"/>
        <v>129097</v>
      </c>
      <c r="E219" s="266"/>
      <c r="F219" s="266"/>
      <c r="G219" s="266"/>
      <c r="H219" s="266"/>
      <c r="I219" s="266"/>
      <c r="J219" s="266"/>
      <c r="K219" s="266"/>
      <c r="L219" s="266"/>
      <c r="M219" s="266"/>
      <c r="N219" s="266"/>
      <c r="O219" s="266"/>
      <c r="P219" s="266"/>
      <c r="Q219" s="266"/>
      <c r="R219" s="266"/>
    </row>
    <row r="220" spans="1:21" s="222" customFormat="1" ht="12.75" customHeight="1" x14ac:dyDescent="0.2">
      <c r="A220" s="266"/>
      <c r="B220" s="362" t="s">
        <v>147</v>
      </c>
      <c r="C220" s="353">
        <f t="shared" si="30"/>
        <v>0</v>
      </c>
      <c r="D220" s="364">
        <f t="shared" si="30"/>
        <v>14920</v>
      </c>
      <c r="E220" s="266"/>
      <c r="F220" s="266"/>
      <c r="G220" s="266"/>
      <c r="H220" s="266"/>
      <c r="I220" s="266"/>
      <c r="J220" s="266"/>
      <c r="K220" s="266"/>
      <c r="L220" s="266"/>
      <c r="M220" s="266"/>
      <c r="N220" s="266"/>
      <c r="O220" s="266"/>
      <c r="P220" s="266"/>
      <c r="Q220" s="266"/>
      <c r="R220" s="266"/>
    </row>
    <row r="221" spans="1:21" s="222" customFormat="1" ht="12.75" customHeight="1" x14ac:dyDescent="0.2">
      <c r="A221" s="266"/>
      <c r="B221" s="363" t="s">
        <v>366</v>
      </c>
      <c r="C221" s="353">
        <f t="shared" si="30"/>
        <v>0</v>
      </c>
      <c r="D221" s="364">
        <f t="shared" si="30"/>
        <v>144017</v>
      </c>
      <c r="E221" s="266"/>
      <c r="F221" s="266"/>
      <c r="G221" s="266"/>
      <c r="H221" s="266"/>
      <c r="I221" s="266"/>
      <c r="J221" s="266"/>
      <c r="K221" s="266"/>
      <c r="L221" s="266"/>
      <c r="M221" s="266"/>
      <c r="N221" s="266"/>
      <c r="O221" s="266"/>
      <c r="P221" s="266"/>
      <c r="Q221" s="266"/>
      <c r="R221" s="266"/>
    </row>
    <row r="222" spans="1:21" s="222" customFormat="1" ht="12.75" customHeight="1" x14ac:dyDescent="0.2">
      <c r="A222" s="266"/>
      <c r="B222" s="362" t="s">
        <v>200</v>
      </c>
      <c r="C222" s="353">
        <f t="shared" si="30"/>
        <v>0</v>
      </c>
      <c r="D222" s="364">
        <f t="shared" si="30"/>
        <v>0</v>
      </c>
      <c r="E222" s="266"/>
      <c r="F222" s="266"/>
      <c r="G222" s="266"/>
      <c r="H222" s="266"/>
      <c r="I222" s="266"/>
      <c r="J222" s="266"/>
      <c r="K222" s="266"/>
      <c r="L222" s="266"/>
      <c r="M222" s="266"/>
      <c r="N222" s="266"/>
      <c r="O222" s="266"/>
      <c r="P222" s="266"/>
      <c r="Q222" s="266"/>
      <c r="R222" s="266"/>
    </row>
    <row r="223" spans="1:21" s="222" customFormat="1" ht="12.75" customHeight="1" x14ac:dyDescent="0.2">
      <c r="A223" s="266"/>
      <c r="B223" s="362" t="s">
        <v>201</v>
      </c>
      <c r="C223" s="353">
        <f t="shared" si="30"/>
        <v>0</v>
      </c>
      <c r="D223" s="364">
        <f t="shared" si="30"/>
        <v>0</v>
      </c>
      <c r="E223" s="266"/>
      <c r="F223" s="266"/>
      <c r="G223" s="266"/>
      <c r="H223" s="266"/>
      <c r="I223" s="266"/>
      <c r="J223" s="266"/>
      <c r="K223" s="266"/>
      <c r="L223" s="266"/>
      <c r="M223" s="266"/>
      <c r="N223" s="266"/>
      <c r="O223" s="266"/>
      <c r="P223" s="266"/>
      <c r="Q223" s="266"/>
      <c r="R223" s="266"/>
    </row>
    <row r="224" spans="1:21" s="222" customFormat="1" ht="12.75" customHeight="1" x14ac:dyDescent="0.2">
      <c r="A224" s="266"/>
      <c r="B224" s="362" t="s">
        <v>202</v>
      </c>
      <c r="C224" s="353">
        <f t="shared" si="30"/>
        <v>0</v>
      </c>
      <c r="D224" s="364">
        <f t="shared" si="30"/>
        <v>0</v>
      </c>
      <c r="E224" s="266"/>
      <c r="F224" s="266"/>
      <c r="G224" s="266"/>
      <c r="H224" s="266"/>
      <c r="I224" s="266"/>
      <c r="J224" s="266"/>
      <c r="K224" s="266"/>
      <c r="L224" s="266"/>
      <c r="M224" s="266"/>
      <c r="N224" s="266"/>
      <c r="O224" s="266"/>
      <c r="P224" s="266"/>
      <c r="Q224" s="266"/>
      <c r="R224" s="266"/>
    </row>
    <row r="225" spans="1:18" s="222" customFormat="1" ht="12.75" customHeight="1" x14ac:dyDescent="0.2">
      <c r="A225" s="266"/>
      <c r="B225" s="362" t="s">
        <v>203</v>
      </c>
      <c r="C225" s="353">
        <f t="shared" si="30"/>
        <v>0</v>
      </c>
      <c r="D225" s="364">
        <f t="shared" si="30"/>
        <v>0</v>
      </c>
      <c r="E225" s="266"/>
      <c r="F225" s="266"/>
      <c r="G225" s="266"/>
      <c r="H225" s="266"/>
      <c r="I225" s="266"/>
      <c r="J225" s="266"/>
      <c r="K225" s="266"/>
      <c r="L225" s="266"/>
      <c r="M225" s="266"/>
      <c r="N225" s="266"/>
      <c r="O225" s="266"/>
      <c r="P225" s="266"/>
      <c r="Q225" s="266"/>
      <c r="R225" s="266"/>
    </row>
    <row r="226" spans="1:18" s="222" customFormat="1" ht="12.75" customHeight="1" x14ac:dyDescent="0.2">
      <c r="A226" s="266"/>
      <c r="B226" s="362" t="s">
        <v>204</v>
      </c>
      <c r="C226" s="353">
        <f t="shared" si="30"/>
        <v>0</v>
      </c>
      <c r="D226" s="364">
        <f t="shared" si="30"/>
        <v>0</v>
      </c>
      <c r="E226" s="266"/>
      <c r="F226" s="266"/>
      <c r="G226" s="266"/>
      <c r="H226" s="266"/>
      <c r="I226" s="266"/>
      <c r="J226" s="266"/>
      <c r="K226" s="266"/>
      <c r="L226" s="266"/>
      <c r="M226" s="266"/>
      <c r="N226" s="266"/>
      <c r="O226" s="266"/>
      <c r="P226" s="266"/>
      <c r="Q226" s="266"/>
      <c r="R226" s="266"/>
    </row>
    <row r="227" spans="1:18" s="222" customFormat="1" ht="12.75" customHeight="1" x14ac:dyDescent="0.2">
      <c r="A227" s="266"/>
      <c r="B227" s="362" t="s">
        <v>205</v>
      </c>
      <c r="C227" s="353">
        <f t="shared" si="30"/>
        <v>0</v>
      </c>
      <c r="D227" s="364">
        <f t="shared" si="30"/>
        <v>0</v>
      </c>
      <c r="E227" s="266"/>
      <c r="F227" s="266"/>
      <c r="G227" s="266"/>
      <c r="H227" s="266"/>
      <c r="I227" s="266"/>
      <c r="J227" s="266"/>
      <c r="K227" s="266"/>
      <c r="L227" s="266"/>
      <c r="M227" s="266"/>
      <c r="N227" s="266"/>
      <c r="O227" s="266"/>
      <c r="P227" s="266"/>
      <c r="Q227" s="266"/>
      <c r="R227" s="266"/>
    </row>
    <row r="228" spans="1:18" s="358" customFormat="1" ht="12.75" customHeight="1" x14ac:dyDescent="0.2">
      <c r="A228" s="333"/>
      <c r="B228" s="365" t="s">
        <v>206</v>
      </c>
      <c r="C228" s="366">
        <f t="shared" si="30"/>
        <v>0</v>
      </c>
      <c r="D228" s="367">
        <f t="shared" si="30"/>
        <v>144017</v>
      </c>
      <c r="E228" s="333"/>
      <c r="F228" s="333"/>
      <c r="G228" s="333"/>
      <c r="H228" s="333"/>
      <c r="I228" s="333"/>
      <c r="J228" s="333"/>
      <c r="K228" s="333"/>
      <c r="L228" s="333"/>
      <c r="M228" s="333"/>
      <c r="N228" s="333"/>
      <c r="O228" s="333"/>
      <c r="P228" s="333"/>
      <c r="Q228" s="333"/>
      <c r="R228" s="333"/>
    </row>
    <row r="229" spans="1:18" s="222" customFormat="1" ht="12.75" customHeight="1" x14ac:dyDescent="0.2">
      <c r="A229" s="266"/>
      <c r="B229" s="268"/>
      <c r="C229" s="354"/>
      <c r="D229" s="354"/>
      <c r="E229" s="266"/>
      <c r="F229" s="266"/>
      <c r="G229" s="266"/>
      <c r="H229" s="266"/>
      <c r="I229" s="266"/>
      <c r="J229" s="266"/>
      <c r="K229" s="266"/>
      <c r="L229" s="266"/>
      <c r="M229" s="266"/>
      <c r="N229" s="266"/>
      <c r="O229" s="266"/>
      <c r="P229" s="266"/>
      <c r="Q229" s="266"/>
      <c r="R229" s="266"/>
    </row>
    <row r="230" spans="1:18" s="222" customFormat="1" ht="12.75" customHeight="1" x14ac:dyDescent="0.2">
      <c r="A230" s="266"/>
      <c r="B230" s="442" t="s">
        <v>246</v>
      </c>
      <c r="C230" s="445"/>
      <c r="D230" s="446"/>
      <c r="E230" s="266"/>
      <c r="F230" s="266"/>
      <c r="G230" s="266"/>
      <c r="H230" s="266"/>
      <c r="I230" s="266"/>
      <c r="J230" s="266"/>
      <c r="K230" s="266"/>
      <c r="L230" s="266"/>
      <c r="M230" s="266"/>
      <c r="N230" s="266"/>
      <c r="O230" s="266"/>
      <c r="P230" s="266"/>
      <c r="Q230" s="266"/>
      <c r="R230" s="266"/>
    </row>
    <row r="231" spans="1:18" s="222" customFormat="1" ht="12.75" customHeight="1" x14ac:dyDescent="0.2">
      <c r="A231" s="266"/>
      <c r="B231" s="362" t="s">
        <v>159</v>
      </c>
      <c r="C231" s="353">
        <f t="shared" ref="C231:D240" si="31">C23-C127</f>
        <v>0</v>
      </c>
      <c r="D231" s="364">
        <f t="shared" si="31"/>
        <v>144017</v>
      </c>
      <c r="E231" s="266"/>
      <c r="F231" s="266"/>
      <c r="G231" s="266"/>
      <c r="H231" s="266"/>
      <c r="I231" s="266"/>
      <c r="J231" s="266"/>
      <c r="K231" s="266"/>
      <c r="L231" s="266"/>
      <c r="M231" s="266"/>
      <c r="N231" s="266"/>
      <c r="O231" s="266"/>
      <c r="P231" s="266"/>
      <c r="Q231" s="266"/>
      <c r="R231" s="266"/>
    </row>
    <row r="232" spans="1:18" s="222" customFormat="1" ht="12.75" customHeight="1" x14ac:dyDescent="0.2">
      <c r="A232" s="266"/>
      <c r="B232" s="362" t="s">
        <v>247</v>
      </c>
      <c r="C232" s="353">
        <f t="shared" si="31"/>
        <v>0</v>
      </c>
      <c r="D232" s="364">
        <f t="shared" si="31"/>
        <v>0</v>
      </c>
      <c r="E232" s="266"/>
      <c r="F232" s="266"/>
      <c r="G232" s="266"/>
      <c r="H232" s="266"/>
      <c r="I232" s="266"/>
      <c r="J232" s="266"/>
      <c r="K232" s="266"/>
      <c r="L232" s="266"/>
      <c r="M232" s="266"/>
      <c r="N232" s="266"/>
      <c r="O232" s="266"/>
      <c r="P232" s="266"/>
      <c r="Q232" s="266"/>
      <c r="R232" s="266"/>
    </row>
    <row r="233" spans="1:18" s="222" customFormat="1" ht="12.75" customHeight="1" x14ac:dyDescent="0.2">
      <c r="A233" s="266"/>
      <c r="B233" s="362" t="s">
        <v>74</v>
      </c>
      <c r="C233" s="353">
        <f t="shared" si="31"/>
        <v>0</v>
      </c>
      <c r="D233" s="364">
        <f t="shared" si="31"/>
        <v>405</v>
      </c>
      <c r="E233" s="266"/>
      <c r="F233" s="266"/>
      <c r="G233" s="266"/>
      <c r="H233" s="266"/>
      <c r="I233" s="266"/>
      <c r="J233" s="266"/>
      <c r="K233" s="266"/>
      <c r="L233" s="266"/>
      <c r="M233" s="266"/>
      <c r="N233" s="266"/>
      <c r="O233" s="266"/>
      <c r="P233" s="266"/>
      <c r="Q233" s="266"/>
      <c r="R233" s="266"/>
    </row>
    <row r="234" spans="1:18" s="222" customFormat="1" ht="12.75" customHeight="1" x14ac:dyDescent="0.2">
      <c r="A234" s="266"/>
      <c r="B234" s="362" t="s">
        <v>248</v>
      </c>
      <c r="C234" s="353">
        <f t="shared" si="31"/>
        <v>0</v>
      </c>
      <c r="D234" s="364">
        <f t="shared" si="31"/>
        <v>0</v>
      </c>
      <c r="E234" s="266"/>
      <c r="F234" s="266"/>
      <c r="G234" s="266"/>
      <c r="H234" s="266"/>
      <c r="I234" s="266"/>
      <c r="J234" s="266"/>
      <c r="K234" s="266"/>
      <c r="L234" s="266"/>
      <c r="M234" s="266"/>
      <c r="N234" s="266"/>
      <c r="O234" s="266"/>
      <c r="P234" s="266"/>
      <c r="Q234" s="266"/>
      <c r="R234" s="266"/>
    </row>
    <row r="235" spans="1:18" s="222" customFormat="1" ht="12.75" customHeight="1" x14ac:dyDescent="0.2">
      <c r="A235" s="266"/>
      <c r="B235" s="362" t="s">
        <v>301</v>
      </c>
      <c r="C235" s="353">
        <f t="shared" si="31"/>
        <v>0</v>
      </c>
      <c r="D235" s="364">
        <f t="shared" si="31"/>
        <v>0</v>
      </c>
      <c r="E235" s="266"/>
      <c r="F235" s="266"/>
      <c r="G235" s="266"/>
      <c r="H235" s="266"/>
      <c r="I235" s="266"/>
      <c r="J235" s="266"/>
      <c r="K235" s="266"/>
      <c r="L235" s="266"/>
      <c r="M235" s="266"/>
      <c r="N235" s="266"/>
      <c r="O235" s="266"/>
      <c r="P235" s="266"/>
      <c r="Q235" s="266"/>
      <c r="R235" s="266"/>
    </row>
    <row r="236" spans="1:18" s="222" customFormat="1" ht="12.75" customHeight="1" x14ac:dyDescent="0.2">
      <c r="A236" s="266"/>
      <c r="B236" s="362" t="s">
        <v>302</v>
      </c>
      <c r="C236" s="353">
        <f t="shared" si="31"/>
        <v>0</v>
      </c>
      <c r="D236" s="364">
        <f t="shared" si="31"/>
        <v>0</v>
      </c>
      <c r="E236" s="266"/>
      <c r="F236" s="266"/>
      <c r="G236" s="266"/>
      <c r="H236" s="266"/>
      <c r="I236" s="266"/>
      <c r="J236" s="266"/>
      <c r="K236" s="266"/>
      <c r="L236" s="266"/>
      <c r="M236" s="266"/>
      <c r="N236" s="266"/>
      <c r="O236" s="266"/>
      <c r="P236" s="266"/>
      <c r="Q236" s="266"/>
      <c r="R236" s="266"/>
    </row>
    <row r="237" spans="1:18" s="222" customFormat="1" ht="12.75" customHeight="1" x14ac:dyDescent="0.2">
      <c r="A237" s="266"/>
      <c r="B237" s="362" t="s">
        <v>249</v>
      </c>
      <c r="C237" s="353">
        <f t="shared" si="31"/>
        <v>0</v>
      </c>
      <c r="D237" s="364">
        <f t="shared" si="31"/>
        <v>0</v>
      </c>
      <c r="E237" s="266"/>
      <c r="F237" s="266"/>
      <c r="G237" s="266"/>
      <c r="H237" s="266"/>
      <c r="I237" s="266"/>
      <c r="J237" s="266"/>
      <c r="K237" s="266"/>
      <c r="L237" s="266"/>
      <c r="M237" s="266"/>
      <c r="N237" s="266"/>
      <c r="O237" s="266"/>
      <c r="P237" s="266"/>
      <c r="Q237" s="266"/>
      <c r="R237" s="266"/>
    </row>
    <row r="238" spans="1:18" s="222" customFormat="1" ht="12.75" customHeight="1" x14ac:dyDescent="0.2">
      <c r="A238" s="266"/>
      <c r="B238" s="362" t="s">
        <v>301</v>
      </c>
      <c r="C238" s="353">
        <f t="shared" si="31"/>
        <v>0</v>
      </c>
      <c r="D238" s="364">
        <f t="shared" si="31"/>
        <v>0</v>
      </c>
      <c r="E238" s="266"/>
      <c r="F238" s="266"/>
      <c r="G238" s="266"/>
      <c r="H238" s="266"/>
      <c r="I238" s="266"/>
      <c r="J238" s="266"/>
      <c r="K238" s="266"/>
      <c r="L238" s="266"/>
      <c r="M238" s="266"/>
      <c r="N238" s="266"/>
      <c r="O238" s="266"/>
      <c r="P238" s="266"/>
      <c r="Q238" s="266"/>
      <c r="R238" s="266"/>
    </row>
    <row r="239" spans="1:18" s="222" customFormat="1" ht="12.75" customHeight="1" x14ac:dyDescent="0.2">
      <c r="A239" s="266"/>
      <c r="B239" s="362" t="s">
        <v>302</v>
      </c>
      <c r="C239" s="353">
        <f t="shared" si="31"/>
        <v>0</v>
      </c>
      <c r="D239" s="364">
        <f t="shared" si="31"/>
        <v>0</v>
      </c>
      <c r="E239" s="266"/>
      <c r="F239" s="266"/>
      <c r="G239" s="266"/>
      <c r="H239" s="266"/>
      <c r="I239" s="266"/>
      <c r="J239" s="266"/>
      <c r="K239" s="266"/>
      <c r="L239" s="266"/>
      <c r="M239" s="266"/>
      <c r="N239" s="266"/>
      <c r="O239" s="266"/>
      <c r="P239" s="266"/>
      <c r="Q239" s="266"/>
      <c r="R239" s="266"/>
    </row>
    <row r="240" spans="1:18" s="222" customFormat="1" ht="12.75" customHeight="1" x14ac:dyDescent="0.2">
      <c r="A240" s="266"/>
      <c r="B240" s="362" t="s">
        <v>303</v>
      </c>
      <c r="C240" s="353">
        <f t="shared" si="31"/>
        <v>0</v>
      </c>
      <c r="D240" s="364">
        <f t="shared" si="31"/>
        <v>0</v>
      </c>
      <c r="E240" s="266"/>
      <c r="F240" s="266"/>
      <c r="G240" s="266"/>
      <c r="H240" s="266"/>
      <c r="I240" s="266"/>
      <c r="J240" s="266"/>
      <c r="K240" s="266"/>
      <c r="L240" s="266"/>
      <c r="M240" s="266"/>
      <c r="N240" s="266"/>
      <c r="O240" s="266"/>
      <c r="P240" s="266"/>
      <c r="Q240" s="266"/>
      <c r="R240" s="266"/>
    </row>
    <row r="241" spans="1:18" s="222" customFormat="1" ht="12.75" customHeight="1" x14ac:dyDescent="0.2">
      <c r="A241" s="266"/>
      <c r="B241" s="362" t="s">
        <v>304</v>
      </c>
      <c r="C241" s="353">
        <f t="shared" ref="C241:D248" si="32">C33-C137</f>
        <v>0</v>
      </c>
      <c r="D241" s="364">
        <f t="shared" si="32"/>
        <v>0</v>
      </c>
      <c r="E241" s="266"/>
      <c r="F241" s="266"/>
      <c r="G241" s="266"/>
      <c r="H241" s="266"/>
      <c r="I241" s="266"/>
      <c r="J241" s="266"/>
      <c r="K241" s="266"/>
      <c r="L241" s="266"/>
      <c r="M241" s="266"/>
      <c r="N241" s="266"/>
      <c r="O241" s="266"/>
      <c r="P241" s="266"/>
      <c r="Q241" s="266"/>
      <c r="R241" s="266"/>
    </row>
    <row r="242" spans="1:18" s="222" customFormat="1" ht="12.75" customHeight="1" x14ac:dyDescent="0.2">
      <c r="A242" s="266"/>
      <c r="B242" s="362" t="s">
        <v>305</v>
      </c>
      <c r="C242" s="353">
        <f t="shared" si="32"/>
        <v>0</v>
      </c>
      <c r="D242" s="364">
        <f t="shared" si="32"/>
        <v>0</v>
      </c>
      <c r="E242" s="266"/>
      <c r="F242" s="266"/>
      <c r="G242" s="266"/>
      <c r="H242" s="266"/>
      <c r="I242" s="266"/>
      <c r="J242" s="266"/>
      <c r="K242" s="266"/>
      <c r="L242" s="266"/>
      <c r="M242" s="266"/>
      <c r="N242" s="266"/>
      <c r="O242" s="266"/>
      <c r="P242" s="266"/>
      <c r="Q242" s="266"/>
      <c r="R242" s="266"/>
    </row>
    <row r="243" spans="1:18" s="222" customFormat="1" ht="12.75" customHeight="1" x14ac:dyDescent="0.2">
      <c r="A243" s="266"/>
      <c r="B243" s="362" t="s">
        <v>250</v>
      </c>
      <c r="C243" s="353">
        <f t="shared" si="32"/>
        <v>0</v>
      </c>
      <c r="D243" s="364">
        <f t="shared" si="32"/>
        <v>0</v>
      </c>
      <c r="E243" s="266"/>
      <c r="F243" s="266"/>
      <c r="G243" s="266"/>
      <c r="H243" s="266"/>
      <c r="I243" s="266"/>
      <c r="J243" s="266"/>
      <c r="K243" s="266"/>
      <c r="L243" s="266"/>
      <c r="M243" s="266"/>
      <c r="N243" s="266"/>
      <c r="O243" s="266"/>
      <c r="P243" s="266"/>
      <c r="Q243" s="266"/>
      <c r="R243" s="266"/>
    </row>
    <row r="244" spans="1:18" s="222" customFormat="1" ht="12.75" customHeight="1" x14ac:dyDescent="0.2">
      <c r="A244" s="266"/>
      <c r="B244" s="362" t="s">
        <v>251</v>
      </c>
      <c r="C244" s="353">
        <f t="shared" si="32"/>
        <v>0</v>
      </c>
      <c r="D244" s="364">
        <f t="shared" si="32"/>
        <v>0</v>
      </c>
      <c r="E244" s="266"/>
      <c r="F244" s="266"/>
      <c r="G244" s="266"/>
      <c r="H244" s="266"/>
      <c r="I244" s="266"/>
      <c r="J244" s="266"/>
      <c r="K244" s="266"/>
      <c r="L244" s="266"/>
      <c r="M244" s="266"/>
      <c r="N244" s="266"/>
      <c r="O244" s="266"/>
      <c r="P244" s="266"/>
      <c r="Q244" s="266"/>
      <c r="R244" s="266"/>
    </row>
    <row r="245" spans="1:18" s="222" customFormat="1" ht="12.75" customHeight="1" x14ac:dyDescent="0.2">
      <c r="A245" s="266"/>
      <c r="B245" s="362" t="s">
        <v>252</v>
      </c>
      <c r="C245" s="353">
        <f t="shared" si="32"/>
        <v>0</v>
      </c>
      <c r="D245" s="364">
        <f t="shared" si="32"/>
        <v>0</v>
      </c>
      <c r="E245" s="266"/>
      <c r="F245" s="266"/>
      <c r="G245" s="266"/>
      <c r="H245" s="266"/>
      <c r="I245" s="266"/>
      <c r="J245" s="266"/>
      <c r="K245" s="266"/>
      <c r="L245" s="266"/>
      <c r="M245" s="266"/>
      <c r="N245" s="266"/>
      <c r="O245" s="266"/>
      <c r="P245" s="266"/>
      <c r="Q245" s="266"/>
      <c r="R245" s="266"/>
    </row>
    <row r="246" spans="1:18" s="222" customFormat="1" ht="12.75" customHeight="1" x14ac:dyDescent="0.2">
      <c r="A246" s="266"/>
      <c r="B246" s="362" t="s">
        <v>253</v>
      </c>
      <c r="C246" s="353">
        <f t="shared" si="32"/>
        <v>0</v>
      </c>
      <c r="D246" s="364">
        <f t="shared" si="32"/>
        <v>0</v>
      </c>
      <c r="E246" s="266"/>
      <c r="F246" s="266"/>
      <c r="G246" s="266"/>
      <c r="H246" s="266"/>
      <c r="I246" s="266"/>
      <c r="J246" s="266"/>
      <c r="K246" s="266"/>
      <c r="L246" s="266"/>
      <c r="M246" s="266"/>
      <c r="N246" s="266"/>
      <c r="O246" s="266"/>
      <c r="P246" s="266"/>
      <c r="Q246" s="266"/>
      <c r="R246" s="266"/>
    </row>
    <row r="247" spans="1:18" s="222" customFormat="1" ht="12.75" customHeight="1" x14ac:dyDescent="0.2">
      <c r="A247" s="266"/>
      <c r="B247" s="362" t="s">
        <v>254</v>
      </c>
      <c r="C247" s="353">
        <f t="shared" si="32"/>
        <v>0</v>
      </c>
      <c r="D247" s="364">
        <f t="shared" si="32"/>
        <v>0</v>
      </c>
      <c r="E247" s="266"/>
      <c r="F247" s="266"/>
      <c r="G247" s="266"/>
      <c r="H247" s="266"/>
      <c r="I247" s="266"/>
      <c r="J247" s="266"/>
      <c r="K247" s="266"/>
      <c r="L247" s="266"/>
      <c r="M247" s="266"/>
      <c r="N247" s="266"/>
      <c r="O247" s="266"/>
      <c r="P247" s="266"/>
      <c r="Q247" s="266"/>
      <c r="R247" s="266"/>
    </row>
    <row r="248" spans="1:18" s="222" customFormat="1" ht="12.75" customHeight="1" x14ac:dyDescent="0.2">
      <c r="A248" s="266"/>
      <c r="B248" s="373" t="s">
        <v>255</v>
      </c>
      <c r="C248" s="351">
        <f t="shared" si="32"/>
        <v>0</v>
      </c>
      <c r="D248" s="374">
        <f t="shared" si="32"/>
        <v>144422</v>
      </c>
      <c r="E248" s="266"/>
      <c r="F248" s="266"/>
      <c r="G248" s="266"/>
      <c r="H248" s="266"/>
      <c r="I248" s="266"/>
      <c r="J248" s="266"/>
      <c r="K248" s="266"/>
      <c r="L248" s="266"/>
      <c r="M248" s="266"/>
      <c r="N248" s="266"/>
      <c r="O248" s="266"/>
      <c r="P248" s="266"/>
      <c r="Q248" s="266"/>
      <c r="R248" s="266"/>
    </row>
    <row r="249" spans="1:18" s="222" customFormat="1" ht="12.75" customHeight="1" x14ac:dyDescent="0.2">
      <c r="A249" s="266"/>
      <c r="B249" s="278"/>
      <c r="C249" s="425"/>
      <c r="D249" s="426"/>
      <c r="E249" s="266"/>
      <c r="F249" s="266"/>
      <c r="G249" s="266"/>
      <c r="H249" s="266"/>
      <c r="I249" s="266"/>
      <c r="J249" s="266"/>
      <c r="K249" s="266"/>
      <c r="L249" s="266"/>
      <c r="M249" s="266"/>
      <c r="N249" s="266"/>
      <c r="O249" s="266"/>
      <c r="P249" s="266"/>
      <c r="Q249" s="266"/>
      <c r="R249" s="266"/>
    </row>
    <row r="250" spans="1:18" s="222" customFormat="1" ht="12.75" customHeight="1" x14ac:dyDescent="0.2">
      <c r="A250" s="266"/>
      <c r="B250" s="332" t="s">
        <v>256</v>
      </c>
      <c r="C250" s="355"/>
      <c r="D250" s="356"/>
      <c r="E250" s="266"/>
      <c r="F250" s="266"/>
      <c r="G250" s="266"/>
      <c r="H250" s="266"/>
      <c r="I250" s="266"/>
      <c r="J250" s="266"/>
      <c r="K250" s="266"/>
      <c r="L250" s="266"/>
      <c r="M250" s="266"/>
      <c r="N250" s="266"/>
      <c r="O250" s="266"/>
      <c r="P250" s="266"/>
      <c r="Q250" s="266"/>
      <c r="R250" s="266"/>
    </row>
    <row r="251" spans="1:18" s="222" customFormat="1" ht="12.75" customHeight="1" x14ac:dyDescent="0.2">
      <c r="A251" s="266"/>
      <c r="B251" s="228" t="s">
        <v>79</v>
      </c>
      <c r="C251" s="353">
        <f t="shared" ref="C251:D262" si="33">C43-C147</f>
        <v>0</v>
      </c>
      <c r="D251" s="364">
        <f t="shared" si="33"/>
        <v>0</v>
      </c>
      <c r="E251" s="266"/>
      <c r="F251" s="266"/>
      <c r="G251" s="266"/>
      <c r="H251" s="266"/>
      <c r="I251" s="266"/>
      <c r="J251" s="266"/>
      <c r="K251" s="266"/>
      <c r="L251" s="266"/>
      <c r="M251" s="266"/>
      <c r="N251" s="266"/>
      <c r="O251" s="266"/>
      <c r="P251" s="266"/>
      <c r="Q251" s="266"/>
      <c r="R251" s="266"/>
    </row>
    <row r="252" spans="1:18" s="222" customFormat="1" ht="12.75" customHeight="1" x14ac:dyDescent="0.2">
      <c r="A252" s="266"/>
      <c r="B252" s="228" t="s">
        <v>257</v>
      </c>
      <c r="C252" s="353">
        <f t="shared" si="33"/>
        <v>0</v>
      </c>
      <c r="D252" s="364">
        <f t="shared" si="33"/>
        <v>0</v>
      </c>
      <c r="E252" s="266"/>
      <c r="F252" s="266"/>
      <c r="G252" s="266"/>
      <c r="H252" s="266"/>
      <c r="I252" s="266"/>
      <c r="J252" s="266"/>
      <c r="K252" s="266"/>
      <c r="L252" s="266"/>
      <c r="M252" s="266"/>
      <c r="N252" s="266"/>
      <c r="O252" s="266"/>
      <c r="P252" s="266"/>
      <c r="Q252" s="266"/>
      <c r="R252" s="266"/>
    </row>
    <row r="253" spans="1:18" s="222" customFormat="1" ht="12.75" customHeight="1" x14ac:dyDescent="0.2">
      <c r="A253" s="266"/>
      <c r="B253" s="228" t="s">
        <v>258</v>
      </c>
      <c r="C253" s="353">
        <f t="shared" si="33"/>
        <v>0</v>
      </c>
      <c r="D253" s="364">
        <f t="shared" si="33"/>
        <v>0</v>
      </c>
      <c r="E253" s="266"/>
      <c r="F253" s="266"/>
      <c r="G253" s="266"/>
      <c r="H253" s="266"/>
      <c r="I253" s="266"/>
      <c r="J253" s="266"/>
      <c r="K253" s="266"/>
      <c r="L253" s="266"/>
      <c r="M253" s="266"/>
      <c r="N253" s="266"/>
      <c r="O253" s="266"/>
      <c r="P253" s="266"/>
      <c r="Q253" s="266"/>
      <c r="R253" s="266"/>
    </row>
    <row r="254" spans="1:18" s="222" customFormat="1" ht="12.75" customHeight="1" x14ac:dyDescent="0.2">
      <c r="A254" s="266"/>
      <c r="B254" s="228" t="s">
        <v>81</v>
      </c>
      <c r="C254" s="353">
        <f t="shared" si="33"/>
        <v>0</v>
      </c>
      <c r="D254" s="364">
        <f t="shared" si="33"/>
        <v>0</v>
      </c>
      <c r="E254" s="266"/>
      <c r="F254" s="266"/>
      <c r="G254" s="266"/>
      <c r="H254" s="266"/>
      <c r="I254" s="266"/>
      <c r="J254" s="266"/>
      <c r="K254" s="266"/>
      <c r="L254" s="266"/>
      <c r="M254" s="266"/>
      <c r="N254" s="266"/>
      <c r="O254" s="266"/>
      <c r="P254" s="266"/>
      <c r="Q254" s="266"/>
      <c r="R254" s="266"/>
    </row>
    <row r="255" spans="1:18" s="222" customFormat="1" ht="12.75" customHeight="1" x14ac:dyDescent="0.2">
      <c r="A255" s="266"/>
      <c r="B255" s="228" t="s">
        <v>306</v>
      </c>
      <c r="C255" s="353">
        <f t="shared" si="33"/>
        <v>0</v>
      </c>
      <c r="D255" s="364">
        <f t="shared" si="33"/>
        <v>0</v>
      </c>
      <c r="E255" s="266"/>
      <c r="F255" s="266"/>
      <c r="G255" s="266"/>
      <c r="H255" s="266"/>
      <c r="I255" s="266"/>
      <c r="J255" s="266"/>
      <c r="K255" s="266"/>
      <c r="L255" s="266"/>
      <c r="M255" s="266"/>
      <c r="N255" s="266"/>
      <c r="O255" s="266"/>
      <c r="P255" s="266"/>
      <c r="Q255" s="266"/>
      <c r="R255" s="266"/>
    </row>
    <row r="256" spans="1:18" s="222" customFormat="1" ht="12.75" customHeight="1" x14ac:dyDescent="0.2">
      <c r="A256" s="266"/>
      <c r="B256" s="228" t="s">
        <v>307</v>
      </c>
      <c r="C256" s="353">
        <f t="shared" si="33"/>
        <v>0</v>
      </c>
      <c r="D256" s="364">
        <f t="shared" si="33"/>
        <v>0</v>
      </c>
      <c r="E256" s="266"/>
      <c r="F256" s="266"/>
      <c r="G256" s="266"/>
      <c r="H256" s="266"/>
      <c r="I256" s="266"/>
      <c r="J256" s="266"/>
      <c r="K256" s="266"/>
      <c r="L256" s="266"/>
      <c r="M256" s="266"/>
      <c r="N256" s="266"/>
      <c r="O256" s="266"/>
      <c r="P256" s="266"/>
      <c r="Q256" s="266"/>
      <c r="R256" s="266"/>
    </row>
    <row r="257" spans="1:18" s="222" customFormat="1" ht="12.75" customHeight="1" x14ac:dyDescent="0.2">
      <c r="A257" s="266"/>
      <c r="B257" s="228" t="s">
        <v>259</v>
      </c>
      <c r="C257" s="353">
        <f t="shared" si="33"/>
        <v>0</v>
      </c>
      <c r="D257" s="364">
        <f t="shared" si="33"/>
        <v>0</v>
      </c>
      <c r="E257" s="266"/>
      <c r="F257" s="266"/>
      <c r="G257" s="266"/>
      <c r="H257" s="266"/>
      <c r="I257" s="266"/>
      <c r="J257" s="266"/>
      <c r="K257" s="266"/>
      <c r="L257" s="266"/>
      <c r="M257" s="266"/>
      <c r="N257" s="266"/>
      <c r="O257" s="266"/>
      <c r="P257" s="266"/>
      <c r="Q257" s="266"/>
      <c r="R257" s="266"/>
    </row>
    <row r="258" spans="1:18" s="222" customFormat="1" ht="12.75" customHeight="1" x14ac:dyDescent="0.2">
      <c r="A258" s="266"/>
      <c r="B258" s="362" t="s">
        <v>251</v>
      </c>
      <c r="C258" s="353">
        <f t="shared" si="33"/>
        <v>0</v>
      </c>
      <c r="D258" s="364">
        <f t="shared" si="33"/>
        <v>0</v>
      </c>
      <c r="E258" s="266"/>
      <c r="F258" s="266"/>
      <c r="G258" s="266"/>
      <c r="H258" s="266"/>
      <c r="I258" s="266"/>
      <c r="J258" s="266"/>
      <c r="K258" s="266"/>
      <c r="L258" s="266"/>
      <c r="M258" s="266"/>
      <c r="N258" s="266"/>
      <c r="O258" s="266"/>
      <c r="P258" s="266"/>
      <c r="Q258" s="266"/>
      <c r="R258" s="266"/>
    </row>
    <row r="259" spans="1:18" s="222" customFormat="1" ht="12.75" customHeight="1" x14ac:dyDescent="0.2">
      <c r="A259" s="266"/>
      <c r="B259" s="362" t="s">
        <v>252</v>
      </c>
      <c r="C259" s="353">
        <f t="shared" si="33"/>
        <v>0</v>
      </c>
      <c r="D259" s="364">
        <f t="shared" si="33"/>
        <v>0</v>
      </c>
      <c r="E259" s="266"/>
      <c r="F259" s="266"/>
      <c r="G259" s="266"/>
      <c r="H259" s="266"/>
      <c r="I259" s="266"/>
      <c r="J259" s="266"/>
      <c r="K259" s="266"/>
      <c r="L259" s="266"/>
      <c r="M259" s="266"/>
      <c r="N259" s="266"/>
      <c r="O259" s="266"/>
      <c r="P259" s="266"/>
      <c r="Q259" s="266"/>
      <c r="R259" s="266"/>
    </row>
    <row r="260" spans="1:18" s="222" customFormat="1" ht="12.75" customHeight="1" x14ac:dyDescent="0.2">
      <c r="A260" s="266"/>
      <c r="B260" s="362" t="s">
        <v>253</v>
      </c>
      <c r="C260" s="353">
        <f t="shared" si="33"/>
        <v>0</v>
      </c>
      <c r="D260" s="364">
        <f t="shared" si="33"/>
        <v>0</v>
      </c>
      <c r="E260" s="266"/>
      <c r="F260" s="266"/>
      <c r="G260" s="266"/>
      <c r="H260" s="266"/>
      <c r="I260" s="266"/>
      <c r="J260" s="266"/>
      <c r="K260" s="266"/>
      <c r="L260" s="266"/>
      <c r="M260" s="266"/>
      <c r="N260" s="266"/>
      <c r="O260" s="266"/>
      <c r="P260" s="266"/>
      <c r="Q260" s="266"/>
      <c r="R260" s="266"/>
    </row>
    <row r="261" spans="1:18" s="222" customFormat="1" ht="12.75" customHeight="1" x14ac:dyDescent="0.2">
      <c r="A261" s="266"/>
      <c r="B261" s="228" t="s">
        <v>82</v>
      </c>
      <c r="C261" s="353">
        <f t="shared" si="33"/>
        <v>0</v>
      </c>
      <c r="D261" s="364">
        <f t="shared" si="33"/>
        <v>0</v>
      </c>
      <c r="E261" s="266"/>
      <c r="F261" s="266"/>
      <c r="G261" s="266"/>
      <c r="H261" s="266"/>
      <c r="I261" s="266"/>
      <c r="J261" s="266"/>
      <c r="K261" s="266"/>
      <c r="L261" s="266"/>
      <c r="M261" s="266"/>
      <c r="N261" s="266"/>
      <c r="O261" s="266"/>
      <c r="P261" s="266"/>
      <c r="Q261" s="266"/>
      <c r="R261" s="266"/>
    </row>
    <row r="262" spans="1:18" s="222" customFormat="1" ht="12.75" customHeight="1" x14ac:dyDescent="0.2">
      <c r="A262" s="266"/>
      <c r="B262" s="375" t="s">
        <v>260</v>
      </c>
      <c r="C262" s="366">
        <f t="shared" si="33"/>
        <v>0</v>
      </c>
      <c r="D262" s="367">
        <f t="shared" si="33"/>
        <v>0</v>
      </c>
      <c r="E262" s="266"/>
      <c r="F262" s="266"/>
      <c r="G262" s="266"/>
      <c r="H262" s="266"/>
      <c r="I262" s="266"/>
      <c r="J262" s="266"/>
      <c r="K262" s="266"/>
      <c r="L262" s="266"/>
      <c r="M262" s="266"/>
      <c r="N262" s="266"/>
      <c r="O262" s="266"/>
      <c r="P262" s="266"/>
      <c r="Q262" s="266"/>
      <c r="R262" s="266"/>
    </row>
    <row r="263" spans="1:18" s="222" customFormat="1" ht="12.75" customHeight="1" x14ac:dyDescent="0.2">
      <c r="A263" s="266"/>
      <c r="B263" s="447"/>
      <c r="C263" s="448"/>
      <c r="D263" s="449"/>
      <c r="E263" s="266"/>
      <c r="F263" s="266"/>
      <c r="G263" s="266"/>
      <c r="H263" s="266"/>
      <c r="I263" s="266"/>
      <c r="J263" s="266"/>
      <c r="K263" s="266"/>
      <c r="L263" s="266"/>
      <c r="M263" s="266"/>
      <c r="N263" s="266"/>
      <c r="O263" s="266"/>
      <c r="P263" s="266"/>
      <c r="Q263" s="266"/>
      <c r="R263" s="266"/>
    </row>
    <row r="264" spans="1:18" s="222" customFormat="1" ht="12.75" customHeight="1" x14ac:dyDescent="0.2">
      <c r="A264" s="266"/>
      <c r="B264" s="389" t="s">
        <v>158</v>
      </c>
      <c r="C264" s="402"/>
      <c r="D264" s="403"/>
      <c r="E264" s="266"/>
      <c r="F264" s="266"/>
      <c r="G264" s="266"/>
      <c r="H264" s="266"/>
      <c r="I264" s="266"/>
      <c r="J264" s="266"/>
      <c r="K264" s="266"/>
      <c r="L264" s="266"/>
      <c r="M264" s="266"/>
      <c r="N264" s="266"/>
      <c r="O264" s="266"/>
      <c r="P264" s="266"/>
      <c r="Q264" s="266"/>
      <c r="R264" s="266"/>
    </row>
    <row r="265" spans="1:18" s="222" customFormat="1" ht="12.75" customHeight="1" x14ac:dyDescent="0.2">
      <c r="A265" s="266"/>
      <c r="B265" s="278" t="s">
        <v>274</v>
      </c>
      <c r="C265" s="425"/>
      <c r="D265" s="426"/>
      <c r="E265" s="266"/>
      <c r="F265" s="266"/>
      <c r="G265" s="266"/>
      <c r="H265" s="266"/>
      <c r="I265" s="266"/>
      <c r="J265" s="266"/>
      <c r="K265" s="266"/>
      <c r="L265" s="266"/>
      <c r="M265" s="266"/>
      <c r="N265" s="266"/>
      <c r="O265" s="266"/>
      <c r="P265" s="266"/>
      <c r="Q265" s="266"/>
      <c r="R265" s="266"/>
    </row>
    <row r="266" spans="1:18" s="222" customFormat="1" ht="12.75" customHeight="1" x14ac:dyDescent="0.2">
      <c r="A266" s="266"/>
      <c r="B266" s="228" t="s">
        <v>275</v>
      </c>
      <c r="C266" s="353">
        <f>C58-C162</f>
        <v>0</v>
      </c>
      <c r="D266" s="364">
        <f>D58-D162</f>
        <v>-6044</v>
      </c>
      <c r="E266" s="266"/>
      <c r="F266" s="266"/>
      <c r="G266" s="266"/>
      <c r="H266" s="266"/>
      <c r="I266" s="266"/>
      <c r="J266" s="266"/>
      <c r="K266" s="266"/>
      <c r="L266" s="266"/>
      <c r="M266" s="266"/>
      <c r="N266" s="266"/>
      <c r="O266" s="266"/>
      <c r="P266" s="266"/>
      <c r="Q266" s="266"/>
      <c r="R266" s="266"/>
    </row>
    <row r="267" spans="1:18" s="222" customFormat="1" ht="12.75" customHeight="1" x14ac:dyDescent="0.2">
      <c r="A267" s="266"/>
      <c r="B267" s="228" t="s">
        <v>308</v>
      </c>
      <c r="C267" s="353">
        <f>C59-C163</f>
        <v>0</v>
      </c>
      <c r="D267" s="364">
        <f>D59-D163</f>
        <v>0</v>
      </c>
      <c r="E267" s="266"/>
      <c r="F267" s="266"/>
      <c r="G267" s="266"/>
      <c r="H267" s="266"/>
      <c r="I267" s="266"/>
      <c r="J267" s="266"/>
      <c r="K267" s="266"/>
      <c r="L267" s="266"/>
      <c r="M267" s="266"/>
      <c r="N267" s="266"/>
      <c r="O267" s="266"/>
      <c r="P267" s="266"/>
      <c r="Q267" s="266"/>
      <c r="R267" s="266"/>
    </row>
    <row r="268" spans="1:18" s="222" customFormat="1" ht="12.75" customHeight="1" x14ac:dyDescent="0.2">
      <c r="A268" s="266"/>
      <c r="B268" s="228" t="s">
        <v>309</v>
      </c>
      <c r="C268" s="353">
        <f t="shared" ref="C268:D276" si="34">C60-C164</f>
        <v>0</v>
      </c>
      <c r="D268" s="364">
        <f t="shared" si="34"/>
        <v>0</v>
      </c>
      <c r="E268" s="266"/>
      <c r="F268" s="266"/>
      <c r="G268" s="266"/>
      <c r="H268" s="266"/>
      <c r="I268" s="266"/>
      <c r="J268" s="266"/>
      <c r="K268" s="266"/>
      <c r="L268" s="266"/>
      <c r="M268" s="266"/>
      <c r="N268" s="266"/>
      <c r="O268" s="266"/>
      <c r="P268" s="266"/>
      <c r="Q268" s="266"/>
      <c r="R268" s="266"/>
    </row>
    <row r="269" spans="1:18" s="222" customFormat="1" ht="12.75" customHeight="1" x14ac:dyDescent="0.2">
      <c r="A269" s="266"/>
      <c r="B269" s="228" t="s">
        <v>310</v>
      </c>
      <c r="C269" s="353">
        <f t="shared" si="34"/>
        <v>0</v>
      </c>
      <c r="D269" s="364">
        <f t="shared" si="34"/>
        <v>0</v>
      </c>
      <c r="E269" s="266"/>
      <c r="F269" s="266"/>
      <c r="G269" s="266"/>
      <c r="H269" s="266"/>
      <c r="I269" s="266"/>
      <c r="J269" s="266"/>
      <c r="K269" s="266"/>
      <c r="L269" s="266"/>
      <c r="M269" s="266"/>
      <c r="N269" s="266"/>
      <c r="O269" s="266"/>
      <c r="P269" s="266"/>
      <c r="Q269" s="266"/>
      <c r="R269" s="266"/>
    </row>
    <row r="270" spans="1:18" s="222" customFormat="1" ht="12.75" customHeight="1" x14ac:dyDescent="0.2">
      <c r="A270" s="266"/>
      <c r="B270" s="228" t="s">
        <v>311</v>
      </c>
      <c r="C270" s="353">
        <f t="shared" si="34"/>
        <v>0</v>
      </c>
      <c r="D270" s="364">
        <f t="shared" si="34"/>
        <v>0</v>
      </c>
      <c r="E270" s="266"/>
      <c r="F270" s="266"/>
      <c r="G270" s="266"/>
      <c r="H270" s="266"/>
      <c r="I270" s="266"/>
      <c r="J270" s="266"/>
      <c r="K270" s="266"/>
      <c r="L270" s="266"/>
      <c r="M270" s="266"/>
      <c r="N270" s="266"/>
      <c r="O270" s="266"/>
      <c r="P270" s="266"/>
      <c r="Q270" s="266"/>
      <c r="R270" s="266"/>
    </row>
    <row r="271" spans="1:18" s="222" customFormat="1" ht="12.75" customHeight="1" x14ac:dyDescent="0.2">
      <c r="A271" s="266"/>
      <c r="B271" s="228" t="s">
        <v>312</v>
      </c>
      <c r="C271" s="353">
        <f t="shared" si="34"/>
        <v>0</v>
      </c>
      <c r="D271" s="364">
        <f t="shared" si="34"/>
        <v>-6044</v>
      </c>
      <c r="E271" s="266"/>
      <c r="F271" s="266"/>
      <c r="G271" s="266"/>
      <c r="H271" s="266"/>
      <c r="I271" s="266"/>
      <c r="J271" s="266"/>
      <c r="K271" s="266"/>
      <c r="L271" s="266"/>
      <c r="M271" s="266"/>
      <c r="N271" s="266"/>
      <c r="O271" s="266"/>
      <c r="P271" s="266"/>
      <c r="Q271" s="266"/>
      <c r="R271" s="266"/>
    </row>
    <row r="272" spans="1:18" s="222" customFormat="1" ht="12.75" customHeight="1" x14ac:dyDescent="0.2">
      <c r="A272" s="266"/>
      <c r="B272" s="228" t="s">
        <v>299</v>
      </c>
      <c r="C272" s="353">
        <f t="shared" si="34"/>
        <v>0</v>
      </c>
      <c r="D272" s="364">
        <f t="shared" si="34"/>
        <v>0</v>
      </c>
      <c r="E272" s="266"/>
      <c r="F272" s="266"/>
      <c r="G272" s="266"/>
      <c r="H272" s="266"/>
      <c r="I272" s="266"/>
      <c r="J272" s="266"/>
      <c r="K272" s="266"/>
      <c r="L272" s="266"/>
      <c r="M272" s="266"/>
      <c r="N272" s="266"/>
      <c r="O272" s="266"/>
      <c r="P272" s="266"/>
      <c r="Q272" s="266"/>
      <c r="R272" s="266"/>
    </row>
    <row r="273" spans="1:18" s="222" customFormat="1" ht="12.75" customHeight="1" x14ac:dyDescent="0.2">
      <c r="A273" s="266"/>
      <c r="B273" s="228" t="s">
        <v>276</v>
      </c>
      <c r="C273" s="353">
        <f t="shared" si="34"/>
        <v>0</v>
      </c>
      <c r="D273" s="364">
        <f t="shared" si="34"/>
        <v>0</v>
      </c>
      <c r="E273" s="266"/>
      <c r="F273" s="266"/>
      <c r="G273" s="266"/>
      <c r="H273" s="266"/>
      <c r="I273" s="266"/>
      <c r="J273" s="266"/>
      <c r="K273" s="266"/>
      <c r="L273" s="266"/>
      <c r="M273" s="266"/>
      <c r="N273" s="266"/>
      <c r="O273" s="266"/>
      <c r="P273" s="266"/>
      <c r="Q273" s="266"/>
      <c r="R273" s="266"/>
    </row>
    <row r="274" spans="1:18" s="222" customFormat="1" ht="12.75" customHeight="1" x14ac:dyDescent="0.2">
      <c r="A274" s="266"/>
      <c r="B274" s="228" t="s">
        <v>277</v>
      </c>
      <c r="C274" s="353">
        <f t="shared" si="34"/>
        <v>0</v>
      </c>
      <c r="D274" s="364">
        <f t="shared" si="34"/>
        <v>0</v>
      </c>
      <c r="E274" s="266"/>
      <c r="F274" s="266"/>
      <c r="G274" s="266"/>
      <c r="H274" s="266"/>
      <c r="I274" s="266"/>
      <c r="J274" s="266"/>
      <c r="K274" s="266"/>
      <c r="L274" s="266"/>
      <c r="M274" s="266"/>
      <c r="N274" s="266"/>
      <c r="O274" s="266"/>
      <c r="P274" s="266"/>
      <c r="Q274" s="266"/>
      <c r="R274" s="266"/>
    </row>
    <row r="275" spans="1:18" s="222" customFormat="1" ht="12.75" customHeight="1" x14ac:dyDescent="0.2">
      <c r="A275" s="266"/>
      <c r="B275" s="228" t="s">
        <v>278</v>
      </c>
      <c r="C275" s="353">
        <f t="shared" si="34"/>
        <v>0</v>
      </c>
      <c r="D275" s="364">
        <f t="shared" si="34"/>
        <v>0</v>
      </c>
      <c r="E275" s="266"/>
      <c r="F275" s="266"/>
      <c r="G275" s="266"/>
      <c r="H275" s="266"/>
      <c r="I275" s="266"/>
      <c r="J275" s="266"/>
      <c r="K275" s="266"/>
      <c r="L275" s="266"/>
      <c r="M275" s="266"/>
      <c r="N275" s="266"/>
      <c r="O275" s="266"/>
      <c r="P275" s="266"/>
      <c r="Q275" s="266"/>
      <c r="R275" s="266"/>
    </row>
    <row r="276" spans="1:18" s="222" customFormat="1" ht="12.75" customHeight="1" x14ac:dyDescent="0.2">
      <c r="A276" s="266"/>
      <c r="B276" s="228" t="s">
        <v>279</v>
      </c>
      <c r="C276" s="351">
        <f t="shared" si="34"/>
        <v>0</v>
      </c>
      <c r="D276" s="374">
        <f t="shared" si="34"/>
        <v>-6044</v>
      </c>
      <c r="E276" s="266"/>
      <c r="F276" s="266"/>
      <c r="G276" s="266"/>
      <c r="H276" s="266"/>
      <c r="I276" s="266"/>
      <c r="J276" s="266"/>
      <c r="K276" s="266"/>
      <c r="L276" s="266"/>
      <c r="M276" s="266"/>
      <c r="N276" s="266"/>
      <c r="O276" s="266"/>
      <c r="P276" s="266"/>
      <c r="Q276" s="266"/>
      <c r="R276" s="266"/>
    </row>
    <row r="277" spans="1:18" s="222" customFormat="1" ht="12.75" customHeight="1" x14ac:dyDescent="0.2">
      <c r="A277" s="266"/>
      <c r="B277" s="278"/>
      <c r="C277" s="425"/>
      <c r="D277" s="426"/>
      <c r="E277" s="266"/>
      <c r="F277" s="266"/>
      <c r="G277" s="266"/>
      <c r="H277" s="266"/>
      <c r="I277" s="266"/>
      <c r="J277" s="266"/>
      <c r="K277" s="266"/>
      <c r="L277" s="266"/>
      <c r="M277" s="266"/>
      <c r="N277" s="266"/>
      <c r="O277" s="266"/>
      <c r="P277" s="266"/>
      <c r="Q277" s="266"/>
      <c r="R277" s="266"/>
    </row>
    <row r="278" spans="1:18" s="222" customFormat="1" ht="12.75" customHeight="1" x14ac:dyDescent="0.2">
      <c r="A278" s="266"/>
      <c r="B278" s="278" t="s">
        <v>280</v>
      </c>
      <c r="C278" s="425"/>
      <c r="D278" s="426"/>
      <c r="E278" s="266"/>
      <c r="F278" s="266"/>
      <c r="G278" s="266"/>
      <c r="H278" s="266"/>
      <c r="I278" s="266"/>
      <c r="J278" s="266"/>
      <c r="K278" s="266"/>
      <c r="L278" s="266"/>
      <c r="M278" s="266"/>
      <c r="N278" s="266"/>
      <c r="O278" s="266"/>
      <c r="P278" s="266"/>
      <c r="Q278" s="266"/>
      <c r="R278" s="266"/>
    </row>
    <row r="279" spans="1:18" s="222" customFormat="1" ht="12.75" customHeight="1" x14ac:dyDescent="0.2">
      <c r="A279" s="266"/>
      <c r="B279" s="228" t="s">
        <v>299</v>
      </c>
      <c r="C279" s="353">
        <f t="shared" ref="C279:D285" si="35">C71-C175</f>
        <v>0</v>
      </c>
      <c r="D279" s="364">
        <f t="shared" si="35"/>
        <v>0</v>
      </c>
      <c r="E279" s="266"/>
      <c r="F279" s="266"/>
      <c r="G279" s="266"/>
      <c r="H279" s="266"/>
      <c r="I279" s="266"/>
      <c r="J279" s="266"/>
      <c r="K279" s="266"/>
      <c r="L279" s="266"/>
      <c r="M279" s="266"/>
      <c r="N279" s="266"/>
      <c r="O279" s="266"/>
      <c r="P279" s="266"/>
      <c r="Q279" s="266"/>
      <c r="R279" s="266"/>
    </row>
    <row r="280" spans="1:18" s="222" customFormat="1" ht="12.75" customHeight="1" x14ac:dyDescent="0.2">
      <c r="A280" s="266"/>
      <c r="B280" s="228" t="s">
        <v>281</v>
      </c>
      <c r="C280" s="353">
        <f t="shared" si="35"/>
        <v>0</v>
      </c>
      <c r="D280" s="364">
        <f t="shared" si="35"/>
        <v>0</v>
      </c>
      <c r="E280" s="266"/>
      <c r="F280" s="266"/>
      <c r="G280" s="266"/>
      <c r="H280" s="266"/>
      <c r="I280" s="266"/>
      <c r="J280" s="266"/>
      <c r="K280" s="266"/>
      <c r="L280" s="266"/>
      <c r="M280" s="266"/>
      <c r="N280" s="266"/>
      <c r="O280" s="266"/>
      <c r="P280" s="266"/>
      <c r="Q280" s="266"/>
      <c r="R280" s="266"/>
    </row>
    <row r="281" spans="1:18" s="222" customFormat="1" ht="12.75" customHeight="1" x14ac:dyDescent="0.2">
      <c r="A281" s="266"/>
      <c r="B281" s="228" t="s">
        <v>282</v>
      </c>
      <c r="C281" s="353">
        <f t="shared" si="35"/>
        <v>0</v>
      </c>
      <c r="D281" s="364">
        <f t="shared" si="35"/>
        <v>150061</v>
      </c>
      <c r="E281" s="266"/>
      <c r="F281" s="266"/>
      <c r="G281" s="266"/>
      <c r="H281" s="266"/>
      <c r="I281" s="266"/>
      <c r="J281" s="266"/>
      <c r="K281" s="266"/>
      <c r="L281" s="266"/>
      <c r="M281" s="266"/>
      <c r="N281" s="266"/>
      <c r="O281" s="266"/>
      <c r="P281" s="266"/>
      <c r="Q281" s="266"/>
      <c r="R281" s="266"/>
    </row>
    <row r="282" spans="1:18" s="222" customFormat="1" ht="12.75" customHeight="1" x14ac:dyDescent="0.2">
      <c r="A282" s="266"/>
      <c r="B282" s="228" t="s">
        <v>283</v>
      </c>
      <c r="C282" s="353">
        <f t="shared" si="35"/>
        <v>0</v>
      </c>
      <c r="D282" s="364">
        <f t="shared" si="35"/>
        <v>0</v>
      </c>
      <c r="E282" s="266"/>
      <c r="F282" s="266"/>
      <c r="G282" s="266"/>
      <c r="H282" s="266"/>
      <c r="I282" s="266"/>
      <c r="J282" s="266"/>
      <c r="K282" s="266"/>
      <c r="L282" s="266"/>
      <c r="M282" s="266"/>
      <c r="N282" s="266"/>
      <c r="O282" s="266"/>
      <c r="P282" s="266"/>
      <c r="Q282" s="266"/>
      <c r="R282" s="266"/>
    </row>
    <row r="283" spans="1:18" s="222" customFormat="1" ht="12.75" customHeight="1" x14ac:dyDescent="0.2">
      <c r="A283" s="266"/>
      <c r="B283" s="228" t="s">
        <v>284</v>
      </c>
      <c r="C283" s="353">
        <f t="shared" si="35"/>
        <v>0</v>
      </c>
      <c r="D283" s="364">
        <f t="shared" si="35"/>
        <v>0</v>
      </c>
      <c r="E283" s="266"/>
      <c r="F283" s="266"/>
      <c r="G283" s="266"/>
      <c r="H283" s="266"/>
      <c r="I283" s="266"/>
      <c r="J283" s="266"/>
      <c r="K283" s="266"/>
      <c r="L283" s="266"/>
      <c r="M283" s="266"/>
      <c r="N283" s="266"/>
      <c r="O283" s="266"/>
      <c r="P283" s="266"/>
      <c r="Q283" s="266"/>
      <c r="R283" s="266"/>
    </row>
    <row r="284" spans="1:18" s="222" customFormat="1" ht="12.75" customHeight="1" x14ac:dyDescent="0.2">
      <c r="A284" s="266"/>
      <c r="B284" s="228" t="s">
        <v>285</v>
      </c>
      <c r="C284" s="351">
        <f t="shared" si="35"/>
        <v>0</v>
      </c>
      <c r="D284" s="374">
        <f t="shared" si="35"/>
        <v>150061</v>
      </c>
      <c r="E284" s="266"/>
      <c r="F284" s="266"/>
      <c r="G284" s="266"/>
      <c r="H284" s="266"/>
      <c r="I284" s="266"/>
      <c r="J284" s="266"/>
      <c r="K284" s="266"/>
      <c r="L284" s="266"/>
      <c r="M284" s="266"/>
      <c r="N284" s="266"/>
      <c r="O284" s="266"/>
      <c r="P284" s="266"/>
      <c r="Q284" s="266"/>
      <c r="R284" s="266"/>
    </row>
    <row r="285" spans="1:18" s="222" customFormat="1" ht="12.75" customHeight="1" x14ac:dyDescent="0.2">
      <c r="A285" s="266"/>
      <c r="B285" s="228" t="s">
        <v>145</v>
      </c>
      <c r="C285" s="351">
        <f t="shared" si="35"/>
        <v>0</v>
      </c>
      <c r="D285" s="374">
        <f t="shared" si="35"/>
        <v>144017</v>
      </c>
      <c r="E285" s="266"/>
      <c r="F285" s="266"/>
      <c r="G285" s="266"/>
      <c r="H285" s="266"/>
      <c r="I285" s="266"/>
      <c r="J285" s="266"/>
      <c r="K285" s="266"/>
      <c r="L285" s="266"/>
      <c r="M285" s="266"/>
      <c r="N285" s="266"/>
      <c r="O285" s="266"/>
      <c r="P285" s="266"/>
      <c r="Q285" s="266"/>
      <c r="R285" s="266"/>
    </row>
    <row r="286" spans="1:18" s="222" customFormat="1" ht="12.75" customHeight="1" x14ac:dyDescent="0.2">
      <c r="A286" s="266"/>
      <c r="B286" s="278"/>
      <c r="C286" s="425"/>
      <c r="D286" s="426"/>
      <c r="E286" s="266"/>
      <c r="F286" s="266"/>
      <c r="G286" s="266"/>
      <c r="H286" s="266"/>
      <c r="I286" s="266"/>
      <c r="J286" s="266"/>
      <c r="K286" s="266"/>
      <c r="L286" s="266"/>
      <c r="M286" s="266"/>
      <c r="N286" s="266"/>
      <c r="O286" s="266"/>
      <c r="P286" s="266"/>
      <c r="Q286" s="266"/>
      <c r="R286" s="266"/>
    </row>
    <row r="287" spans="1:18" s="222" customFormat="1" ht="12.75" customHeight="1" x14ac:dyDescent="0.2">
      <c r="A287" s="266"/>
      <c r="B287" s="332" t="s">
        <v>286</v>
      </c>
      <c r="C287" s="425"/>
      <c r="D287" s="426"/>
      <c r="E287" s="266"/>
      <c r="F287" s="266"/>
      <c r="G287" s="266"/>
      <c r="H287" s="266"/>
      <c r="I287" s="266"/>
      <c r="J287" s="266"/>
      <c r="K287" s="266"/>
      <c r="L287" s="266"/>
      <c r="M287" s="266"/>
      <c r="N287" s="266"/>
      <c r="O287" s="266"/>
      <c r="P287" s="266"/>
      <c r="Q287" s="266"/>
      <c r="R287" s="266"/>
    </row>
    <row r="288" spans="1:18" s="222" customFormat="1" ht="12.75" customHeight="1" x14ac:dyDescent="0.2">
      <c r="A288" s="266"/>
      <c r="B288" s="278" t="s">
        <v>287</v>
      </c>
      <c r="C288" s="425"/>
      <c r="D288" s="426"/>
      <c r="E288" s="266"/>
      <c r="F288" s="266"/>
      <c r="G288" s="266"/>
      <c r="H288" s="266"/>
      <c r="I288" s="266"/>
      <c r="J288" s="266"/>
      <c r="K288" s="266"/>
      <c r="L288" s="266"/>
      <c r="M288" s="266"/>
      <c r="N288" s="266"/>
      <c r="O288" s="266"/>
      <c r="P288" s="266"/>
      <c r="Q288" s="266"/>
      <c r="R288" s="266"/>
    </row>
    <row r="289" spans="1:18" s="222" customFormat="1" ht="12.75" customHeight="1" x14ac:dyDescent="0.2">
      <c r="A289" s="266"/>
      <c r="B289" s="228" t="s">
        <v>288</v>
      </c>
      <c r="C289" s="353">
        <f t="shared" ref="C289:D293" si="36">C81-C185</f>
        <v>0</v>
      </c>
      <c r="D289" s="364">
        <f t="shared" si="36"/>
        <v>0</v>
      </c>
      <c r="E289" s="266"/>
      <c r="F289" s="266"/>
      <c r="G289" s="266"/>
      <c r="H289" s="266"/>
      <c r="I289" s="266"/>
      <c r="J289" s="266"/>
      <c r="K289" s="266"/>
      <c r="L289" s="266"/>
      <c r="M289" s="266"/>
      <c r="N289" s="266"/>
      <c r="O289" s="266"/>
      <c r="P289" s="266"/>
      <c r="Q289" s="266"/>
      <c r="R289" s="266"/>
    </row>
    <row r="290" spans="1:18" s="222" customFormat="1" ht="12.75" customHeight="1" x14ac:dyDescent="0.2">
      <c r="A290" s="266"/>
      <c r="B290" s="228" t="s">
        <v>289</v>
      </c>
      <c r="C290" s="353">
        <f t="shared" si="36"/>
        <v>0</v>
      </c>
      <c r="D290" s="364">
        <f t="shared" si="36"/>
        <v>0</v>
      </c>
      <c r="E290" s="266"/>
      <c r="F290" s="266"/>
      <c r="G290" s="266"/>
      <c r="H290" s="266"/>
      <c r="I290" s="266"/>
      <c r="J290" s="266"/>
      <c r="K290" s="266"/>
      <c r="L290" s="266"/>
      <c r="M290" s="266"/>
      <c r="N290" s="266"/>
      <c r="O290" s="266"/>
      <c r="P290" s="266"/>
      <c r="Q290" s="266"/>
      <c r="R290" s="266"/>
    </row>
    <row r="291" spans="1:18" s="222" customFormat="1" ht="12.75" customHeight="1" x14ac:dyDescent="0.2">
      <c r="A291" s="266"/>
      <c r="B291" s="228" t="s">
        <v>300</v>
      </c>
      <c r="C291" s="353">
        <f t="shared" si="36"/>
        <v>0</v>
      </c>
      <c r="D291" s="364">
        <f t="shared" si="36"/>
        <v>0</v>
      </c>
      <c r="E291" s="266"/>
      <c r="F291" s="266"/>
      <c r="G291" s="266"/>
      <c r="H291" s="266"/>
      <c r="I291" s="266"/>
      <c r="J291" s="266"/>
      <c r="K291" s="266"/>
      <c r="L291" s="266"/>
      <c r="M291" s="266"/>
      <c r="N291" s="266"/>
      <c r="O291" s="266"/>
      <c r="P291" s="266"/>
      <c r="Q291" s="266"/>
      <c r="R291" s="266"/>
    </row>
    <row r="292" spans="1:18" s="222" customFormat="1" ht="12.75" customHeight="1" x14ac:dyDescent="0.2">
      <c r="A292" s="266"/>
      <c r="B292" s="228" t="s">
        <v>290</v>
      </c>
      <c r="C292" s="353">
        <f t="shared" si="36"/>
        <v>0</v>
      </c>
      <c r="D292" s="364">
        <f t="shared" si="36"/>
        <v>0</v>
      </c>
      <c r="E292" s="266"/>
      <c r="F292" s="266"/>
      <c r="G292" s="266"/>
      <c r="H292" s="266"/>
      <c r="I292" s="266"/>
      <c r="J292" s="266"/>
      <c r="K292" s="266"/>
      <c r="L292" s="266"/>
      <c r="M292" s="266"/>
      <c r="N292" s="266"/>
      <c r="O292" s="266"/>
      <c r="P292" s="266"/>
      <c r="Q292" s="266"/>
      <c r="R292" s="266"/>
    </row>
    <row r="293" spans="1:18" s="222" customFormat="1" ht="12.75" customHeight="1" x14ac:dyDescent="0.2">
      <c r="A293" s="266"/>
      <c r="B293" s="228" t="s">
        <v>291</v>
      </c>
      <c r="C293" s="351">
        <f t="shared" si="36"/>
        <v>0</v>
      </c>
      <c r="D293" s="374">
        <f t="shared" si="36"/>
        <v>0</v>
      </c>
      <c r="E293" s="266"/>
      <c r="F293" s="266"/>
      <c r="G293" s="266"/>
      <c r="H293" s="266"/>
      <c r="I293" s="266"/>
      <c r="J293" s="266"/>
      <c r="K293" s="266"/>
      <c r="L293" s="266"/>
      <c r="M293" s="266"/>
      <c r="N293" s="266"/>
      <c r="O293" s="266"/>
      <c r="P293" s="266"/>
      <c r="Q293" s="266"/>
      <c r="R293" s="266"/>
    </row>
    <row r="294" spans="1:18" s="222" customFormat="1" ht="12.75" customHeight="1" x14ac:dyDescent="0.2">
      <c r="A294" s="266"/>
      <c r="B294" s="278"/>
      <c r="C294" s="425"/>
      <c r="D294" s="426"/>
      <c r="E294" s="266"/>
      <c r="F294" s="266"/>
      <c r="G294" s="266"/>
      <c r="H294" s="266"/>
      <c r="I294" s="266"/>
      <c r="J294" s="266"/>
      <c r="K294" s="266"/>
      <c r="L294" s="266"/>
      <c r="M294" s="266"/>
      <c r="N294" s="266"/>
      <c r="O294" s="266"/>
      <c r="P294" s="266"/>
      <c r="Q294" s="266"/>
      <c r="R294" s="266"/>
    </row>
    <row r="295" spans="1:18" s="222" customFormat="1" ht="12.75" customHeight="1" x14ac:dyDescent="0.2">
      <c r="A295" s="266"/>
      <c r="B295" s="278" t="s">
        <v>292</v>
      </c>
      <c r="C295" s="425"/>
      <c r="D295" s="426"/>
      <c r="E295" s="266"/>
      <c r="F295" s="266"/>
      <c r="G295" s="266"/>
      <c r="H295" s="266"/>
      <c r="I295" s="266"/>
      <c r="J295" s="266"/>
      <c r="K295" s="266"/>
      <c r="L295" s="266"/>
      <c r="M295" s="266"/>
      <c r="N295" s="266"/>
      <c r="O295" s="266"/>
      <c r="P295" s="266"/>
      <c r="Q295" s="266"/>
      <c r="R295" s="266"/>
    </row>
    <row r="296" spans="1:18" s="222" customFormat="1" ht="12.75" customHeight="1" x14ac:dyDescent="0.2">
      <c r="A296" s="266"/>
      <c r="B296" s="228" t="s">
        <v>288</v>
      </c>
      <c r="C296" s="353">
        <f t="shared" ref="C296:D300" si="37">C88-C192</f>
        <v>0</v>
      </c>
      <c r="D296" s="364">
        <f t="shared" si="37"/>
        <v>0</v>
      </c>
      <c r="E296" s="266"/>
      <c r="F296" s="266"/>
      <c r="G296" s="266"/>
      <c r="H296" s="266"/>
      <c r="I296" s="266"/>
      <c r="J296" s="266"/>
      <c r="K296" s="266"/>
      <c r="L296" s="266"/>
      <c r="M296" s="266"/>
      <c r="N296" s="266"/>
      <c r="O296" s="266"/>
      <c r="P296" s="266"/>
      <c r="Q296" s="266"/>
      <c r="R296" s="266"/>
    </row>
    <row r="297" spans="1:18" s="222" customFormat="1" ht="12.75" customHeight="1" x14ac:dyDescent="0.2">
      <c r="A297" s="266"/>
      <c r="B297" s="228" t="s">
        <v>300</v>
      </c>
      <c r="C297" s="353">
        <f t="shared" si="37"/>
        <v>0</v>
      </c>
      <c r="D297" s="364">
        <f t="shared" si="37"/>
        <v>0</v>
      </c>
      <c r="E297" s="266"/>
      <c r="F297" s="266"/>
      <c r="G297" s="266"/>
      <c r="H297" s="266"/>
      <c r="I297" s="266"/>
      <c r="J297" s="266"/>
      <c r="K297" s="266"/>
      <c r="L297" s="266"/>
      <c r="M297" s="266"/>
      <c r="N297" s="266"/>
      <c r="O297" s="266"/>
      <c r="P297" s="266"/>
      <c r="Q297" s="266"/>
      <c r="R297" s="266"/>
    </row>
    <row r="298" spans="1:18" s="222" customFormat="1" ht="12.75" customHeight="1" x14ac:dyDescent="0.2">
      <c r="A298" s="266"/>
      <c r="B298" s="228" t="s">
        <v>290</v>
      </c>
      <c r="C298" s="353">
        <f t="shared" si="37"/>
        <v>0</v>
      </c>
      <c r="D298" s="364">
        <f t="shared" si="37"/>
        <v>0</v>
      </c>
      <c r="E298" s="266"/>
      <c r="F298" s="266"/>
      <c r="G298" s="266"/>
      <c r="H298" s="266"/>
      <c r="I298" s="266"/>
      <c r="J298" s="266"/>
      <c r="K298" s="266"/>
      <c r="L298" s="266"/>
      <c r="M298" s="266"/>
      <c r="N298" s="266"/>
      <c r="O298" s="266"/>
      <c r="P298" s="266"/>
      <c r="Q298" s="266"/>
      <c r="R298" s="266"/>
    </row>
    <row r="299" spans="1:18" s="222" customFormat="1" ht="12.75" customHeight="1" x14ac:dyDescent="0.2">
      <c r="A299" s="266"/>
      <c r="B299" s="228" t="s">
        <v>293</v>
      </c>
      <c r="C299" s="351">
        <f t="shared" si="37"/>
        <v>0</v>
      </c>
      <c r="D299" s="374">
        <f t="shared" si="37"/>
        <v>0</v>
      </c>
      <c r="E299" s="266"/>
      <c r="F299" s="266"/>
      <c r="G299" s="266"/>
      <c r="H299" s="266"/>
      <c r="I299" s="266"/>
      <c r="J299" s="266"/>
      <c r="K299" s="266"/>
      <c r="L299" s="266"/>
      <c r="M299" s="266"/>
      <c r="N299" s="266"/>
      <c r="O299" s="266"/>
      <c r="P299" s="266"/>
      <c r="Q299" s="266"/>
      <c r="R299" s="266"/>
    </row>
    <row r="300" spans="1:18" s="222" customFormat="1" ht="12.75" customHeight="1" x14ac:dyDescent="0.2">
      <c r="A300" s="266"/>
      <c r="B300" s="228" t="s">
        <v>294</v>
      </c>
      <c r="C300" s="351">
        <f t="shared" si="37"/>
        <v>0</v>
      </c>
      <c r="D300" s="374">
        <f t="shared" si="37"/>
        <v>0</v>
      </c>
      <c r="E300" s="266"/>
      <c r="F300" s="266"/>
      <c r="G300" s="266"/>
      <c r="H300" s="266"/>
      <c r="I300" s="266"/>
      <c r="J300" s="266"/>
      <c r="K300" s="266"/>
      <c r="L300" s="266"/>
      <c r="M300" s="266"/>
      <c r="N300" s="266"/>
      <c r="O300" s="266"/>
      <c r="P300" s="266"/>
      <c r="Q300" s="266"/>
      <c r="R300" s="266"/>
    </row>
    <row r="301" spans="1:18" s="222" customFormat="1" ht="12.75" customHeight="1" x14ac:dyDescent="0.2">
      <c r="A301" s="266"/>
      <c r="B301" s="278"/>
      <c r="C301" s="425"/>
      <c r="D301" s="426"/>
      <c r="E301" s="266"/>
      <c r="F301" s="266"/>
      <c r="G301" s="266"/>
      <c r="H301" s="266"/>
      <c r="I301" s="266"/>
      <c r="J301" s="266"/>
      <c r="K301" s="266"/>
      <c r="L301" s="266"/>
      <c r="M301" s="266"/>
      <c r="N301" s="266"/>
      <c r="O301" s="266"/>
      <c r="P301" s="266"/>
      <c r="Q301" s="266"/>
      <c r="R301" s="266"/>
    </row>
    <row r="302" spans="1:18" s="222" customFormat="1" ht="12.75" customHeight="1" x14ac:dyDescent="0.2">
      <c r="A302" s="266"/>
      <c r="B302" s="228" t="s">
        <v>295</v>
      </c>
      <c r="C302" s="431">
        <f>C94-C198</f>
        <v>0</v>
      </c>
      <c r="D302" s="432">
        <f>D94-D198</f>
        <v>144017</v>
      </c>
      <c r="E302" s="266"/>
      <c r="F302" s="266"/>
      <c r="G302" s="266"/>
      <c r="H302" s="266"/>
      <c r="I302" s="266"/>
      <c r="J302" s="266"/>
      <c r="K302" s="266"/>
      <c r="L302" s="266"/>
      <c r="M302" s="266"/>
      <c r="N302" s="266"/>
      <c r="O302" s="266"/>
      <c r="P302" s="266"/>
      <c r="Q302" s="266"/>
      <c r="R302" s="266"/>
    </row>
    <row r="303" spans="1:18" s="222" customFormat="1" ht="12.75" customHeight="1" x14ac:dyDescent="0.2">
      <c r="A303" s="266"/>
      <c r="B303" s="278"/>
      <c r="C303" s="425"/>
      <c r="D303" s="426"/>
      <c r="E303" s="266"/>
      <c r="F303" s="266"/>
      <c r="G303" s="266"/>
      <c r="H303" s="266"/>
      <c r="I303" s="266"/>
      <c r="J303" s="266"/>
      <c r="K303" s="266"/>
      <c r="L303" s="266"/>
      <c r="M303" s="266"/>
      <c r="N303" s="266"/>
      <c r="O303" s="266"/>
      <c r="P303" s="266"/>
      <c r="Q303" s="266"/>
      <c r="R303" s="266"/>
    </row>
    <row r="304" spans="1:18" s="222" customFormat="1" ht="12.75" customHeight="1" x14ac:dyDescent="0.2">
      <c r="A304" s="266"/>
      <c r="B304" s="332" t="s">
        <v>296</v>
      </c>
      <c r="C304" s="425"/>
      <c r="D304" s="426"/>
      <c r="E304" s="266"/>
      <c r="F304" s="266"/>
      <c r="G304" s="266"/>
      <c r="H304" s="266"/>
      <c r="I304" s="266"/>
      <c r="J304" s="266"/>
      <c r="K304" s="266"/>
      <c r="L304" s="266"/>
      <c r="M304" s="266"/>
      <c r="N304" s="266"/>
      <c r="O304" s="266"/>
      <c r="P304" s="266"/>
      <c r="Q304" s="266"/>
      <c r="R304" s="266"/>
    </row>
    <row r="305" spans="1:18" s="222" customFormat="1" ht="12.75" customHeight="1" x14ac:dyDescent="0.2">
      <c r="A305" s="266"/>
      <c r="B305" s="228" t="s">
        <v>297</v>
      </c>
      <c r="C305" s="353">
        <f t="shared" ref="C305:D310" si="38">C97-C201</f>
        <v>0</v>
      </c>
      <c r="D305" s="364">
        <f t="shared" si="38"/>
        <v>144017</v>
      </c>
      <c r="E305" s="266"/>
      <c r="F305" s="266"/>
      <c r="G305" s="266"/>
      <c r="H305" s="266"/>
      <c r="I305" s="266"/>
      <c r="J305" s="266"/>
      <c r="K305" s="266"/>
      <c r="L305" s="266"/>
      <c r="M305" s="266"/>
      <c r="N305" s="266"/>
      <c r="O305" s="266"/>
      <c r="P305" s="266"/>
      <c r="Q305" s="266"/>
      <c r="R305" s="266"/>
    </row>
    <row r="306" spans="1:18" s="222" customFormat="1" ht="12.75" customHeight="1" x14ac:dyDescent="0.2">
      <c r="A306" s="266"/>
      <c r="B306" s="228" t="s">
        <v>111</v>
      </c>
      <c r="C306" s="353">
        <f t="shared" si="38"/>
        <v>0</v>
      </c>
      <c r="D306" s="364">
        <f t="shared" si="38"/>
        <v>0</v>
      </c>
      <c r="E306" s="266"/>
      <c r="F306" s="266"/>
      <c r="G306" s="266"/>
      <c r="H306" s="266"/>
      <c r="I306" s="266"/>
      <c r="J306" s="266"/>
      <c r="K306" s="266"/>
      <c r="L306" s="266"/>
      <c r="M306" s="266"/>
      <c r="N306" s="266"/>
      <c r="O306" s="266"/>
      <c r="P306" s="266"/>
      <c r="Q306" s="266"/>
      <c r="R306" s="266"/>
    </row>
    <row r="307" spans="1:18" s="222" customFormat="1" ht="12.75" customHeight="1" x14ac:dyDescent="0.2">
      <c r="A307" s="266"/>
      <c r="B307" s="228" t="s">
        <v>313</v>
      </c>
      <c r="C307" s="353">
        <f t="shared" si="38"/>
        <v>0</v>
      </c>
      <c r="D307" s="364">
        <f t="shared" si="38"/>
        <v>0</v>
      </c>
      <c r="E307" s="266"/>
      <c r="F307" s="266"/>
      <c r="G307" s="266"/>
      <c r="H307" s="266"/>
      <c r="I307" s="266"/>
      <c r="J307" s="266"/>
      <c r="K307" s="266"/>
      <c r="L307" s="266"/>
      <c r="M307" s="266"/>
      <c r="N307" s="266"/>
      <c r="O307" s="266"/>
      <c r="P307" s="266"/>
      <c r="Q307" s="266"/>
      <c r="R307" s="266"/>
    </row>
    <row r="308" spans="1:18" s="222" customFormat="1" ht="12.75" customHeight="1" x14ac:dyDescent="0.2">
      <c r="A308" s="266"/>
      <c r="B308" s="228" t="s">
        <v>309</v>
      </c>
      <c r="C308" s="353">
        <f t="shared" si="38"/>
        <v>0</v>
      </c>
      <c r="D308" s="364">
        <f t="shared" si="38"/>
        <v>0</v>
      </c>
      <c r="E308" s="266"/>
      <c r="F308" s="266"/>
      <c r="G308" s="266"/>
      <c r="H308" s="266"/>
      <c r="I308" s="266"/>
      <c r="J308" s="266"/>
      <c r="K308" s="266"/>
      <c r="L308" s="266"/>
      <c r="M308" s="266"/>
      <c r="N308" s="266"/>
      <c r="O308" s="266"/>
      <c r="P308" s="266"/>
      <c r="Q308" s="266"/>
      <c r="R308" s="266"/>
    </row>
    <row r="309" spans="1:18" s="222" customFormat="1" ht="12.75" customHeight="1" x14ac:dyDescent="0.2">
      <c r="A309" s="266"/>
      <c r="B309" s="228" t="s">
        <v>314</v>
      </c>
      <c r="C309" s="353">
        <f t="shared" si="38"/>
        <v>0</v>
      </c>
      <c r="D309" s="364">
        <f t="shared" si="38"/>
        <v>0</v>
      </c>
      <c r="E309" s="266"/>
      <c r="F309" s="266"/>
      <c r="G309" s="266"/>
      <c r="H309" s="266"/>
      <c r="I309" s="266"/>
      <c r="J309" s="266"/>
      <c r="K309" s="266"/>
      <c r="L309" s="266"/>
      <c r="M309" s="266"/>
      <c r="N309" s="266"/>
      <c r="O309" s="266"/>
      <c r="P309" s="266"/>
      <c r="Q309" s="266"/>
      <c r="R309" s="266"/>
    </row>
    <row r="310" spans="1:18" s="222" customFormat="1" ht="12.75" customHeight="1" x14ac:dyDescent="0.2">
      <c r="A310" s="266"/>
      <c r="B310" s="379" t="s">
        <v>298</v>
      </c>
      <c r="C310" s="366">
        <f t="shared" si="38"/>
        <v>0</v>
      </c>
      <c r="D310" s="367">
        <f t="shared" si="38"/>
        <v>144017</v>
      </c>
      <c r="E310" s="266"/>
      <c r="F310" s="266"/>
      <c r="G310" s="266"/>
      <c r="H310" s="266"/>
      <c r="I310" s="266"/>
      <c r="J310" s="266"/>
      <c r="K310" s="266"/>
      <c r="L310" s="266"/>
      <c r="M310" s="266"/>
      <c r="N310" s="266"/>
      <c r="O310" s="266"/>
      <c r="P310" s="266"/>
      <c r="Q310" s="266"/>
      <c r="R310" s="266"/>
    </row>
    <row r="311" spans="1:18" s="222" customFormat="1" ht="12.75" customHeight="1" x14ac:dyDescent="0.2">
      <c r="A311" s="266"/>
      <c r="B311" s="268"/>
      <c r="C311" s="354"/>
      <c r="D311" s="354"/>
      <c r="E311" s="266"/>
      <c r="F311" s="266"/>
      <c r="G311" s="266"/>
      <c r="H311" s="266"/>
      <c r="I311" s="266"/>
      <c r="J311" s="266"/>
      <c r="K311" s="266"/>
      <c r="L311" s="266"/>
      <c r="M311" s="266"/>
      <c r="N311" s="266"/>
      <c r="O311" s="266"/>
      <c r="P311" s="266"/>
      <c r="Q311" s="266"/>
      <c r="R311" s="266"/>
    </row>
    <row r="312" spans="1:18" s="222" customFormat="1" ht="12.75" customHeight="1" x14ac:dyDescent="0.2">
      <c r="A312" s="266"/>
      <c r="B312" s="389" t="s">
        <v>267</v>
      </c>
      <c r="C312" s="402"/>
      <c r="D312" s="403"/>
      <c r="E312" s="266"/>
      <c r="F312" s="266"/>
      <c r="G312" s="266"/>
      <c r="H312" s="266"/>
      <c r="I312" s="266"/>
      <c r="J312" s="266"/>
      <c r="K312" s="266"/>
      <c r="L312" s="266"/>
      <c r="M312" s="266"/>
      <c r="N312" s="266"/>
      <c r="O312" s="266"/>
      <c r="P312" s="266"/>
      <c r="Q312" s="266"/>
      <c r="R312" s="266"/>
    </row>
    <row r="313" spans="1:18" s="222" customFormat="1" ht="12.75" customHeight="1" x14ac:dyDescent="0.2">
      <c r="A313" s="266"/>
      <c r="B313" s="228" t="s">
        <v>268</v>
      </c>
      <c r="C313" s="353">
        <f t="shared" ref="C313:D317" si="39">C105-C209</f>
        <v>0</v>
      </c>
      <c r="D313" s="364">
        <f t="shared" si="39"/>
        <v>0</v>
      </c>
      <c r="E313" s="266"/>
      <c r="F313" s="266"/>
      <c r="G313" s="266"/>
      <c r="H313" s="266"/>
      <c r="I313" s="266"/>
      <c r="J313" s="266"/>
      <c r="K313" s="266"/>
      <c r="L313" s="266"/>
      <c r="M313" s="266"/>
      <c r="N313" s="266"/>
      <c r="O313" s="266"/>
      <c r="P313" s="266"/>
      <c r="Q313" s="266"/>
      <c r="R313" s="266"/>
    </row>
    <row r="314" spans="1:18" s="222" customFormat="1" ht="12.75" customHeight="1" x14ac:dyDescent="0.2">
      <c r="A314" s="266"/>
      <c r="B314" s="228" t="s">
        <v>269</v>
      </c>
      <c r="C314" s="353">
        <f t="shared" si="39"/>
        <v>0</v>
      </c>
      <c r="D314" s="364">
        <f t="shared" si="39"/>
        <v>0</v>
      </c>
      <c r="E314" s="266"/>
      <c r="F314" s="266"/>
      <c r="G314" s="266"/>
      <c r="H314" s="266"/>
      <c r="I314" s="266"/>
      <c r="J314" s="266"/>
      <c r="K314" s="266"/>
      <c r="L314" s="266"/>
      <c r="M314" s="266"/>
      <c r="N314" s="266"/>
      <c r="O314" s="266"/>
      <c r="P314" s="266"/>
      <c r="Q314" s="266"/>
      <c r="R314" s="266"/>
    </row>
    <row r="315" spans="1:18" s="222" customFormat="1" ht="12.75" customHeight="1" x14ac:dyDescent="0.2">
      <c r="A315" s="266"/>
      <c r="B315" s="228" t="s">
        <v>270</v>
      </c>
      <c r="C315" s="353">
        <f t="shared" si="39"/>
        <v>0</v>
      </c>
      <c r="D315" s="364">
        <f t="shared" si="39"/>
        <v>150061</v>
      </c>
      <c r="E315" s="266"/>
      <c r="F315" s="266"/>
      <c r="G315" s="266"/>
      <c r="H315" s="266"/>
      <c r="I315" s="266"/>
      <c r="J315" s="266"/>
      <c r="K315" s="266"/>
      <c r="L315" s="266"/>
      <c r="M315" s="266"/>
      <c r="N315" s="266"/>
      <c r="O315" s="266"/>
      <c r="P315" s="266"/>
      <c r="Q315" s="266"/>
      <c r="R315" s="266"/>
    </row>
    <row r="316" spans="1:18" s="222" customFormat="1" ht="12.75" customHeight="1" x14ac:dyDescent="0.2">
      <c r="A316" s="266"/>
      <c r="B316" s="228" t="s">
        <v>271</v>
      </c>
      <c r="C316" s="353">
        <f t="shared" si="39"/>
        <v>0</v>
      </c>
      <c r="D316" s="364">
        <f t="shared" si="39"/>
        <v>0</v>
      </c>
      <c r="E316" s="266"/>
      <c r="F316" s="266"/>
      <c r="G316" s="266"/>
      <c r="H316" s="266"/>
      <c r="I316" s="266"/>
      <c r="J316" s="266"/>
      <c r="K316" s="266"/>
      <c r="L316" s="266"/>
      <c r="M316" s="266"/>
      <c r="N316" s="266"/>
      <c r="O316" s="266"/>
      <c r="P316" s="266"/>
      <c r="Q316" s="266"/>
      <c r="R316" s="266"/>
    </row>
    <row r="317" spans="1:18" s="222" customFormat="1" ht="12.75" customHeight="1" x14ac:dyDescent="0.2">
      <c r="A317" s="266"/>
      <c r="B317" s="375" t="s">
        <v>272</v>
      </c>
      <c r="C317" s="366">
        <f t="shared" si="39"/>
        <v>0</v>
      </c>
      <c r="D317" s="367">
        <f t="shared" si="39"/>
        <v>150061</v>
      </c>
      <c r="E317" s="266"/>
      <c r="F317" s="266"/>
      <c r="G317" s="266"/>
      <c r="H317" s="266"/>
      <c r="I317" s="266"/>
      <c r="J317" s="266"/>
      <c r="K317" s="266"/>
      <c r="L317" s="266"/>
      <c r="M317" s="266"/>
      <c r="N317" s="266"/>
      <c r="O317" s="266"/>
      <c r="P317" s="266"/>
      <c r="Q317" s="266"/>
      <c r="R317" s="266"/>
    </row>
    <row r="318" spans="1:18" s="222" customFormat="1" x14ac:dyDescent="0.2">
      <c r="A318" s="266"/>
      <c r="B318" s="266"/>
      <c r="C318" s="266"/>
      <c r="D318" s="266"/>
      <c r="E318" s="266"/>
      <c r="F318" s="266"/>
      <c r="G318" s="266"/>
      <c r="H318" s="266"/>
      <c r="I318" s="266"/>
      <c r="J318" s="266"/>
      <c r="K318" s="266"/>
      <c r="L318" s="266"/>
      <c r="M318" s="266"/>
      <c r="N318" s="266"/>
      <c r="O318" s="266"/>
      <c r="P318" s="266"/>
      <c r="Q318" s="266"/>
      <c r="R318" s="266"/>
    </row>
    <row r="319" spans="1:18" s="222" customFormat="1" x14ac:dyDescent="0.2">
      <c r="A319" s="266"/>
      <c r="B319" s="266"/>
      <c r="C319" s="266"/>
      <c r="D319" s="266"/>
      <c r="E319" s="266"/>
      <c r="F319" s="266"/>
      <c r="G319" s="266"/>
      <c r="H319" s="266"/>
      <c r="I319" s="266"/>
      <c r="J319" s="266"/>
      <c r="K319" s="266"/>
      <c r="L319" s="266"/>
      <c r="M319" s="266"/>
      <c r="N319" s="266"/>
      <c r="O319" s="266"/>
      <c r="P319" s="266"/>
      <c r="Q319" s="266"/>
      <c r="R319" s="266"/>
    </row>
    <row r="320" spans="1:18" s="222" customFormat="1" ht="19.5" x14ac:dyDescent="0.25">
      <c r="A320" s="266"/>
      <c r="B320" s="334" t="s">
        <v>273</v>
      </c>
      <c r="C320" s="266"/>
      <c r="D320" s="266"/>
      <c r="E320" s="266"/>
      <c r="F320" s="266"/>
      <c r="G320" s="266"/>
      <c r="H320" s="266"/>
      <c r="I320" s="266"/>
      <c r="J320" s="266"/>
      <c r="K320" s="266"/>
      <c r="L320" s="266"/>
      <c r="M320" s="266"/>
      <c r="N320" s="266"/>
      <c r="O320" s="266"/>
      <c r="P320" s="266"/>
      <c r="Q320" s="266"/>
      <c r="R320" s="266"/>
    </row>
    <row r="321" spans="1:18" s="222" customFormat="1" x14ac:dyDescent="0.2">
      <c r="A321" s="266"/>
      <c r="B321" s="266"/>
      <c r="C321" s="266"/>
      <c r="D321" s="266"/>
      <c r="E321" s="266"/>
      <c r="F321" s="266"/>
      <c r="G321" s="266"/>
      <c r="H321" s="266"/>
      <c r="I321" s="266"/>
      <c r="J321" s="266"/>
      <c r="K321" s="266"/>
      <c r="L321" s="266"/>
      <c r="M321" s="266"/>
      <c r="N321" s="266"/>
      <c r="O321" s="266"/>
      <c r="P321" s="266"/>
      <c r="Q321" s="266"/>
    </row>
    <row r="322" spans="1:18" s="222" customFormat="1" x14ac:dyDescent="0.2">
      <c r="A322" s="266"/>
      <c r="B322" s="528"/>
      <c r="C322" s="535"/>
      <c r="D322" s="535"/>
      <c r="E322" s="535"/>
      <c r="F322" s="536"/>
      <c r="G322" s="266"/>
      <c r="H322" s="266"/>
      <c r="I322" s="266"/>
      <c r="J322" s="266"/>
      <c r="K322" s="266"/>
      <c r="L322" s="266"/>
      <c r="M322" s="266"/>
      <c r="N322" s="266"/>
      <c r="O322" s="266"/>
      <c r="P322" s="266"/>
      <c r="Q322" s="266"/>
    </row>
    <row r="323" spans="1:18" s="222" customFormat="1" ht="33" customHeight="1" x14ac:dyDescent="0.2">
      <c r="A323" s="266"/>
      <c r="B323" s="278"/>
      <c r="C323" s="81" t="s">
        <v>352</v>
      </c>
      <c r="D323" s="81" t="s">
        <v>353</v>
      </c>
      <c r="E323" s="81" t="s">
        <v>359</v>
      </c>
      <c r="F323" s="450" t="s">
        <v>358</v>
      </c>
      <c r="G323" s="266"/>
      <c r="H323" s="266"/>
      <c r="I323" s="266"/>
      <c r="J323" s="266"/>
      <c r="K323" s="266"/>
      <c r="L323" s="266"/>
      <c r="M323" s="266"/>
      <c r="N323" s="266"/>
      <c r="O323" s="266"/>
      <c r="P323" s="266"/>
      <c r="Q323" s="266"/>
    </row>
    <row r="324" spans="1:18" s="222" customFormat="1" x14ac:dyDescent="0.2">
      <c r="A324" s="266"/>
      <c r="B324" s="278" t="s">
        <v>152</v>
      </c>
      <c r="C324" s="353">
        <f>D40</f>
        <v>17419453</v>
      </c>
      <c r="D324" s="353">
        <f>D144</f>
        <v>17275031</v>
      </c>
      <c r="E324" s="353">
        <f>SUM(D40:G40)</f>
        <v>72489943</v>
      </c>
      <c r="F324" s="364">
        <f>SUM(D40:M40)</f>
        <v>191640733</v>
      </c>
      <c r="G324" s="266"/>
      <c r="H324" s="266"/>
      <c r="I324" s="266"/>
      <c r="J324" s="266"/>
      <c r="K324" s="266"/>
      <c r="L324" s="266"/>
      <c r="M324" s="266"/>
      <c r="N324" s="266"/>
      <c r="O324" s="266"/>
      <c r="P324" s="266"/>
      <c r="Q324" s="266"/>
    </row>
    <row r="325" spans="1:18" s="222" customFormat="1" x14ac:dyDescent="0.2">
      <c r="A325" s="266"/>
      <c r="B325" s="278" t="s">
        <v>350</v>
      </c>
      <c r="C325" s="353">
        <f>D54</f>
        <v>17917413</v>
      </c>
      <c r="D325" s="353">
        <f>D158</f>
        <v>17917413</v>
      </c>
      <c r="E325" s="353">
        <f>SUM(D54:G54)</f>
        <v>76364205</v>
      </c>
      <c r="F325" s="364">
        <f>SUM(D54:M54)</f>
        <v>211489535</v>
      </c>
      <c r="G325" s="266"/>
      <c r="H325" s="266"/>
      <c r="I325" s="266"/>
      <c r="J325" s="266"/>
      <c r="K325" s="266"/>
      <c r="L325" s="266"/>
      <c r="M325" s="266"/>
      <c r="N325" s="266"/>
      <c r="O325" s="266"/>
      <c r="P325" s="266"/>
      <c r="Q325" s="266"/>
    </row>
    <row r="326" spans="1:18" s="222" customFormat="1" x14ac:dyDescent="0.2">
      <c r="A326" s="266"/>
      <c r="B326" s="278" t="s">
        <v>451</v>
      </c>
      <c r="C326" s="353">
        <f>C324-C325</f>
        <v>-497960</v>
      </c>
      <c r="D326" s="353">
        <f>D324-D325</f>
        <v>-642382</v>
      </c>
      <c r="E326" s="353">
        <f>E324-E325</f>
        <v>-3874262</v>
      </c>
      <c r="F326" s="364">
        <f>F324-F325</f>
        <v>-19848802</v>
      </c>
      <c r="G326" s="266"/>
      <c r="H326" s="266"/>
      <c r="I326" s="266"/>
      <c r="J326" s="266"/>
      <c r="K326" s="266"/>
      <c r="L326" s="266"/>
      <c r="M326" s="266"/>
      <c r="N326" s="266"/>
      <c r="O326" s="266"/>
      <c r="P326" s="266"/>
      <c r="Q326" s="266"/>
    </row>
    <row r="327" spans="1:18" s="222" customFormat="1" x14ac:dyDescent="0.2">
      <c r="A327" s="266"/>
      <c r="B327" s="278"/>
      <c r="C327" s="81"/>
      <c r="D327" s="81"/>
      <c r="E327" s="81"/>
      <c r="F327" s="450"/>
      <c r="G327" s="266"/>
      <c r="H327" s="266"/>
      <c r="I327" s="266"/>
      <c r="J327" s="266"/>
      <c r="K327" s="266"/>
      <c r="L327" s="266"/>
      <c r="M327" s="266"/>
      <c r="N327" s="266"/>
      <c r="O327" s="266"/>
      <c r="P327" s="266"/>
      <c r="Q327" s="266"/>
    </row>
    <row r="328" spans="1:18" s="222" customFormat="1" x14ac:dyDescent="0.2">
      <c r="A328" s="266"/>
      <c r="B328" s="278" t="s">
        <v>351</v>
      </c>
      <c r="C328" s="353">
        <f>D109</f>
        <v>6632100</v>
      </c>
      <c r="D328" s="353">
        <f>D213</f>
        <v>6482039</v>
      </c>
      <c r="E328" s="353">
        <f>SUM(D109:G109)</f>
        <v>22704400</v>
      </c>
      <c r="F328" s="364">
        <f>SUM(D109:M109)</f>
        <v>60153400</v>
      </c>
      <c r="G328" s="266"/>
      <c r="H328" s="266"/>
      <c r="I328" s="266"/>
      <c r="J328" s="266"/>
      <c r="K328" s="266"/>
      <c r="L328" s="266"/>
      <c r="M328" s="266"/>
      <c r="N328" s="266"/>
      <c r="O328" s="266"/>
      <c r="P328" s="266"/>
      <c r="Q328" s="266"/>
    </row>
    <row r="329" spans="1:18" s="222" customFormat="1" x14ac:dyDescent="0.2">
      <c r="A329" s="266"/>
      <c r="B329" s="382"/>
      <c r="C329" s="129"/>
      <c r="D329" s="343"/>
      <c r="E329" s="343"/>
      <c r="F329" s="451"/>
      <c r="G329" s="266"/>
      <c r="H329" s="266"/>
      <c r="I329" s="266"/>
      <c r="J329" s="266"/>
      <c r="K329" s="266"/>
      <c r="L329" s="266"/>
      <c r="M329" s="266"/>
      <c r="N329" s="266"/>
      <c r="O329" s="266"/>
      <c r="P329" s="266"/>
      <c r="Q329" s="266"/>
    </row>
    <row r="330" spans="1:18" s="222" customFormat="1" x14ac:dyDescent="0.2">
      <c r="A330" s="266"/>
      <c r="B330" s="266"/>
      <c r="C330" s="266"/>
      <c r="D330" s="266"/>
      <c r="E330" s="266"/>
      <c r="F330" s="266"/>
      <c r="G330" s="266"/>
      <c r="H330" s="266"/>
      <c r="I330" s="266"/>
      <c r="J330" s="266"/>
      <c r="K330" s="266"/>
      <c r="L330" s="266"/>
      <c r="M330" s="266"/>
      <c r="N330" s="266"/>
      <c r="O330" s="266"/>
      <c r="P330" s="266"/>
      <c r="Q330" s="266"/>
      <c r="R330" s="266"/>
    </row>
    <row r="331" spans="1:18" s="222" customFormat="1" x14ac:dyDescent="0.2">
      <c r="A331" s="266"/>
      <c r="B331" s="266"/>
      <c r="C331" s="266"/>
      <c r="D331" s="266"/>
      <c r="E331" s="266"/>
      <c r="F331" s="266"/>
      <c r="G331" s="266"/>
      <c r="H331" s="266"/>
      <c r="I331" s="266"/>
      <c r="J331" s="266"/>
      <c r="K331" s="266"/>
      <c r="L331" s="266"/>
      <c r="M331" s="266"/>
      <c r="N331" s="266"/>
      <c r="O331" s="266"/>
      <c r="P331" s="266"/>
      <c r="Q331" s="266"/>
      <c r="R331" s="266"/>
    </row>
    <row r="332" spans="1:18" s="222" customFormat="1" ht="19.5" x14ac:dyDescent="0.25">
      <c r="A332" s="266"/>
      <c r="B332" s="334" t="s">
        <v>354</v>
      </c>
      <c r="C332" s="266"/>
      <c r="D332" s="266"/>
      <c r="E332" s="266"/>
      <c r="F332" s="266"/>
      <c r="G332" s="266"/>
      <c r="H332" s="266"/>
      <c r="I332" s="266"/>
      <c r="J332" s="266"/>
      <c r="K332" s="266"/>
      <c r="L332" s="266"/>
      <c r="M332" s="266"/>
      <c r="N332" s="266"/>
      <c r="O332" s="266"/>
      <c r="P332" s="266"/>
      <c r="Q332" s="266"/>
      <c r="R332" s="266"/>
    </row>
    <row r="333" spans="1:18" s="222" customFormat="1" x14ac:dyDescent="0.2">
      <c r="A333" s="266"/>
      <c r="B333" s="266"/>
      <c r="C333" s="266"/>
      <c r="D333" s="266"/>
      <c r="E333" s="266"/>
      <c r="F333" s="266"/>
      <c r="G333" s="266"/>
      <c r="H333" s="266"/>
      <c r="I333" s="266"/>
      <c r="J333" s="266"/>
      <c r="K333" s="266"/>
      <c r="L333" s="266"/>
      <c r="M333" s="266"/>
      <c r="N333" s="266"/>
      <c r="O333" s="266"/>
      <c r="P333" s="266"/>
      <c r="Q333" s="266"/>
      <c r="R333" s="266"/>
    </row>
    <row r="334" spans="1:18" s="222" customFormat="1" x14ac:dyDescent="0.2">
      <c r="A334" s="266"/>
      <c r="B334" s="266"/>
      <c r="C334" s="266"/>
      <c r="D334" s="266"/>
      <c r="E334" s="266"/>
      <c r="F334" s="266"/>
      <c r="G334" s="266"/>
      <c r="H334" s="266"/>
      <c r="I334" s="266"/>
      <c r="J334" s="266"/>
      <c r="K334" s="266"/>
      <c r="L334" s="266"/>
      <c r="M334" s="266"/>
      <c r="N334" s="266"/>
      <c r="O334" s="266"/>
      <c r="P334" s="266"/>
      <c r="Q334" s="266"/>
      <c r="R334" s="266"/>
    </row>
    <row r="335" spans="1:18" s="222" customFormat="1" x14ac:dyDescent="0.2">
      <c r="A335" s="266"/>
      <c r="B335" s="389"/>
      <c r="C335" s="402"/>
      <c r="D335" s="402"/>
      <c r="E335" s="402"/>
      <c r="F335" s="402"/>
      <c r="G335" s="403"/>
      <c r="H335" s="404"/>
      <c r="I335" s="402"/>
      <c r="J335" s="402"/>
      <c r="K335" s="402"/>
      <c r="L335" s="402"/>
      <c r="M335" s="403"/>
      <c r="N335" s="266"/>
      <c r="O335" s="266"/>
      <c r="P335" s="266"/>
      <c r="Q335" s="266"/>
      <c r="R335" s="266"/>
    </row>
    <row r="336" spans="1:18" s="222" customFormat="1" x14ac:dyDescent="0.2">
      <c r="A336" s="266"/>
      <c r="B336" s="332" t="s">
        <v>387</v>
      </c>
      <c r="C336" s="425"/>
      <c r="D336" s="425"/>
      <c r="E336" s="425"/>
      <c r="F336" s="425"/>
      <c r="G336" s="426"/>
      <c r="H336" s="427"/>
      <c r="I336" s="425"/>
      <c r="J336" s="425"/>
      <c r="K336" s="425"/>
      <c r="L336" s="425"/>
      <c r="M336" s="426"/>
      <c r="N336" s="266"/>
      <c r="O336" s="266"/>
      <c r="P336" s="266"/>
      <c r="Q336" s="266"/>
      <c r="R336" s="266"/>
    </row>
    <row r="337" spans="1:18" s="222" customFormat="1" x14ac:dyDescent="0.2">
      <c r="A337" s="266"/>
      <c r="B337" s="390" t="s">
        <v>367</v>
      </c>
      <c r="C337" s="660">
        <v>0</v>
      </c>
      <c r="D337" s="660">
        <v>0</v>
      </c>
      <c r="E337" s="660">
        <v>0</v>
      </c>
      <c r="F337" s="660">
        <v>0</v>
      </c>
      <c r="G337" s="661">
        <v>0</v>
      </c>
      <c r="H337" s="662">
        <v>0</v>
      </c>
      <c r="I337" s="660">
        <v>0</v>
      </c>
      <c r="J337" s="660">
        <v>0</v>
      </c>
      <c r="K337" s="660">
        <v>0</v>
      </c>
      <c r="L337" s="660">
        <v>0</v>
      </c>
      <c r="M337" s="661">
        <v>0</v>
      </c>
      <c r="N337" s="266"/>
      <c r="O337" s="266"/>
      <c r="P337" s="266"/>
      <c r="Q337" s="266"/>
      <c r="R337" s="266"/>
    </row>
    <row r="338" spans="1:18" s="222" customFormat="1" x14ac:dyDescent="0.2">
      <c r="A338" s="266"/>
      <c r="B338" s="390" t="s">
        <v>357</v>
      </c>
      <c r="C338" s="816">
        <v>2.5000000000000001E-3</v>
      </c>
      <c r="D338" s="816">
        <v>2.5000000000000001E-3</v>
      </c>
      <c r="E338" s="816">
        <v>2.5000000000000001E-3</v>
      </c>
      <c r="F338" s="816">
        <v>2.5000000000000001E-3</v>
      </c>
      <c r="G338" s="819">
        <v>2.5000000000000001E-3</v>
      </c>
      <c r="H338" s="817">
        <v>2.5000000000000001E-3</v>
      </c>
      <c r="I338" s="816">
        <v>2.5000000000000001E-3</v>
      </c>
      <c r="J338" s="816">
        <v>2.5000000000000001E-3</v>
      </c>
      <c r="K338" s="816">
        <v>2.5000000000000001E-3</v>
      </c>
      <c r="L338" s="816">
        <v>2.5000000000000001E-3</v>
      </c>
      <c r="M338" s="819">
        <v>2.5000000000000001E-3</v>
      </c>
      <c r="N338" s="266"/>
      <c r="O338" s="266"/>
      <c r="P338" s="266"/>
      <c r="Q338" s="266"/>
      <c r="R338" s="266"/>
    </row>
    <row r="339" spans="1:18" s="222" customFormat="1" x14ac:dyDescent="0.2">
      <c r="A339" s="266"/>
      <c r="B339" s="390" t="s">
        <v>356</v>
      </c>
      <c r="C339" s="815">
        <v>0.02</v>
      </c>
      <c r="D339" s="815">
        <v>0.02</v>
      </c>
      <c r="E339" s="815">
        <v>0.02</v>
      </c>
      <c r="F339" s="815">
        <v>0.02</v>
      </c>
      <c r="G339" s="820">
        <v>0.02</v>
      </c>
      <c r="H339" s="818">
        <v>0.02</v>
      </c>
      <c r="I339" s="815">
        <v>0.02</v>
      </c>
      <c r="J339" s="815">
        <v>0.02</v>
      </c>
      <c r="K339" s="815">
        <v>0.02</v>
      </c>
      <c r="L339" s="815">
        <v>0.02</v>
      </c>
      <c r="M339" s="820">
        <v>0.02</v>
      </c>
      <c r="N339" s="266"/>
      <c r="O339" s="266"/>
      <c r="P339" s="266"/>
      <c r="Q339" s="266"/>
      <c r="R339" s="266"/>
    </row>
    <row r="340" spans="1:18" s="222" customFormat="1" x14ac:dyDescent="0.2">
      <c r="A340" s="266"/>
      <c r="B340" s="390" t="s">
        <v>355</v>
      </c>
      <c r="C340" s="816">
        <v>2.2499999999999999E-2</v>
      </c>
      <c r="D340" s="816">
        <v>2.2499999999999999E-2</v>
      </c>
      <c r="E340" s="816">
        <v>2.2499999999999999E-2</v>
      </c>
      <c r="F340" s="816">
        <v>2.2499999999999999E-2</v>
      </c>
      <c r="G340" s="819">
        <v>2.2499999999999999E-2</v>
      </c>
      <c r="H340" s="817">
        <v>2.2499999999999999E-2</v>
      </c>
      <c r="I340" s="816">
        <v>2.2499999999999999E-2</v>
      </c>
      <c r="J340" s="816">
        <v>2.2499999999999999E-2</v>
      </c>
      <c r="K340" s="816">
        <v>2.2499999999999999E-2</v>
      </c>
      <c r="L340" s="816">
        <v>2.2499999999999999E-2</v>
      </c>
      <c r="M340" s="819">
        <v>2.2499999999999999E-2</v>
      </c>
      <c r="N340" s="266"/>
      <c r="O340" s="266"/>
      <c r="P340" s="266"/>
      <c r="Q340" s="266"/>
      <c r="R340" s="266"/>
    </row>
    <row r="341" spans="1:18" s="222" customFormat="1" x14ac:dyDescent="0.2">
      <c r="A341" s="266"/>
      <c r="B341" s="390" t="s">
        <v>587</v>
      </c>
      <c r="C341" s="815">
        <v>1.4999999999999999E-2</v>
      </c>
      <c r="D341" s="815">
        <v>1.4999999999999999E-2</v>
      </c>
      <c r="E341" s="815">
        <v>1.4999999999999999E-2</v>
      </c>
      <c r="F341" s="815">
        <v>1.4999999999999999E-2</v>
      </c>
      <c r="G341" s="820">
        <v>1.4999999999999999E-2</v>
      </c>
      <c r="H341" s="818">
        <v>1.4999999999999999E-2</v>
      </c>
      <c r="I341" s="815">
        <v>1.4999999999999999E-2</v>
      </c>
      <c r="J341" s="815">
        <v>1.4999999999999999E-2</v>
      </c>
      <c r="K341" s="815">
        <v>1.4999999999999999E-2</v>
      </c>
      <c r="L341" s="815">
        <v>1.4999999999999999E-2</v>
      </c>
      <c r="M341" s="820">
        <v>1.4999999999999999E-2</v>
      </c>
      <c r="N341" s="266"/>
      <c r="O341" s="266"/>
      <c r="P341" s="266"/>
      <c r="Q341" s="266"/>
      <c r="R341" s="266"/>
    </row>
    <row r="342" spans="1:18" s="222" customFormat="1" x14ac:dyDescent="0.2">
      <c r="A342" s="266"/>
      <c r="B342" s="390" t="s">
        <v>588</v>
      </c>
      <c r="C342" s="815">
        <v>1.4999999999999999E-2</v>
      </c>
      <c r="D342" s="815">
        <v>1.4999999999999999E-2</v>
      </c>
      <c r="E342" s="815">
        <v>1.4999999999999999E-2</v>
      </c>
      <c r="F342" s="815">
        <v>1.4999999999999999E-2</v>
      </c>
      <c r="G342" s="820">
        <v>1.4999999999999999E-2</v>
      </c>
      <c r="H342" s="818">
        <v>1.4999999999999999E-2</v>
      </c>
      <c r="I342" s="815">
        <v>1.4999999999999999E-2</v>
      </c>
      <c r="J342" s="815">
        <v>1.4999999999999999E-2</v>
      </c>
      <c r="K342" s="815">
        <v>1.4999999999999999E-2</v>
      </c>
      <c r="L342" s="815">
        <v>1.4999999999999999E-2</v>
      </c>
      <c r="M342" s="820">
        <v>1.4999999999999999E-2</v>
      </c>
      <c r="N342" s="266"/>
      <c r="O342" s="266"/>
      <c r="P342" s="266"/>
      <c r="Q342" s="266"/>
      <c r="R342" s="266"/>
    </row>
    <row r="343" spans="1:18" s="222" customFormat="1" x14ac:dyDescent="0.2">
      <c r="A343" s="266"/>
      <c r="B343" s="390" t="s">
        <v>73</v>
      </c>
      <c r="C343" s="815">
        <v>1.4999999999999999E-2</v>
      </c>
      <c r="D343" s="815">
        <v>1.4999999999999999E-2</v>
      </c>
      <c r="E343" s="815">
        <v>1.4999999999999999E-2</v>
      </c>
      <c r="F343" s="815">
        <v>1.4999999999999999E-2</v>
      </c>
      <c r="G343" s="820">
        <v>1.4999999999999999E-2</v>
      </c>
      <c r="H343" s="818">
        <v>1.4999999999999999E-2</v>
      </c>
      <c r="I343" s="815">
        <v>1.4999999999999999E-2</v>
      </c>
      <c r="J343" s="815">
        <v>1.4999999999999999E-2</v>
      </c>
      <c r="K343" s="815">
        <v>1.4999999999999999E-2</v>
      </c>
      <c r="L343" s="815">
        <v>1.4999999999999999E-2</v>
      </c>
      <c r="M343" s="820">
        <v>1.4999999999999999E-2</v>
      </c>
      <c r="N343" s="266"/>
      <c r="O343" s="266"/>
      <c r="P343" s="266"/>
      <c r="Q343" s="266"/>
      <c r="R343" s="266"/>
    </row>
    <row r="344" spans="1:18" s="222" customFormat="1" x14ac:dyDescent="0.2">
      <c r="A344" s="266"/>
      <c r="B344" s="390" t="s">
        <v>77</v>
      </c>
      <c r="C344" s="815">
        <v>1.4999999999999999E-2</v>
      </c>
      <c r="D344" s="815">
        <v>1.4999999999999999E-2</v>
      </c>
      <c r="E344" s="815">
        <v>1.4999999999999999E-2</v>
      </c>
      <c r="F344" s="815">
        <v>1.4999999999999999E-2</v>
      </c>
      <c r="G344" s="820">
        <v>1.4999999999999999E-2</v>
      </c>
      <c r="H344" s="818">
        <v>1.4999999999999999E-2</v>
      </c>
      <c r="I344" s="815">
        <v>1.4999999999999999E-2</v>
      </c>
      <c r="J344" s="815">
        <v>1.4999999999999999E-2</v>
      </c>
      <c r="K344" s="815">
        <v>1.4999999999999999E-2</v>
      </c>
      <c r="L344" s="815">
        <v>1.4999999999999999E-2</v>
      </c>
      <c r="M344" s="820">
        <v>1.4999999999999999E-2</v>
      </c>
      <c r="N344" s="266"/>
      <c r="O344" s="266"/>
      <c r="P344" s="266"/>
      <c r="Q344" s="266"/>
      <c r="R344" s="266"/>
    </row>
    <row r="345" spans="1:18" s="222" customFormat="1" x14ac:dyDescent="0.2">
      <c r="A345" s="266"/>
      <c r="B345" s="390" t="s">
        <v>589</v>
      </c>
      <c r="C345" s="815">
        <v>0.02</v>
      </c>
      <c r="D345" s="815">
        <v>0.02</v>
      </c>
      <c r="E345" s="815">
        <v>0.02</v>
      </c>
      <c r="F345" s="815">
        <v>0.02</v>
      </c>
      <c r="G345" s="820">
        <v>0.02</v>
      </c>
      <c r="H345" s="818">
        <v>0.02</v>
      </c>
      <c r="I345" s="815">
        <v>0.02</v>
      </c>
      <c r="J345" s="815">
        <v>0.02</v>
      </c>
      <c r="K345" s="815">
        <v>0.02</v>
      </c>
      <c r="L345" s="815">
        <v>0.02</v>
      </c>
      <c r="M345" s="820">
        <v>0.02</v>
      </c>
      <c r="N345" s="266"/>
      <c r="O345" s="266"/>
      <c r="P345" s="266"/>
      <c r="Q345" s="266"/>
      <c r="R345" s="266"/>
    </row>
    <row r="346" spans="1:18" s="222" customFormat="1" x14ac:dyDescent="0.2">
      <c r="A346" s="266"/>
      <c r="B346" s="390" t="s">
        <v>368</v>
      </c>
      <c r="C346" s="391"/>
      <c r="D346" s="391"/>
      <c r="E346" s="391"/>
      <c r="F346" s="415"/>
      <c r="G346" s="416"/>
      <c r="H346" s="417"/>
      <c r="I346" s="415"/>
      <c r="J346" s="415"/>
      <c r="K346" s="415"/>
      <c r="L346" s="415"/>
      <c r="M346" s="416"/>
      <c r="N346" s="266"/>
      <c r="O346" s="266"/>
      <c r="P346" s="266"/>
      <c r="Q346" s="266"/>
      <c r="R346" s="266"/>
    </row>
    <row r="347" spans="1:18" s="222" customFormat="1" x14ac:dyDescent="0.2">
      <c r="A347" s="266"/>
      <c r="B347" s="390" t="s">
        <v>368</v>
      </c>
      <c r="C347" s="391"/>
      <c r="D347" s="391"/>
      <c r="E347" s="391"/>
      <c r="F347" s="415"/>
      <c r="G347" s="416"/>
      <c r="H347" s="417"/>
      <c r="I347" s="415"/>
      <c r="J347" s="415"/>
      <c r="K347" s="415"/>
      <c r="L347" s="415"/>
      <c r="M347" s="416"/>
      <c r="N347" s="266"/>
      <c r="O347" s="266"/>
      <c r="P347" s="266"/>
      <c r="Q347" s="266"/>
      <c r="R347" s="266"/>
    </row>
    <row r="348" spans="1:18" s="222" customFormat="1" x14ac:dyDescent="0.2">
      <c r="A348" s="266"/>
      <c r="B348" s="390" t="s">
        <v>368</v>
      </c>
      <c r="C348" s="391"/>
      <c r="D348" s="391"/>
      <c r="E348" s="391"/>
      <c r="F348" s="415"/>
      <c r="G348" s="416"/>
      <c r="H348" s="417"/>
      <c r="I348" s="415"/>
      <c r="J348" s="415"/>
      <c r="K348" s="415"/>
      <c r="L348" s="415"/>
      <c r="M348" s="416"/>
      <c r="N348" s="266"/>
      <c r="O348" s="266"/>
      <c r="P348" s="266"/>
      <c r="Q348" s="266"/>
      <c r="R348" s="266"/>
    </row>
    <row r="349" spans="1:18" s="222" customFormat="1" x14ac:dyDescent="0.2">
      <c r="A349" s="266"/>
      <c r="B349" s="390" t="s">
        <v>368</v>
      </c>
      <c r="C349" s="391"/>
      <c r="D349" s="391"/>
      <c r="E349" s="391"/>
      <c r="F349" s="415"/>
      <c r="G349" s="416"/>
      <c r="H349" s="417"/>
      <c r="I349" s="415"/>
      <c r="J349" s="415"/>
      <c r="K349" s="415"/>
      <c r="L349" s="415"/>
      <c r="M349" s="416"/>
      <c r="N349" s="266"/>
      <c r="O349" s="266"/>
      <c r="P349" s="266"/>
      <c r="Q349" s="266"/>
      <c r="R349" s="266"/>
    </row>
    <row r="350" spans="1:18" s="222" customFormat="1" x14ac:dyDescent="0.2">
      <c r="A350" s="266"/>
      <c r="B350" s="390" t="s">
        <v>368</v>
      </c>
      <c r="C350" s="391"/>
      <c r="D350" s="391"/>
      <c r="E350" s="391"/>
      <c r="F350" s="415"/>
      <c r="G350" s="416"/>
      <c r="H350" s="417"/>
      <c r="I350" s="415"/>
      <c r="J350" s="415"/>
      <c r="K350" s="415"/>
      <c r="L350" s="415"/>
      <c r="M350" s="416"/>
      <c r="N350" s="266"/>
      <c r="O350" s="266"/>
      <c r="P350" s="266"/>
      <c r="Q350" s="266"/>
      <c r="R350" s="266"/>
    </row>
    <row r="351" spans="1:18" s="222" customFormat="1" x14ac:dyDescent="0.2">
      <c r="A351" s="266"/>
      <c r="B351" s="390" t="s">
        <v>368</v>
      </c>
      <c r="C351" s="391"/>
      <c r="D351" s="391"/>
      <c r="E351" s="391"/>
      <c r="F351" s="415"/>
      <c r="G351" s="416"/>
      <c r="H351" s="417"/>
      <c r="I351" s="415"/>
      <c r="J351" s="415"/>
      <c r="K351" s="415"/>
      <c r="L351" s="415"/>
      <c r="M351" s="416"/>
      <c r="N351" s="266"/>
      <c r="O351" s="266"/>
      <c r="P351" s="266"/>
      <c r="Q351" s="266"/>
      <c r="R351" s="266"/>
    </row>
    <row r="352" spans="1:18" s="222" customFormat="1" x14ac:dyDescent="0.2">
      <c r="A352" s="266"/>
      <c r="B352" s="390" t="s">
        <v>368</v>
      </c>
      <c r="C352" s="391"/>
      <c r="D352" s="391"/>
      <c r="E352" s="391"/>
      <c r="F352" s="415"/>
      <c r="G352" s="416"/>
      <c r="H352" s="417"/>
      <c r="I352" s="415"/>
      <c r="J352" s="415"/>
      <c r="K352" s="415"/>
      <c r="L352" s="415"/>
      <c r="M352" s="416"/>
      <c r="N352" s="266"/>
      <c r="O352" s="266"/>
      <c r="P352" s="266"/>
      <c r="Q352" s="266"/>
      <c r="R352" s="266"/>
    </row>
    <row r="353" spans="1:18" s="222" customFormat="1" x14ac:dyDescent="0.2">
      <c r="A353" s="266"/>
      <c r="B353" s="390" t="s">
        <v>368</v>
      </c>
      <c r="C353" s="391"/>
      <c r="D353" s="391"/>
      <c r="E353" s="391"/>
      <c r="F353" s="415"/>
      <c r="G353" s="416"/>
      <c r="H353" s="417"/>
      <c r="I353" s="415"/>
      <c r="J353" s="415"/>
      <c r="K353" s="415"/>
      <c r="L353" s="415"/>
      <c r="M353" s="416"/>
      <c r="N353" s="266"/>
      <c r="O353" s="266"/>
      <c r="P353" s="266"/>
      <c r="Q353" s="266"/>
      <c r="R353" s="266"/>
    </row>
    <row r="354" spans="1:18" s="222" customFormat="1" x14ac:dyDescent="0.2">
      <c r="A354" s="266"/>
      <c r="B354" s="390" t="s">
        <v>368</v>
      </c>
      <c r="C354" s="391"/>
      <c r="D354" s="391"/>
      <c r="E354" s="391"/>
      <c r="F354" s="415"/>
      <c r="G354" s="416"/>
      <c r="H354" s="417"/>
      <c r="I354" s="415"/>
      <c r="J354" s="415"/>
      <c r="K354" s="415"/>
      <c r="L354" s="415"/>
      <c r="M354" s="416"/>
      <c r="N354" s="266"/>
      <c r="O354" s="266"/>
      <c r="P354" s="266"/>
      <c r="Q354" s="266"/>
      <c r="R354" s="266"/>
    </row>
    <row r="355" spans="1:18" s="222" customFormat="1" x14ac:dyDescent="0.2">
      <c r="A355" s="266"/>
      <c r="B355" s="390" t="s">
        <v>368</v>
      </c>
      <c r="C355" s="391"/>
      <c r="D355" s="391"/>
      <c r="E355" s="391"/>
      <c r="F355" s="415"/>
      <c r="G355" s="416"/>
      <c r="H355" s="417"/>
      <c r="I355" s="415"/>
      <c r="J355" s="415"/>
      <c r="K355" s="415"/>
      <c r="L355" s="415"/>
      <c r="M355" s="416"/>
      <c r="N355" s="266"/>
      <c r="O355" s="266"/>
      <c r="P355" s="266"/>
      <c r="Q355" s="266"/>
      <c r="R355" s="266"/>
    </row>
    <row r="356" spans="1:18" s="222" customFormat="1" x14ac:dyDescent="0.2">
      <c r="A356" s="266"/>
      <c r="B356" s="390" t="s">
        <v>368</v>
      </c>
      <c r="C356" s="391"/>
      <c r="D356" s="391"/>
      <c r="E356" s="391"/>
      <c r="F356" s="415"/>
      <c r="G356" s="416"/>
      <c r="H356" s="417"/>
      <c r="I356" s="415"/>
      <c r="J356" s="415"/>
      <c r="K356" s="415"/>
      <c r="L356" s="415"/>
      <c r="M356" s="416"/>
      <c r="N356" s="266"/>
      <c r="O356" s="266"/>
      <c r="P356" s="266"/>
      <c r="Q356" s="266"/>
      <c r="R356" s="266"/>
    </row>
    <row r="357" spans="1:18" s="222" customFormat="1" x14ac:dyDescent="0.2">
      <c r="A357" s="266"/>
      <c r="B357" s="390" t="s">
        <v>368</v>
      </c>
      <c r="C357" s="391"/>
      <c r="D357" s="391"/>
      <c r="E357" s="391"/>
      <c r="F357" s="415"/>
      <c r="G357" s="416"/>
      <c r="H357" s="417"/>
      <c r="I357" s="415"/>
      <c r="J357" s="415"/>
      <c r="K357" s="415"/>
      <c r="L357" s="415"/>
      <c r="M357" s="416"/>
      <c r="N357" s="266"/>
      <c r="O357" s="266"/>
      <c r="P357" s="266"/>
      <c r="Q357" s="266"/>
      <c r="R357" s="266"/>
    </row>
    <row r="358" spans="1:18" s="222" customFormat="1" x14ac:dyDescent="0.2">
      <c r="A358" s="266"/>
      <c r="B358" s="390" t="s">
        <v>368</v>
      </c>
      <c r="C358" s="391"/>
      <c r="D358" s="391"/>
      <c r="E358" s="391"/>
      <c r="F358" s="415"/>
      <c r="G358" s="416"/>
      <c r="H358" s="417"/>
      <c r="I358" s="415"/>
      <c r="J358" s="415"/>
      <c r="K358" s="415"/>
      <c r="L358" s="415"/>
      <c r="M358" s="416"/>
      <c r="N358" s="266"/>
      <c r="O358" s="266"/>
      <c r="P358" s="266"/>
      <c r="Q358" s="266"/>
      <c r="R358" s="266"/>
    </row>
    <row r="359" spans="1:18" s="222" customFormat="1" x14ac:dyDescent="0.2">
      <c r="A359" s="266"/>
      <c r="B359" s="390" t="s">
        <v>368</v>
      </c>
      <c r="C359" s="391"/>
      <c r="D359" s="391"/>
      <c r="E359" s="391"/>
      <c r="F359" s="415"/>
      <c r="G359" s="416"/>
      <c r="H359" s="417"/>
      <c r="I359" s="415"/>
      <c r="J359" s="415"/>
      <c r="K359" s="415"/>
      <c r="L359" s="415"/>
      <c r="M359" s="416"/>
      <c r="N359" s="266"/>
      <c r="O359" s="266"/>
      <c r="P359" s="266"/>
      <c r="Q359" s="266"/>
      <c r="R359" s="266"/>
    </row>
    <row r="360" spans="1:18" s="222" customFormat="1" x14ac:dyDescent="0.2">
      <c r="A360" s="266"/>
      <c r="B360" s="390" t="s">
        <v>368</v>
      </c>
      <c r="C360" s="391"/>
      <c r="D360" s="391"/>
      <c r="E360" s="391"/>
      <c r="F360" s="415"/>
      <c r="G360" s="416"/>
      <c r="H360" s="417"/>
      <c r="I360" s="415"/>
      <c r="J360" s="415"/>
      <c r="K360" s="415"/>
      <c r="L360" s="415"/>
      <c r="M360" s="416"/>
      <c r="N360" s="266"/>
      <c r="O360" s="266"/>
      <c r="P360" s="266"/>
      <c r="Q360" s="266"/>
      <c r="R360" s="266"/>
    </row>
    <row r="361" spans="1:18" s="222" customFormat="1" x14ac:dyDescent="0.2">
      <c r="A361" s="266"/>
      <c r="B361" s="390"/>
      <c r="C361" s="391"/>
      <c r="D361" s="391"/>
      <c r="E361" s="391"/>
      <c r="F361" s="415"/>
      <c r="G361" s="416"/>
      <c r="H361" s="417"/>
      <c r="I361" s="415"/>
      <c r="J361" s="415"/>
      <c r="K361" s="415"/>
      <c r="L361" s="415"/>
      <c r="M361" s="416"/>
      <c r="N361" s="266"/>
      <c r="O361" s="266"/>
      <c r="P361" s="266"/>
      <c r="Q361" s="266"/>
      <c r="R361" s="266"/>
    </row>
    <row r="362" spans="1:18" s="222" customFormat="1" x14ac:dyDescent="0.2">
      <c r="A362" s="266"/>
      <c r="B362" s="390"/>
      <c r="C362" s="391"/>
      <c r="D362" s="391"/>
      <c r="E362" s="391"/>
      <c r="F362" s="415"/>
      <c r="G362" s="416"/>
      <c r="H362" s="417"/>
      <c r="I362" s="415"/>
      <c r="J362" s="415"/>
      <c r="K362" s="415"/>
      <c r="L362" s="415"/>
      <c r="M362" s="416"/>
      <c r="N362" s="266"/>
      <c r="O362" s="266"/>
      <c r="P362" s="266"/>
      <c r="Q362" s="266"/>
      <c r="R362" s="266"/>
    </row>
    <row r="363" spans="1:18" s="222" customFormat="1" x14ac:dyDescent="0.2">
      <c r="A363" s="266"/>
      <c r="B363" s="390"/>
      <c r="C363" s="391"/>
      <c r="D363" s="391"/>
      <c r="E363" s="391"/>
      <c r="F363" s="415"/>
      <c r="G363" s="416"/>
      <c r="H363" s="417"/>
      <c r="I363" s="415"/>
      <c r="J363" s="415"/>
      <c r="K363" s="415"/>
      <c r="L363" s="415"/>
      <c r="M363" s="416"/>
      <c r="N363" s="266"/>
      <c r="O363" s="266"/>
      <c r="P363" s="266"/>
      <c r="Q363" s="266"/>
      <c r="R363" s="266"/>
    </row>
    <row r="364" spans="1:18" s="222" customFormat="1" x14ac:dyDescent="0.2">
      <c r="A364" s="266"/>
      <c r="B364" s="390"/>
      <c r="C364" s="391"/>
      <c r="D364" s="391"/>
      <c r="E364" s="391"/>
      <c r="F364" s="415"/>
      <c r="G364" s="416"/>
      <c r="H364" s="417"/>
      <c r="I364" s="415"/>
      <c r="J364" s="415"/>
      <c r="K364" s="415"/>
      <c r="L364" s="415"/>
      <c r="M364" s="416"/>
      <c r="N364" s="266"/>
      <c r="O364" s="266"/>
      <c r="P364" s="266"/>
      <c r="Q364" s="266"/>
      <c r="R364" s="266"/>
    </row>
    <row r="365" spans="1:18" s="222" customFormat="1" x14ac:dyDescent="0.2">
      <c r="A365" s="266"/>
      <c r="B365" s="482"/>
      <c r="C365" s="343"/>
      <c r="D365" s="343"/>
      <c r="E365" s="343"/>
      <c r="F365" s="343"/>
      <c r="G365" s="343"/>
      <c r="H365" s="343"/>
      <c r="I365" s="343"/>
      <c r="J365" s="343"/>
      <c r="K365" s="343"/>
      <c r="L365" s="343"/>
      <c r="M365" s="344"/>
      <c r="N365" s="266"/>
      <c r="O365" s="266"/>
      <c r="P365" s="266"/>
      <c r="Q365" s="266"/>
      <c r="R365" s="266"/>
    </row>
    <row r="366" spans="1:18" s="222" customFormat="1" x14ac:dyDescent="0.2">
      <c r="A366" s="266"/>
      <c r="B366" s="266"/>
      <c r="C366" s="266"/>
      <c r="D366" s="266"/>
      <c r="E366" s="266"/>
      <c r="F366" s="266"/>
      <c r="G366" s="266"/>
      <c r="H366" s="266"/>
      <c r="I366" s="266"/>
      <c r="J366" s="266"/>
      <c r="K366" s="266"/>
      <c r="L366" s="266"/>
      <c r="M366" s="266"/>
      <c r="N366" s="266"/>
      <c r="O366" s="266"/>
      <c r="P366" s="266"/>
      <c r="Q366" s="266"/>
      <c r="R366" s="266"/>
    </row>
    <row r="367" spans="1:18" s="222" customFormat="1" x14ac:dyDescent="0.2">
      <c r="A367" s="266"/>
      <c r="B367" s="266"/>
      <c r="C367" s="266"/>
      <c r="D367" s="266"/>
      <c r="E367" s="266"/>
      <c r="F367" s="266"/>
      <c r="G367" s="266"/>
      <c r="H367" s="266"/>
      <c r="I367" s="266"/>
      <c r="J367" s="266"/>
      <c r="K367" s="266"/>
      <c r="L367" s="266"/>
      <c r="M367" s="266"/>
      <c r="N367" s="266"/>
      <c r="O367" s="266"/>
      <c r="P367" s="266"/>
      <c r="Q367" s="266"/>
      <c r="R367" s="266"/>
    </row>
    <row r="368" spans="1:18" s="222" customFormat="1" ht="19.5" x14ac:dyDescent="0.25">
      <c r="A368" s="266"/>
      <c r="B368" s="334" t="s">
        <v>327</v>
      </c>
      <c r="C368" s="266"/>
      <c r="D368" s="266"/>
      <c r="E368" s="266"/>
      <c r="F368" s="266"/>
      <c r="G368" s="266"/>
      <c r="H368" s="266"/>
      <c r="I368" s="266"/>
      <c r="J368" s="266"/>
      <c r="K368" s="266"/>
      <c r="L368" s="266"/>
      <c r="M368" s="266"/>
      <c r="N368" s="266"/>
      <c r="O368" s="266"/>
      <c r="P368" s="266"/>
      <c r="Q368" s="266"/>
      <c r="R368" s="266"/>
    </row>
    <row r="369" spans="1:18" s="222" customFormat="1" ht="19.5" x14ac:dyDescent="0.25">
      <c r="A369" s="266"/>
      <c r="B369" s="334"/>
      <c r="C369" s="266"/>
      <c r="D369" s="266"/>
      <c r="E369" s="266"/>
      <c r="F369" s="266"/>
      <c r="G369" s="266"/>
      <c r="H369" s="266"/>
      <c r="I369" s="266"/>
      <c r="J369" s="266"/>
      <c r="K369" s="266"/>
      <c r="L369" s="266"/>
      <c r="M369" s="266"/>
      <c r="N369" s="266"/>
      <c r="O369" s="266"/>
      <c r="P369" s="266"/>
      <c r="Q369" s="266"/>
      <c r="R369" s="266"/>
    </row>
    <row r="370" spans="1:18" s="222" customFormat="1" x14ac:dyDescent="0.2">
      <c r="A370" s="266"/>
      <c r="B370" s="389" t="s">
        <v>315</v>
      </c>
      <c r="C370" s="402"/>
      <c r="D370" s="402"/>
      <c r="E370" s="402"/>
      <c r="F370" s="402"/>
      <c r="G370" s="402"/>
      <c r="H370" s="404"/>
      <c r="I370" s="402"/>
      <c r="J370" s="402"/>
      <c r="K370" s="402"/>
      <c r="L370" s="402"/>
      <c r="M370" s="403"/>
      <c r="N370" s="267"/>
      <c r="O370" s="269"/>
      <c r="P370" s="266"/>
      <c r="Q370" s="270"/>
      <c r="R370" s="270"/>
    </row>
    <row r="371" spans="1:18" s="222" customFormat="1" x14ac:dyDescent="0.2">
      <c r="A371" s="266"/>
      <c r="B371" s="385" t="s">
        <v>316</v>
      </c>
      <c r="C371" s="386"/>
      <c r="D371" s="386"/>
      <c r="E371" s="386"/>
      <c r="F371" s="405"/>
      <c r="G371" s="405"/>
      <c r="H371" s="407"/>
      <c r="I371" s="405"/>
      <c r="J371" s="405"/>
      <c r="K371" s="405"/>
      <c r="L371" s="405"/>
      <c r="M371" s="406"/>
      <c r="N371" s="267"/>
      <c r="O371" s="269"/>
      <c r="P371" s="266"/>
      <c r="Q371" s="270"/>
      <c r="R371" s="270"/>
    </row>
    <row r="372" spans="1:18" s="222" customFormat="1" x14ac:dyDescent="0.2">
      <c r="A372" s="266"/>
      <c r="B372" s="384" t="s">
        <v>324</v>
      </c>
      <c r="C372" s="462">
        <f t="shared" ref="C372:M372" si="40">IFERROR(C68/C85,"")</f>
        <v>2.3121025916538791</v>
      </c>
      <c r="D372" s="462">
        <f t="shared" si="40"/>
        <v>1.5095904525189587</v>
      </c>
      <c r="E372" s="462">
        <f t="shared" si="40"/>
        <v>1.397678721013788</v>
      </c>
      <c r="F372" s="463">
        <f t="shared" si="40"/>
        <v>1.0386959316957671</v>
      </c>
      <c r="G372" s="464">
        <f t="shared" si="40"/>
        <v>0.59957034836925105</v>
      </c>
      <c r="H372" s="465">
        <f t="shared" si="40"/>
        <v>-0.1418440231841919</v>
      </c>
      <c r="I372" s="463">
        <f t="shared" si="40"/>
        <v>-0.77769699679107107</v>
      </c>
      <c r="J372" s="463">
        <f t="shared" si="40"/>
        <v>-1.3039215979371812</v>
      </c>
      <c r="K372" s="463">
        <f t="shared" si="40"/>
        <v>-2.0616576710394727</v>
      </c>
      <c r="L372" s="463">
        <f t="shared" si="40"/>
        <v>-2.7218136073115646</v>
      </c>
      <c r="M372" s="466">
        <f t="shared" si="40"/>
        <v>-3.6344859739062816</v>
      </c>
      <c r="N372" s="267"/>
      <c r="O372" s="269"/>
      <c r="P372" s="266"/>
      <c r="Q372" s="270"/>
      <c r="R372" s="270"/>
    </row>
    <row r="373" spans="1:18" s="222" customFormat="1" x14ac:dyDescent="0.2">
      <c r="A373" s="266"/>
      <c r="B373" s="384" t="s">
        <v>325</v>
      </c>
      <c r="C373" s="462">
        <f>IFERROR(C172/C189,"")</f>
        <v>2.3121025916538791</v>
      </c>
      <c r="D373" s="462">
        <f>IFERROR(D172/D189,"")</f>
        <v>1.5120499185332403</v>
      </c>
      <c r="E373" s="467"/>
      <c r="F373" s="467"/>
      <c r="G373" s="467"/>
      <c r="H373" s="468" t="str">
        <f t="shared" ref="H373:M373" si="41">IFERROR(H172/H189,"")</f>
        <v/>
      </c>
      <c r="I373" s="467" t="str">
        <f t="shared" si="41"/>
        <v/>
      </c>
      <c r="J373" s="467" t="str">
        <f t="shared" si="41"/>
        <v/>
      </c>
      <c r="K373" s="467" t="str">
        <f t="shared" si="41"/>
        <v/>
      </c>
      <c r="L373" s="467" t="str">
        <f t="shared" si="41"/>
        <v/>
      </c>
      <c r="M373" s="469" t="str">
        <f t="shared" si="41"/>
        <v/>
      </c>
      <c r="N373" s="267"/>
      <c r="O373" s="269"/>
      <c r="P373" s="266"/>
      <c r="Q373" s="270"/>
      <c r="R373" s="270"/>
    </row>
    <row r="374" spans="1:18" s="222" customFormat="1" x14ac:dyDescent="0.2">
      <c r="A374" s="266"/>
      <c r="B374" s="384" t="s">
        <v>326</v>
      </c>
      <c r="C374" s="462">
        <f>IFERROR(C372-C373,"")</f>
        <v>0</v>
      </c>
      <c r="D374" s="462">
        <f>IFERROR(D372-D373,"")</f>
        <v>-2.4594660142815972E-3</v>
      </c>
      <c r="E374" s="470"/>
      <c r="F374" s="471"/>
      <c r="G374" s="467"/>
      <c r="H374" s="468"/>
      <c r="I374" s="467"/>
      <c r="J374" s="467"/>
      <c r="K374" s="467"/>
      <c r="L374" s="467"/>
      <c r="M374" s="469"/>
      <c r="N374" s="267"/>
      <c r="O374" s="269"/>
      <c r="P374" s="266"/>
      <c r="Q374" s="270"/>
      <c r="R374" s="270"/>
    </row>
    <row r="375" spans="1:18" s="222" customFormat="1" x14ac:dyDescent="0.2">
      <c r="A375" s="266"/>
      <c r="B375" s="262" t="s">
        <v>317</v>
      </c>
      <c r="C375" s="472"/>
      <c r="D375" s="472"/>
      <c r="E375" s="439"/>
      <c r="F375" s="473"/>
      <c r="G375" s="473"/>
      <c r="H375" s="474"/>
      <c r="I375" s="473"/>
      <c r="J375" s="473"/>
      <c r="K375" s="473"/>
      <c r="L375" s="473"/>
      <c r="M375" s="475"/>
      <c r="N375" s="267"/>
      <c r="O375" s="269"/>
      <c r="P375" s="266"/>
      <c r="Q375" s="270"/>
      <c r="R375" s="270"/>
    </row>
    <row r="376" spans="1:18" s="222" customFormat="1" x14ac:dyDescent="0.2">
      <c r="A376" s="266"/>
      <c r="B376" s="384" t="s">
        <v>324</v>
      </c>
      <c r="C376" s="462">
        <f t="shared" ref="C376:M376" si="42">IFERROR(C63/C85,"")</f>
        <v>1.8083324292416478</v>
      </c>
      <c r="D376" s="462">
        <f t="shared" si="42"/>
        <v>0.99752629154519901</v>
      </c>
      <c r="E376" s="462">
        <f t="shared" si="42"/>
        <v>0.88572256607129385</v>
      </c>
      <c r="F376" s="462">
        <f t="shared" si="42"/>
        <v>0.52575129168071377</v>
      </c>
      <c r="G376" s="479">
        <f t="shared" si="42"/>
        <v>9.6775534419365691E-2</v>
      </c>
      <c r="H376" s="480">
        <f t="shared" si="42"/>
        <v>-0.658522868565526</v>
      </c>
      <c r="I376" s="462">
        <f t="shared" si="42"/>
        <v>-1.2970210379956886</v>
      </c>
      <c r="J376" s="462">
        <f t="shared" si="42"/>
        <v>-1.8226685849885087</v>
      </c>
      <c r="K376" s="462">
        <f t="shared" si="42"/>
        <v>-2.5807951938349314</v>
      </c>
      <c r="L376" s="462">
        <f t="shared" si="42"/>
        <v>-3.2416427092812059</v>
      </c>
      <c r="M376" s="481">
        <f t="shared" si="42"/>
        <v>-4.1583335733417819</v>
      </c>
      <c r="N376" s="267"/>
      <c r="O376" s="269"/>
      <c r="P376" s="266"/>
      <c r="Q376" s="270"/>
      <c r="R376" s="270"/>
    </row>
    <row r="377" spans="1:18" s="222" customFormat="1" x14ac:dyDescent="0.2">
      <c r="A377" s="266"/>
      <c r="B377" s="384" t="s">
        <v>325</v>
      </c>
      <c r="C377" s="462">
        <f t="shared" ref="C377:M377" si="43">IFERROR(C167/C189,"")</f>
        <v>1.8083324292416478</v>
      </c>
      <c r="D377" s="462">
        <f t="shared" si="43"/>
        <v>0.99998575755948049</v>
      </c>
      <c r="E377" s="467" t="str">
        <f t="shared" si="43"/>
        <v/>
      </c>
      <c r="F377" s="467" t="str">
        <f t="shared" si="43"/>
        <v/>
      </c>
      <c r="G377" s="467" t="str">
        <f t="shared" si="43"/>
        <v/>
      </c>
      <c r="H377" s="468" t="str">
        <f t="shared" si="43"/>
        <v/>
      </c>
      <c r="I377" s="467" t="str">
        <f t="shared" si="43"/>
        <v/>
      </c>
      <c r="J377" s="467" t="str">
        <f t="shared" si="43"/>
        <v/>
      </c>
      <c r="K377" s="467" t="str">
        <f t="shared" si="43"/>
        <v/>
      </c>
      <c r="L377" s="467" t="str">
        <f t="shared" si="43"/>
        <v/>
      </c>
      <c r="M377" s="469" t="str">
        <f t="shared" si="43"/>
        <v/>
      </c>
      <c r="N377" s="267"/>
      <c r="O377" s="269"/>
      <c r="P377" s="266"/>
      <c r="Q377" s="270"/>
      <c r="R377" s="270"/>
    </row>
    <row r="378" spans="1:18" s="222" customFormat="1" x14ac:dyDescent="0.2">
      <c r="A378" s="266"/>
      <c r="B378" s="384" t="s">
        <v>326</v>
      </c>
      <c r="C378" s="462">
        <f t="shared" ref="C378:M378" si="44">IFERROR(C376-C377,"")</f>
        <v>0</v>
      </c>
      <c r="D378" s="462">
        <f t="shared" si="44"/>
        <v>-2.4594660142814861E-3</v>
      </c>
      <c r="E378" s="470" t="str">
        <f t="shared" si="44"/>
        <v/>
      </c>
      <c r="F378" s="471" t="str">
        <f t="shared" si="44"/>
        <v/>
      </c>
      <c r="G378" s="467" t="str">
        <f t="shared" si="44"/>
        <v/>
      </c>
      <c r="H378" s="468" t="str">
        <f t="shared" si="44"/>
        <v/>
      </c>
      <c r="I378" s="467" t="str">
        <f t="shared" si="44"/>
        <v/>
      </c>
      <c r="J378" s="467" t="str">
        <f t="shared" si="44"/>
        <v/>
      </c>
      <c r="K378" s="467" t="str">
        <f t="shared" si="44"/>
        <v/>
      </c>
      <c r="L378" s="467" t="str">
        <f t="shared" si="44"/>
        <v/>
      </c>
      <c r="M378" s="469" t="str">
        <f t="shared" si="44"/>
        <v/>
      </c>
      <c r="N378" s="267"/>
      <c r="O378" s="269"/>
      <c r="P378" s="266"/>
      <c r="Q378" s="270"/>
      <c r="R378" s="270"/>
    </row>
    <row r="379" spans="1:18" s="222" customFormat="1" x14ac:dyDescent="0.2">
      <c r="A379" s="266"/>
      <c r="B379" s="383"/>
      <c r="C379" s="439"/>
      <c r="D379" s="439"/>
      <c r="E379" s="439"/>
      <c r="F379" s="467"/>
      <c r="G379" s="467"/>
      <c r="H379" s="468"/>
      <c r="I379" s="467"/>
      <c r="J379" s="467"/>
      <c r="K379" s="467"/>
      <c r="L379" s="467"/>
      <c r="M379" s="469"/>
      <c r="N379" s="267"/>
      <c r="O379" s="269"/>
      <c r="P379" s="266"/>
      <c r="Q379" s="270"/>
      <c r="R379" s="270"/>
    </row>
    <row r="380" spans="1:18" s="222" customFormat="1" x14ac:dyDescent="0.2">
      <c r="A380" s="266"/>
      <c r="B380" s="332" t="s">
        <v>318</v>
      </c>
      <c r="C380" s="470"/>
      <c r="D380" s="471"/>
      <c r="E380" s="467"/>
      <c r="F380" s="467"/>
      <c r="G380" s="467"/>
      <c r="H380" s="468"/>
      <c r="I380" s="467"/>
      <c r="J380" s="467"/>
      <c r="K380" s="467"/>
      <c r="L380" s="467"/>
      <c r="M380" s="469"/>
      <c r="N380" s="267"/>
      <c r="O380" s="269"/>
      <c r="P380" s="266"/>
      <c r="Q380" s="270"/>
      <c r="R380" s="270"/>
    </row>
    <row r="381" spans="1:18" s="222" customFormat="1" x14ac:dyDescent="0.2">
      <c r="A381" s="266"/>
      <c r="B381" s="385" t="s">
        <v>319</v>
      </c>
      <c r="C381" s="476"/>
      <c r="D381" s="476"/>
      <c r="E381" s="476"/>
      <c r="F381" s="473"/>
      <c r="G381" s="473"/>
      <c r="H381" s="474"/>
      <c r="I381" s="473"/>
      <c r="J381" s="473"/>
      <c r="K381" s="473"/>
      <c r="L381" s="473"/>
      <c r="M381" s="475"/>
      <c r="N381" s="267"/>
      <c r="O381" s="269"/>
      <c r="P381" s="266"/>
      <c r="Q381" s="270"/>
      <c r="R381" s="270"/>
    </row>
    <row r="382" spans="1:18" s="222" customFormat="1" x14ac:dyDescent="0.2">
      <c r="A382" s="266"/>
      <c r="B382" s="384" t="s">
        <v>324</v>
      </c>
      <c r="C382" s="462">
        <f t="shared" ref="C382:M382" si="45">IFERROR(C105/C47,"")</f>
        <v>0.81499625252383889</v>
      </c>
      <c r="D382" s="462">
        <f t="shared" si="45"/>
        <v>0.67872601357638918</v>
      </c>
      <c r="E382" s="462">
        <f t="shared" si="45"/>
        <v>0.79109133194862946</v>
      </c>
      <c r="F382" s="463">
        <f t="shared" si="45"/>
        <v>0.87088242702415275</v>
      </c>
      <c r="G382" s="464">
        <f t="shared" si="45"/>
        <v>0.7497142472937538</v>
      </c>
      <c r="H382" s="465">
        <f t="shared" si="45"/>
        <v>0.92114882673968945</v>
      </c>
      <c r="I382" s="463">
        <f t="shared" si="45"/>
        <v>0.82126551849955387</v>
      </c>
      <c r="J382" s="463">
        <f t="shared" si="45"/>
        <v>0.77528638265057115</v>
      </c>
      <c r="K382" s="463">
        <f t="shared" si="45"/>
        <v>0.83881446424860795</v>
      </c>
      <c r="L382" s="463">
        <f t="shared" si="45"/>
        <v>0.75053039934267274</v>
      </c>
      <c r="M382" s="466">
        <f t="shared" si="45"/>
        <v>0.79798554838574898</v>
      </c>
      <c r="N382" s="267"/>
      <c r="O382" s="269"/>
      <c r="P382" s="266"/>
      <c r="Q382" s="270"/>
      <c r="R382" s="270"/>
    </row>
    <row r="383" spans="1:18" s="222" customFormat="1" x14ac:dyDescent="0.2">
      <c r="A383" s="266"/>
      <c r="B383" s="384" t="s">
        <v>325</v>
      </c>
      <c r="C383" s="462">
        <f t="shared" ref="C383:M383" si="46">IFERROR(C209/C151,"")</f>
        <v>0.81499625252383889</v>
      </c>
      <c r="D383" s="462">
        <f t="shared" si="46"/>
        <v>0.67872601357638918</v>
      </c>
      <c r="E383" s="467" t="str">
        <f t="shared" si="46"/>
        <v/>
      </c>
      <c r="F383" s="467" t="str">
        <f t="shared" si="46"/>
        <v/>
      </c>
      <c r="G383" s="467" t="str">
        <f t="shared" si="46"/>
        <v/>
      </c>
      <c r="H383" s="468" t="str">
        <f t="shared" si="46"/>
        <v/>
      </c>
      <c r="I383" s="467" t="str">
        <f t="shared" si="46"/>
        <v/>
      </c>
      <c r="J383" s="467" t="str">
        <f t="shared" si="46"/>
        <v/>
      </c>
      <c r="K383" s="467" t="str">
        <f t="shared" si="46"/>
        <v/>
      </c>
      <c r="L383" s="467" t="str">
        <f t="shared" si="46"/>
        <v/>
      </c>
      <c r="M383" s="469" t="str">
        <f t="shared" si="46"/>
        <v/>
      </c>
      <c r="N383" s="267"/>
      <c r="O383" s="269"/>
      <c r="P383" s="266"/>
      <c r="Q383" s="270"/>
      <c r="R383" s="270"/>
    </row>
    <row r="384" spans="1:18" s="222" customFormat="1" x14ac:dyDescent="0.2">
      <c r="A384" s="266"/>
      <c r="B384" s="384" t="s">
        <v>326</v>
      </c>
      <c r="C384" s="462">
        <f>IFERROR(C382-C383,"")</f>
        <v>0</v>
      </c>
      <c r="D384" s="462">
        <f>IFERROR(D382-D383,"")</f>
        <v>0</v>
      </c>
      <c r="E384" s="467"/>
      <c r="F384" s="467"/>
      <c r="G384" s="467" t="str">
        <f t="shared" ref="G384:M384" si="47">IFERROR(G382-G383,"")</f>
        <v/>
      </c>
      <c r="H384" s="468" t="str">
        <f t="shared" si="47"/>
        <v/>
      </c>
      <c r="I384" s="467" t="str">
        <f t="shared" si="47"/>
        <v/>
      </c>
      <c r="J384" s="467" t="str">
        <f t="shared" si="47"/>
        <v/>
      </c>
      <c r="K384" s="467" t="str">
        <f t="shared" si="47"/>
        <v/>
      </c>
      <c r="L384" s="467" t="str">
        <f t="shared" si="47"/>
        <v/>
      </c>
      <c r="M384" s="469" t="str">
        <f t="shared" si="47"/>
        <v/>
      </c>
      <c r="N384" s="267"/>
      <c r="O384" s="269"/>
      <c r="P384" s="266"/>
      <c r="Q384" s="270"/>
      <c r="R384" s="270"/>
    </row>
    <row r="385" spans="1:18" s="222" customFormat="1" x14ac:dyDescent="0.2">
      <c r="A385" s="266"/>
      <c r="B385" s="262" t="s">
        <v>320</v>
      </c>
      <c r="C385" s="477"/>
      <c r="D385" s="478"/>
      <c r="E385" s="467"/>
      <c r="F385" s="467"/>
      <c r="G385" s="467"/>
      <c r="H385" s="468"/>
      <c r="I385" s="467"/>
      <c r="J385" s="467"/>
      <c r="K385" s="467"/>
      <c r="L385" s="467"/>
      <c r="M385" s="469"/>
      <c r="N385" s="267"/>
      <c r="O385" s="269"/>
      <c r="P385" s="266"/>
      <c r="Q385" s="270"/>
      <c r="R385" s="270"/>
    </row>
    <row r="386" spans="1:18" s="222" customFormat="1" x14ac:dyDescent="0.2">
      <c r="A386" s="266"/>
      <c r="B386" s="384" t="s">
        <v>324</v>
      </c>
      <c r="C386" s="462">
        <f t="shared" ref="C386:M386" si="48">IFERROR((C84+C90)/C23,"")</f>
        <v>0</v>
      </c>
      <c r="D386" s="462">
        <f t="shared" si="48"/>
        <v>0</v>
      </c>
      <c r="E386" s="462">
        <f t="shared" si="48"/>
        <v>0</v>
      </c>
      <c r="F386" s="463">
        <f t="shared" si="48"/>
        <v>0</v>
      </c>
      <c r="G386" s="464">
        <f t="shared" si="48"/>
        <v>0</v>
      </c>
      <c r="H386" s="465">
        <f t="shared" si="48"/>
        <v>0</v>
      </c>
      <c r="I386" s="463">
        <f t="shared" si="48"/>
        <v>0</v>
      </c>
      <c r="J386" s="463">
        <f t="shared" si="48"/>
        <v>0</v>
      </c>
      <c r="K386" s="463">
        <f t="shared" si="48"/>
        <v>0</v>
      </c>
      <c r="L386" s="463">
        <f t="shared" si="48"/>
        <v>0</v>
      </c>
      <c r="M386" s="466">
        <f t="shared" si="48"/>
        <v>0</v>
      </c>
      <c r="N386" s="267"/>
      <c r="O386" s="269"/>
      <c r="P386" s="266"/>
      <c r="Q386" s="270"/>
      <c r="R386" s="270"/>
    </row>
    <row r="387" spans="1:18" s="222" customFormat="1" x14ac:dyDescent="0.2">
      <c r="A387" s="266"/>
      <c r="B387" s="384" t="s">
        <v>325</v>
      </c>
      <c r="C387" s="462">
        <f t="shared" ref="C387:M387" si="49">IFERROR((C188+C194)/(C127),"")</f>
        <v>0</v>
      </c>
      <c r="D387" s="462">
        <f t="shared" si="49"/>
        <v>0</v>
      </c>
      <c r="E387" s="467" t="str">
        <f t="shared" si="49"/>
        <v/>
      </c>
      <c r="F387" s="467" t="str">
        <f t="shared" si="49"/>
        <v/>
      </c>
      <c r="G387" s="467" t="str">
        <f t="shared" si="49"/>
        <v/>
      </c>
      <c r="H387" s="468" t="str">
        <f t="shared" si="49"/>
        <v/>
      </c>
      <c r="I387" s="467" t="str">
        <f t="shared" si="49"/>
        <v/>
      </c>
      <c r="J387" s="467" t="str">
        <f t="shared" si="49"/>
        <v/>
      </c>
      <c r="K387" s="467" t="str">
        <f t="shared" si="49"/>
        <v/>
      </c>
      <c r="L387" s="467" t="str">
        <f t="shared" si="49"/>
        <v/>
      </c>
      <c r="M387" s="469" t="str">
        <f t="shared" si="49"/>
        <v/>
      </c>
      <c r="N387" s="267"/>
      <c r="O387" s="269"/>
      <c r="P387" s="266"/>
      <c r="Q387" s="270"/>
      <c r="R387" s="270"/>
    </row>
    <row r="388" spans="1:18" s="222" customFormat="1" x14ac:dyDescent="0.2">
      <c r="A388" s="266"/>
      <c r="B388" s="384" t="s">
        <v>326</v>
      </c>
      <c r="C388" s="462">
        <f t="shared" ref="C388:M388" si="50">IFERROR(C386-C387,"")</f>
        <v>0</v>
      </c>
      <c r="D388" s="462">
        <f t="shared" si="50"/>
        <v>0</v>
      </c>
      <c r="E388" s="470" t="str">
        <f t="shared" si="50"/>
        <v/>
      </c>
      <c r="F388" s="471" t="str">
        <f t="shared" si="50"/>
        <v/>
      </c>
      <c r="G388" s="467" t="str">
        <f t="shared" si="50"/>
        <v/>
      </c>
      <c r="H388" s="468" t="str">
        <f t="shared" si="50"/>
        <v/>
      </c>
      <c r="I388" s="467" t="str">
        <f t="shared" si="50"/>
        <v/>
      </c>
      <c r="J388" s="467" t="str">
        <f t="shared" si="50"/>
        <v/>
      </c>
      <c r="K388" s="467" t="str">
        <f t="shared" si="50"/>
        <v/>
      </c>
      <c r="L388" s="467" t="str">
        <f t="shared" si="50"/>
        <v/>
      </c>
      <c r="M388" s="469" t="str">
        <f t="shared" si="50"/>
        <v/>
      </c>
      <c r="N388" s="267"/>
      <c r="O388" s="269"/>
      <c r="P388" s="266"/>
      <c r="Q388" s="270"/>
      <c r="R388" s="270"/>
    </row>
    <row r="389" spans="1:18" s="222" customFormat="1" x14ac:dyDescent="0.2">
      <c r="A389" s="266"/>
      <c r="B389" s="262" t="s">
        <v>321</v>
      </c>
      <c r="C389" s="477"/>
      <c r="D389" s="478"/>
      <c r="E389" s="473"/>
      <c r="F389" s="473"/>
      <c r="G389" s="473"/>
      <c r="H389" s="474"/>
      <c r="I389" s="473"/>
      <c r="J389" s="473"/>
      <c r="K389" s="473"/>
      <c r="L389" s="473"/>
      <c r="M389" s="475"/>
      <c r="N389" s="267"/>
      <c r="O389" s="269"/>
      <c r="P389" s="266"/>
      <c r="Q389" s="270"/>
      <c r="R389" s="270"/>
    </row>
    <row r="390" spans="1:18" s="222" customFormat="1" x14ac:dyDescent="0.2">
      <c r="A390" s="266"/>
      <c r="B390" s="384" t="s">
        <v>324</v>
      </c>
      <c r="C390" s="462">
        <f>IFERROR(C91/(C40-C26-C29-C32-C35-C36-C37-C38),"")</f>
        <v>1.4874618972273266E-2</v>
      </c>
      <c r="D390" s="462">
        <f>IFERROR(D91/(D40-D26-D29-D32-D35-D36-D37-D38),"")</f>
        <v>1.4054189848506994E-2</v>
      </c>
      <c r="E390" s="462">
        <f t="shared" ref="E390:M390" si="51">IFERROR(E91/(E40-E26-E29-E32-E35-E36-E37-E38),"")</f>
        <v>1.3784081459913623E-2</v>
      </c>
      <c r="F390" s="462">
        <f t="shared" si="51"/>
        <v>1.3511176003263693E-2</v>
      </c>
      <c r="G390" s="462">
        <f t="shared" si="51"/>
        <v>1.3298223961723459E-2</v>
      </c>
      <c r="H390" s="462">
        <f t="shared" si="51"/>
        <v>1.3088264291187549E-2</v>
      </c>
      <c r="I390" s="462">
        <f t="shared" si="51"/>
        <v>1.2881824487045215E-2</v>
      </c>
      <c r="J390" s="462">
        <f t="shared" si="51"/>
        <v>1.2678535449189629E-2</v>
      </c>
      <c r="K390" s="462">
        <f t="shared" si="51"/>
        <v>1.2477662371655304E-2</v>
      </c>
      <c r="L390" s="462">
        <f t="shared" si="51"/>
        <v>1.2280849668610505E-2</v>
      </c>
      <c r="M390" s="462">
        <f t="shared" si="51"/>
        <v>1.2086647325654296E-2</v>
      </c>
      <c r="N390" s="267"/>
      <c r="O390" s="269"/>
      <c r="P390" s="266"/>
      <c r="Q390" s="270"/>
      <c r="R390" s="270"/>
    </row>
    <row r="391" spans="1:18" s="222" customFormat="1" x14ac:dyDescent="0.2">
      <c r="A391" s="266"/>
      <c r="B391" s="384" t="s">
        <v>325</v>
      </c>
      <c r="C391" s="462">
        <f>IFERROR(C195/(C144-C130-C133-C136-C139-C140-C141-C142),"")</f>
        <v>1.4874618972273266E-2</v>
      </c>
      <c r="D391" s="462">
        <f>IFERROR(D195/(D144-D130-D133-D136-D139-D140-D141-D142),"")</f>
        <v>1.4237893392015144E-2</v>
      </c>
      <c r="E391" s="467" t="str">
        <f t="shared" ref="E391:M391" si="52">IFERROR(E195/(E144-E130-E133-E136-E139-E154-E155-E156),"")</f>
        <v/>
      </c>
      <c r="F391" s="467" t="str">
        <f t="shared" si="52"/>
        <v/>
      </c>
      <c r="G391" s="467" t="str">
        <f t="shared" si="52"/>
        <v/>
      </c>
      <c r="H391" s="468" t="str">
        <f t="shared" si="52"/>
        <v/>
      </c>
      <c r="I391" s="467" t="str">
        <f t="shared" si="52"/>
        <v/>
      </c>
      <c r="J391" s="467" t="str">
        <f t="shared" si="52"/>
        <v/>
      </c>
      <c r="K391" s="467" t="str">
        <f t="shared" si="52"/>
        <v/>
      </c>
      <c r="L391" s="467" t="str">
        <f t="shared" si="52"/>
        <v/>
      </c>
      <c r="M391" s="469" t="str">
        <f t="shared" si="52"/>
        <v/>
      </c>
      <c r="N391" s="267"/>
      <c r="O391" s="269"/>
      <c r="P391" s="266"/>
      <c r="Q391" s="270"/>
      <c r="R391" s="270"/>
    </row>
    <row r="392" spans="1:18" s="222" customFormat="1" x14ac:dyDescent="0.2">
      <c r="A392" s="266"/>
      <c r="B392" s="384" t="s">
        <v>326</v>
      </c>
      <c r="C392" s="462">
        <f t="shared" ref="C392:M392" si="53">IFERROR(C390-C391,"")</f>
        <v>0</v>
      </c>
      <c r="D392" s="462">
        <f t="shared" si="53"/>
        <v>-1.8370354350815028E-4</v>
      </c>
      <c r="E392" s="470" t="str">
        <f t="shared" si="53"/>
        <v/>
      </c>
      <c r="F392" s="471" t="str">
        <f t="shared" si="53"/>
        <v/>
      </c>
      <c r="G392" s="467" t="str">
        <f t="shared" si="53"/>
        <v/>
      </c>
      <c r="H392" s="468" t="str">
        <f t="shared" si="53"/>
        <v/>
      </c>
      <c r="I392" s="467" t="str">
        <f t="shared" si="53"/>
        <v/>
      </c>
      <c r="J392" s="467" t="str">
        <f t="shared" si="53"/>
        <v/>
      </c>
      <c r="K392" s="467" t="str">
        <f t="shared" si="53"/>
        <v/>
      </c>
      <c r="L392" s="467" t="str">
        <f t="shared" si="53"/>
        <v/>
      </c>
      <c r="M392" s="469" t="str">
        <f t="shared" si="53"/>
        <v/>
      </c>
      <c r="N392" s="267"/>
      <c r="O392" s="269"/>
      <c r="P392" s="266"/>
      <c r="Q392" s="270"/>
      <c r="R392" s="270"/>
    </row>
    <row r="393" spans="1:18" s="222" customFormat="1" x14ac:dyDescent="0.2">
      <c r="A393" s="266"/>
      <c r="B393" s="383"/>
      <c r="C393" s="81"/>
      <c r="D393" s="54"/>
      <c r="E393" s="95"/>
      <c r="F393" s="95"/>
      <c r="G393" s="95"/>
      <c r="H393" s="409"/>
      <c r="I393" s="95"/>
      <c r="J393" s="95"/>
      <c r="K393" s="95"/>
      <c r="L393" s="95"/>
      <c r="M393" s="408"/>
      <c r="N393" s="267"/>
      <c r="O393" s="269"/>
      <c r="P393" s="266"/>
      <c r="Q393" s="270"/>
      <c r="R393" s="270"/>
    </row>
    <row r="394" spans="1:18" s="222" customFormat="1" x14ac:dyDescent="0.2">
      <c r="A394" s="266"/>
      <c r="B394" s="332" t="s">
        <v>322</v>
      </c>
      <c r="C394" s="81"/>
      <c r="D394" s="54"/>
      <c r="E394" s="95"/>
      <c r="F394" s="95"/>
      <c r="G394" s="95"/>
      <c r="H394" s="409"/>
      <c r="I394" s="95"/>
      <c r="J394" s="95"/>
      <c r="K394" s="95"/>
      <c r="L394" s="95"/>
      <c r="M394" s="408"/>
      <c r="N394" s="267"/>
      <c r="O394" s="269"/>
      <c r="P394" s="266"/>
      <c r="Q394" s="270"/>
      <c r="R394" s="270"/>
    </row>
    <row r="395" spans="1:18" s="222" customFormat="1" x14ac:dyDescent="0.2">
      <c r="A395" s="266"/>
      <c r="B395" s="385" t="s">
        <v>323</v>
      </c>
      <c r="C395" s="410"/>
      <c r="D395" s="411"/>
      <c r="E395" s="405"/>
      <c r="F395" s="405"/>
      <c r="G395" s="405"/>
      <c r="H395" s="407"/>
      <c r="I395" s="405"/>
      <c r="J395" s="405"/>
      <c r="K395" s="405"/>
      <c r="L395" s="405"/>
      <c r="M395" s="406"/>
      <c r="N395" s="267"/>
      <c r="O395" s="269"/>
      <c r="P395" s="266"/>
      <c r="Q395" s="270"/>
      <c r="R395" s="270"/>
    </row>
    <row r="396" spans="1:18" s="222" customFormat="1" x14ac:dyDescent="0.2">
      <c r="A396" s="266"/>
      <c r="B396" s="384" t="s">
        <v>324</v>
      </c>
      <c r="C396" s="401">
        <f t="shared" ref="C396:M396" si="54">IFERROR((C40-C54-C31-C35-C34)/(C40-C31-C35-C34-C50-C51-C52),"")</f>
        <v>3.2397491030171567E-2</v>
      </c>
      <c r="D396" s="401">
        <f t="shared" si="54"/>
        <v>-0.13261899763537968</v>
      </c>
      <c r="E396" s="401">
        <f t="shared" si="54"/>
        <v>-6.3255178131846862E-2</v>
      </c>
      <c r="F396" s="412">
        <f t="shared" si="54"/>
        <v>-8.0924441459968383E-2</v>
      </c>
      <c r="G396" s="452">
        <f t="shared" si="54"/>
        <v>-0.12769104309792634</v>
      </c>
      <c r="H396" s="414">
        <f t="shared" si="54"/>
        <v>-0.11677071915874951</v>
      </c>
      <c r="I396" s="412">
        <f t="shared" si="54"/>
        <v>-0.13282160999654474</v>
      </c>
      <c r="J396" s="412">
        <f t="shared" si="54"/>
        <v>-0.15281270678216832</v>
      </c>
      <c r="K396" s="412">
        <f t="shared" si="54"/>
        <v>-0.17461044372967952</v>
      </c>
      <c r="L396" s="412">
        <f t="shared" si="54"/>
        <v>-0.19278722448094296</v>
      </c>
      <c r="M396" s="413">
        <f t="shared" si="54"/>
        <v>-0.20468165256897652</v>
      </c>
      <c r="N396" s="267"/>
      <c r="O396" s="269"/>
      <c r="P396" s="266"/>
      <c r="Q396" s="270"/>
      <c r="R396" s="270"/>
    </row>
    <row r="397" spans="1:18" s="222" customFormat="1" x14ac:dyDescent="0.2">
      <c r="A397" s="266"/>
      <c r="B397" s="384" t="s">
        <v>325</v>
      </c>
      <c r="C397" s="401">
        <f t="shared" ref="C397:M397" si="55">IFERROR((C144-C158-C135-C139-C138)/(C144-C138-C135-C139-C154-C155-C156),"")</f>
        <v>3.2397491030171567E-2</v>
      </c>
      <c r="D397" s="401">
        <f t="shared" si="55"/>
        <v>-0.14305439013166865</v>
      </c>
      <c r="E397" s="453" t="str">
        <f t="shared" si="55"/>
        <v/>
      </c>
      <c r="F397" s="453" t="str">
        <f t="shared" si="55"/>
        <v/>
      </c>
      <c r="G397" s="453" t="str">
        <f t="shared" si="55"/>
        <v/>
      </c>
      <c r="H397" s="454" t="str">
        <f t="shared" si="55"/>
        <v/>
      </c>
      <c r="I397" s="453" t="str">
        <f t="shared" si="55"/>
        <v/>
      </c>
      <c r="J397" s="453" t="str">
        <f t="shared" si="55"/>
        <v/>
      </c>
      <c r="K397" s="453" t="str">
        <f t="shared" si="55"/>
        <v/>
      </c>
      <c r="L397" s="453" t="str">
        <f t="shared" si="55"/>
        <v/>
      </c>
      <c r="M397" s="455" t="str">
        <f t="shared" si="55"/>
        <v/>
      </c>
      <c r="N397" s="267"/>
      <c r="O397" s="269"/>
      <c r="P397" s="266"/>
      <c r="Q397" s="270"/>
      <c r="R397" s="270"/>
    </row>
    <row r="398" spans="1:18" s="222" customFormat="1" x14ac:dyDescent="0.2">
      <c r="A398" s="266"/>
      <c r="B398" s="387" t="s">
        <v>326</v>
      </c>
      <c r="C398" s="456">
        <f t="shared" ref="C398:M398" si="56">IFERROR(C396-C397,"")</f>
        <v>0</v>
      </c>
      <c r="D398" s="456">
        <f t="shared" si="56"/>
        <v>1.043539249628897E-2</v>
      </c>
      <c r="E398" s="457" t="str">
        <f t="shared" si="56"/>
        <v/>
      </c>
      <c r="F398" s="458" t="str">
        <f t="shared" si="56"/>
        <v/>
      </c>
      <c r="G398" s="459" t="str">
        <f t="shared" si="56"/>
        <v/>
      </c>
      <c r="H398" s="460" t="str">
        <f t="shared" si="56"/>
        <v/>
      </c>
      <c r="I398" s="459" t="str">
        <f t="shared" si="56"/>
        <v/>
      </c>
      <c r="J398" s="459" t="str">
        <f t="shared" si="56"/>
        <v/>
      </c>
      <c r="K398" s="459" t="str">
        <f t="shared" si="56"/>
        <v/>
      </c>
      <c r="L398" s="459" t="str">
        <f t="shared" si="56"/>
        <v/>
      </c>
      <c r="M398" s="461" t="str">
        <f t="shared" si="56"/>
        <v/>
      </c>
      <c r="N398" s="267"/>
      <c r="O398" s="269"/>
      <c r="P398" s="266"/>
      <c r="Q398" s="270"/>
      <c r="R398" s="270"/>
    </row>
    <row r="399" spans="1:18" s="222" customFormat="1" x14ac:dyDescent="0.2">
      <c r="A399" s="266"/>
      <c r="B399" s="266"/>
      <c r="C399" s="276"/>
      <c r="D399" s="277"/>
      <c r="E399" s="267"/>
      <c r="F399" s="267"/>
      <c r="G399" s="267"/>
      <c r="H399" s="267"/>
      <c r="I399" s="267"/>
      <c r="J399" s="267"/>
      <c r="K399" s="267"/>
      <c r="L399" s="267"/>
      <c r="M399" s="267"/>
      <c r="N399" s="267"/>
      <c r="O399" s="269"/>
      <c r="P399" s="266"/>
      <c r="Q399" s="270"/>
      <c r="R399" s="270"/>
    </row>
    <row r="400" spans="1:18" s="222" customFormat="1" x14ac:dyDescent="0.2">
      <c r="A400" s="266"/>
      <c r="B400" s="266"/>
      <c r="C400" s="266"/>
      <c r="D400" s="266"/>
      <c r="E400" s="266"/>
      <c r="F400" s="266"/>
      <c r="G400" s="266"/>
      <c r="H400" s="266"/>
      <c r="I400" s="266"/>
      <c r="J400" s="266"/>
      <c r="K400" s="266"/>
      <c r="L400" s="266"/>
      <c r="M400" s="266"/>
      <c r="N400" s="266"/>
      <c r="O400" s="266"/>
      <c r="P400" s="266"/>
      <c r="Q400" s="266"/>
      <c r="R400" s="266"/>
    </row>
    <row r="401" spans="1:18" s="222" customFormat="1" x14ac:dyDescent="0.2">
      <c r="A401" s="266"/>
      <c r="B401" s="266"/>
      <c r="C401" s="266"/>
      <c r="D401" s="266"/>
      <c r="E401" s="266"/>
      <c r="F401" s="266"/>
      <c r="G401" s="266"/>
      <c r="H401" s="266"/>
      <c r="I401" s="266"/>
      <c r="J401" s="266"/>
      <c r="K401" s="266"/>
      <c r="L401" s="266"/>
      <c r="M401" s="266"/>
      <c r="N401" s="266"/>
      <c r="O401" s="266"/>
      <c r="P401" s="266"/>
      <c r="Q401" s="266"/>
      <c r="R401" s="266"/>
    </row>
    <row r="402" spans="1:18" s="222" customFormat="1" x14ac:dyDescent="0.2">
      <c r="A402" s="266"/>
      <c r="B402" s="266"/>
      <c r="C402" s="276"/>
      <c r="D402" s="277"/>
      <c r="E402" s="267"/>
      <c r="F402" s="267"/>
      <c r="G402" s="267"/>
      <c r="H402" s="267"/>
      <c r="I402" s="267"/>
      <c r="J402" s="267"/>
      <c r="K402" s="267"/>
      <c r="L402" s="267"/>
      <c r="M402" s="267"/>
      <c r="N402" s="267"/>
      <c r="O402" s="269"/>
      <c r="P402" s="266"/>
      <c r="Q402" s="270"/>
      <c r="R402" s="270"/>
    </row>
    <row r="403" spans="1:18" s="222" customFormat="1" x14ac:dyDescent="0.2">
      <c r="A403" s="266"/>
      <c r="B403" s="266"/>
      <c r="C403" s="276"/>
      <c r="D403" s="277"/>
      <c r="E403" s="267"/>
      <c r="F403" s="267"/>
      <c r="G403" s="267"/>
      <c r="H403" s="267"/>
      <c r="I403" s="267"/>
      <c r="J403" s="267"/>
      <c r="K403" s="267"/>
      <c r="L403" s="267"/>
      <c r="M403" s="267"/>
      <c r="N403" s="267"/>
      <c r="O403" s="269"/>
      <c r="P403" s="266"/>
      <c r="Q403" s="270"/>
      <c r="R403" s="270"/>
    </row>
    <row r="404" spans="1:18" x14ac:dyDescent="0.2"/>
    <row r="405" spans="1:18" x14ac:dyDescent="0.2"/>
    <row r="406" spans="1:18" x14ac:dyDescent="0.2"/>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s="222" customFormat="1" hidden="1" x14ac:dyDescent="0.2">
      <c r="A588" s="266"/>
      <c r="B588" s="266"/>
      <c r="C588" s="276"/>
      <c r="D588" s="277"/>
      <c r="E588" s="267"/>
      <c r="F588" s="267"/>
      <c r="G588" s="267"/>
      <c r="H588" s="267"/>
      <c r="I588" s="267"/>
      <c r="J588" s="267"/>
      <c r="K588" s="267"/>
      <c r="L588" s="267"/>
      <c r="M588" s="267"/>
      <c r="N588" s="267"/>
      <c r="O588" s="269"/>
      <c r="Q588" s="227"/>
      <c r="R588" s="227"/>
    </row>
    <row r="589" spans="1:18" s="222" customFormat="1" hidden="1" x14ac:dyDescent="0.2">
      <c r="A589" s="266"/>
      <c r="B589" s="266"/>
      <c r="C589" s="276"/>
      <c r="D589" s="277"/>
      <c r="E589" s="267"/>
      <c r="F589" s="267"/>
      <c r="G589" s="267"/>
      <c r="H589" s="267"/>
      <c r="I589" s="267"/>
      <c r="J589" s="267"/>
      <c r="K589" s="267"/>
      <c r="L589" s="267"/>
      <c r="M589" s="267"/>
      <c r="N589" s="267"/>
      <c r="O589" s="269"/>
      <c r="Q589" s="227"/>
      <c r="R589" s="227"/>
    </row>
    <row r="590" spans="1:18" s="222" customFormat="1" hidden="1" x14ac:dyDescent="0.2">
      <c r="A590" s="266"/>
      <c r="B590" s="266"/>
      <c r="C590" s="276"/>
      <c r="D590" s="277"/>
      <c r="E590" s="267"/>
      <c r="F590" s="267"/>
      <c r="G590" s="267"/>
      <c r="H590" s="267"/>
      <c r="I590" s="267"/>
      <c r="J590" s="267"/>
      <c r="K590" s="267"/>
      <c r="L590" s="267"/>
      <c r="M590" s="267"/>
      <c r="N590" s="267"/>
      <c r="O590" s="269"/>
      <c r="Q590" s="227"/>
      <c r="R590" s="227"/>
    </row>
    <row r="591" spans="1:18" s="222" customFormat="1" hidden="1" x14ac:dyDescent="0.2">
      <c r="A591" s="266"/>
      <c r="B591" s="266"/>
      <c r="C591" s="276"/>
      <c r="D591" s="277"/>
      <c r="E591" s="267"/>
      <c r="F591" s="267"/>
      <c r="G591" s="267"/>
      <c r="H591" s="267"/>
      <c r="I591" s="267"/>
      <c r="J591" s="267"/>
      <c r="K591" s="267"/>
      <c r="L591" s="267"/>
      <c r="M591" s="267"/>
      <c r="N591" s="267"/>
      <c r="O591" s="269"/>
      <c r="Q591" s="227"/>
      <c r="R591" s="227"/>
    </row>
    <row r="592" spans="1:18" s="222" customFormat="1" hidden="1" x14ac:dyDescent="0.2">
      <c r="A592" s="266"/>
      <c r="B592" s="266"/>
      <c r="C592" s="276"/>
      <c r="D592" s="277"/>
      <c r="E592" s="267"/>
      <c r="F592" s="267"/>
      <c r="G592" s="267"/>
      <c r="H592" s="267"/>
      <c r="I592" s="267"/>
      <c r="J592" s="267"/>
      <c r="K592" s="267"/>
      <c r="L592" s="267"/>
      <c r="M592" s="267"/>
      <c r="N592" s="267"/>
      <c r="O592" s="269"/>
      <c r="Q592" s="227"/>
      <c r="R592" s="227"/>
    </row>
    <row r="593" spans="1:18" s="222" customFormat="1" hidden="1" x14ac:dyDescent="0.2">
      <c r="A593" s="266"/>
      <c r="B593" s="266"/>
      <c r="C593" s="276"/>
      <c r="D593" s="277"/>
      <c r="E593" s="267"/>
      <c r="F593" s="267"/>
      <c r="G593" s="267"/>
      <c r="H593" s="267"/>
      <c r="I593" s="267"/>
      <c r="J593" s="267"/>
      <c r="K593" s="267"/>
      <c r="L593" s="267"/>
      <c r="M593" s="267"/>
      <c r="N593" s="267"/>
      <c r="O593" s="269"/>
      <c r="Q593" s="227"/>
      <c r="R593" s="227"/>
    </row>
    <row r="594" spans="1:18" s="222" customFormat="1" hidden="1" x14ac:dyDescent="0.2">
      <c r="A594" s="266"/>
      <c r="B594" s="266"/>
      <c r="C594" s="276"/>
      <c r="D594" s="277"/>
      <c r="E594" s="267"/>
      <c r="F594" s="267"/>
      <c r="G594" s="267"/>
      <c r="H594" s="267"/>
      <c r="I594" s="267"/>
      <c r="J594" s="267"/>
      <c r="K594" s="267"/>
      <c r="L594" s="267"/>
      <c r="M594" s="267"/>
      <c r="N594" s="267"/>
      <c r="O594" s="269"/>
      <c r="Q594" s="227"/>
      <c r="R594" s="227"/>
    </row>
    <row r="595" spans="1:18" s="222" customFormat="1" hidden="1" x14ac:dyDescent="0.2">
      <c r="A595" s="266"/>
      <c r="B595" s="266"/>
      <c r="C595" s="276"/>
      <c r="D595" s="277"/>
      <c r="E595" s="267"/>
      <c r="F595" s="267"/>
      <c r="G595" s="267"/>
      <c r="H595" s="267"/>
      <c r="I595" s="267"/>
      <c r="J595" s="267"/>
      <c r="K595" s="267"/>
      <c r="L595" s="267"/>
      <c r="M595" s="267"/>
      <c r="N595" s="267"/>
      <c r="O595" s="269"/>
      <c r="Q595" s="227"/>
      <c r="R595" s="227"/>
    </row>
    <row r="596" spans="1:18" s="222" customFormat="1" hidden="1" x14ac:dyDescent="0.2">
      <c r="A596" s="266"/>
      <c r="B596" s="266"/>
      <c r="C596" s="276"/>
      <c r="D596" s="277"/>
      <c r="E596" s="267"/>
      <c r="F596" s="267"/>
      <c r="G596" s="267"/>
      <c r="H596" s="267"/>
      <c r="I596" s="267"/>
      <c r="J596" s="267"/>
      <c r="K596" s="267"/>
      <c r="L596" s="267"/>
      <c r="M596" s="267"/>
      <c r="N596" s="267"/>
      <c r="O596" s="269"/>
      <c r="Q596" s="227"/>
      <c r="R596" s="227"/>
    </row>
    <row r="597" spans="1:18" s="222" customFormat="1" hidden="1" x14ac:dyDescent="0.2">
      <c r="A597" s="266"/>
      <c r="B597" s="266"/>
      <c r="C597" s="276"/>
      <c r="D597" s="277"/>
      <c r="E597" s="267"/>
      <c r="F597" s="267"/>
      <c r="G597" s="267"/>
      <c r="H597" s="267"/>
      <c r="I597" s="267"/>
      <c r="J597" s="267"/>
      <c r="K597" s="267"/>
      <c r="L597" s="267"/>
      <c r="M597" s="267"/>
      <c r="N597" s="267"/>
      <c r="O597" s="269"/>
      <c r="Q597" s="227"/>
      <c r="R597" s="227"/>
    </row>
    <row r="598" spans="1:18" s="222" customFormat="1" hidden="1" x14ac:dyDescent="0.2">
      <c r="A598" s="266"/>
      <c r="B598" s="266"/>
      <c r="C598" s="276"/>
      <c r="D598" s="277"/>
      <c r="E598" s="267"/>
      <c r="F598" s="267"/>
      <c r="G598" s="267"/>
      <c r="H598" s="267"/>
      <c r="I598" s="267"/>
      <c r="J598" s="267"/>
      <c r="K598" s="267"/>
      <c r="L598" s="267"/>
      <c r="M598" s="267"/>
      <c r="N598" s="267"/>
      <c r="O598" s="269"/>
      <c r="Q598" s="227"/>
      <c r="R598" s="227"/>
    </row>
    <row r="599" spans="1:18" s="222" customFormat="1" hidden="1" x14ac:dyDescent="0.2">
      <c r="A599" s="266"/>
      <c r="B599" s="266"/>
      <c r="C599" s="276"/>
      <c r="D599" s="277"/>
      <c r="E599" s="267"/>
      <c r="F599" s="267"/>
      <c r="G599" s="267"/>
      <c r="H599" s="267"/>
      <c r="I599" s="267"/>
      <c r="J599" s="267"/>
      <c r="K599" s="267"/>
      <c r="L599" s="267"/>
      <c r="M599" s="267"/>
      <c r="N599" s="267"/>
      <c r="O599" s="269"/>
      <c r="Q599" s="227"/>
      <c r="R599" s="227"/>
    </row>
    <row r="600" spans="1:18" s="222" customFormat="1" hidden="1" x14ac:dyDescent="0.2">
      <c r="A600" s="266"/>
      <c r="B600" s="266"/>
      <c r="C600" s="276"/>
      <c r="D600" s="277"/>
      <c r="E600" s="267"/>
      <c r="F600" s="267"/>
      <c r="G600" s="267"/>
      <c r="H600" s="267"/>
      <c r="I600" s="267"/>
      <c r="J600" s="267"/>
      <c r="K600" s="267"/>
      <c r="L600" s="267"/>
      <c r="M600" s="267"/>
      <c r="N600" s="267"/>
      <c r="O600" s="269"/>
      <c r="Q600" s="227"/>
      <c r="R600" s="227"/>
    </row>
    <row r="601" spans="1:18" s="222" customFormat="1" hidden="1" x14ac:dyDescent="0.2">
      <c r="A601" s="266"/>
      <c r="B601" s="266"/>
      <c r="C601" s="276"/>
      <c r="D601" s="277"/>
      <c r="E601" s="267"/>
      <c r="F601" s="267"/>
      <c r="G601" s="267"/>
      <c r="H601" s="267"/>
      <c r="I601" s="267"/>
      <c r="J601" s="267"/>
      <c r="K601" s="267"/>
      <c r="L601" s="267"/>
      <c r="M601" s="267"/>
      <c r="N601" s="267"/>
      <c r="O601" s="269"/>
      <c r="Q601" s="227"/>
      <c r="R601" s="227"/>
    </row>
    <row r="602" spans="1:18" s="222" customFormat="1" hidden="1" x14ac:dyDescent="0.2">
      <c r="A602" s="266"/>
      <c r="B602" s="266"/>
      <c r="C602" s="276"/>
      <c r="D602" s="277"/>
      <c r="E602" s="267"/>
      <c r="F602" s="267"/>
      <c r="G602" s="267"/>
      <c r="H602" s="267"/>
      <c r="I602" s="267"/>
      <c r="J602" s="267"/>
      <c r="K602" s="267"/>
      <c r="L602" s="267"/>
      <c r="M602" s="267"/>
      <c r="N602" s="267"/>
      <c r="O602" s="269"/>
      <c r="Q602" s="227"/>
      <c r="R602" s="227"/>
    </row>
    <row r="603" spans="1:18" s="222" customFormat="1" hidden="1" x14ac:dyDescent="0.2">
      <c r="A603" s="266"/>
      <c r="B603" s="266"/>
      <c r="C603" s="276"/>
      <c r="D603" s="277"/>
      <c r="E603" s="267"/>
      <c r="F603" s="267"/>
      <c r="G603" s="267"/>
      <c r="H603" s="267"/>
      <c r="I603" s="267"/>
      <c r="J603" s="267"/>
      <c r="K603" s="267"/>
      <c r="L603" s="267"/>
      <c r="M603" s="267"/>
      <c r="N603" s="267"/>
      <c r="O603" s="269"/>
      <c r="Q603" s="227"/>
      <c r="R603" s="227"/>
    </row>
    <row r="604" spans="1:18" s="222" customFormat="1" hidden="1" x14ac:dyDescent="0.2">
      <c r="A604" s="266"/>
      <c r="B604" s="266"/>
      <c r="C604" s="276"/>
      <c r="D604" s="277"/>
      <c r="E604" s="267"/>
      <c r="F604" s="267"/>
      <c r="G604" s="267"/>
      <c r="H604" s="267"/>
      <c r="I604" s="267"/>
      <c r="J604" s="267"/>
      <c r="K604" s="267"/>
      <c r="L604" s="267"/>
      <c r="M604" s="267"/>
      <c r="N604" s="267"/>
      <c r="O604" s="269"/>
      <c r="Q604" s="227"/>
      <c r="R604" s="227"/>
    </row>
    <row r="605" spans="1:18" s="222" customFormat="1" hidden="1" x14ac:dyDescent="0.2">
      <c r="A605" s="266"/>
      <c r="B605" s="266"/>
      <c r="C605" s="276"/>
      <c r="D605" s="277"/>
      <c r="E605" s="267"/>
      <c r="F605" s="267"/>
      <c r="G605" s="267"/>
      <c r="H605" s="267"/>
      <c r="I605" s="267"/>
      <c r="J605" s="267"/>
      <c r="K605" s="267"/>
      <c r="L605" s="267"/>
      <c r="M605" s="267"/>
      <c r="N605" s="267"/>
      <c r="O605" s="269"/>
      <c r="Q605" s="227"/>
      <c r="R605" s="227"/>
    </row>
    <row r="606" spans="1:18" s="222" customFormat="1" hidden="1" x14ac:dyDescent="0.2">
      <c r="A606" s="266"/>
      <c r="B606" s="266"/>
      <c r="C606" s="276"/>
      <c r="D606" s="277"/>
      <c r="E606" s="267"/>
      <c r="F606" s="267"/>
      <c r="G606" s="267"/>
      <c r="H606" s="267"/>
      <c r="I606" s="267"/>
      <c r="J606" s="267"/>
      <c r="K606" s="267"/>
      <c r="L606" s="267"/>
      <c r="M606" s="267"/>
      <c r="N606" s="267"/>
      <c r="O606" s="269"/>
      <c r="Q606" s="227"/>
      <c r="R606" s="227"/>
    </row>
    <row r="607" spans="1:18" s="222" customFormat="1" hidden="1" x14ac:dyDescent="0.2">
      <c r="A607" s="266"/>
      <c r="B607" s="266"/>
      <c r="C607" s="276"/>
      <c r="D607" s="277"/>
      <c r="E607" s="267"/>
      <c r="F607" s="267"/>
      <c r="G607" s="267"/>
      <c r="H607" s="267"/>
      <c r="I607" s="267"/>
      <c r="J607" s="267"/>
      <c r="K607" s="267"/>
      <c r="L607" s="267"/>
      <c r="M607" s="267"/>
      <c r="N607" s="267"/>
      <c r="O607" s="269"/>
      <c r="Q607" s="227"/>
      <c r="R607" s="227"/>
    </row>
    <row r="608" spans="1:18" s="222" customFormat="1" hidden="1" x14ac:dyDescent="0.2">
      <c r="A608" s="266"/>
      <c r="B608" s="266"/>
      <c r="C608" s="276"/>
      <c r="D608" s="277"/>
      <c r="E608" s="267"/>
      <c r="F608" s="267"/>
      <c r="G608" s="267"/>
      <c r="H608" s="267"/>
      <c r="I608" s="267"/>
      <c r="J608" s="267"/>
      <c r="K608" s="267"/>
      <c r="L608" s="267"/>
      <c r="M608" s="267"/>
      <c r="N608" s="267"/>
      <c r="O608" s="269"/>
      <c r="Q608" s="227"/>
      <c r="R608" s="227"/>
    </row>
    <row r="609" spans="1:18" s="222" customFormat="1" hidden="1" x14ac:dyDescent="0.2">
      <c r="A609" s="266"/>
      <c r="B609" s="266"/>
      <c r="C609" s="276"/>
      <c r="D609" s="277"/>
      <c r="E609" s="267"/>
      <c r="F609" s="267"/>
      <c r="G609" s="267"/>
      <c r="H609" s="267"/>
      <c r="I609" s="267"/>
      <c r="J609" s="267"/>
      <c r="K609" s="267"/>
      <c r="L609" s="267"/>
      <c r="M609" s="267"/>
      <c r="N609" s="267"/>
      <c r="O609" s="269"/>
      <c r="Q609" s="227"/>
      <c r="R609" s="227"/>
    </row>
    <row r="610" spans="1:18" s="222" customFormat="1" hidden="1" x14ac:dyDescent="0.2">
      <c r="A610" s="266"/>
      <c r="B610" s="266"/>
      <c r="C610" s="276"/>
      <c r="D610" s="277"/>
      <c r="E610" s="267"/>
      <c r="F610" s="267"/>
      <c r="G610" s="267"/>
      <c r="H610" s="267"/>
      <c r="I610" s="267"/>
      <c r="J610" s="267"/>
      <c r="K610" s="267"/>
      <c r="L610" s="267"/>
      <c r="M610" s="267"/>
      <c r="N610" s="267"/>
      <c r="O610" s="269"/>
      <c r="Q610" s="227"/>
      <c r="R610" s="227"/>
    </row>
    <row r="611" spans="1:18" s="222" customFormat="1" hidden="1" x14ac:dyDescent="0.2">
      <c r="A611" s="266"/>
      <c r="B611" s="266"/>
      <c r="C611" s="276"/>
      <c r="D611" s="277"/>
      <c r="E611" s="267"/>
      <c r="F611" s="267"/>
      <c r="G611" s="267"/>
      <c r="H611" s="267"/>
      <c r="I611" s="267"/>
      <c r="J611" s="267"/>
      <c r="K611" s="267"/>
      <c r="L611" s="267"/>
      <c r="M611" s="267"/>
      <c r="N611" s="267"/>
      <c r="O611" s="269"/>
      <c r="Q611" s="227"/>
      <c r="R611" s="227"/>
    </row>
    <row r="612" spans="1:18" s="222" customFormat="1" hidden="1" x14ac:dyDescent="0.2">
      <c r="A612" s="266"/>
      <c r="B612" s="266"/>
      <c r="C612" s="276"/>
      <c r="D612" s="277"/>
      <c r="E612" s="267"/>
      <c r="F612" s="267"/>
      <c r="G612" s="267"/>
      <c r="H612" s="267"/>
      <c r="I612" s="267"/>
      <c r="J612" s="267"/>
      <c r="K612" s="267"/>
      <c r="L612" s="267"/>
      <c r="M612" s="267"/>
      <c r="N612" s="267"/>
      <c r="O612" s="269"/>
      <c r="Q612" s="227"/>
      <c r="R612" s="227"/>
    </row>
    <row r="613" spans="1:18" s="222" customFormat="1" hidden="1" x14ac:dyDescent="0.2">
      <c r="A613" s="266"/>
      <c r="B613" s="266"/>
      <c r="C613" s="276"/>
      <c r="D613" s="277"/>
      <c r="E613" s="267"/>
      <c r="F613" s="267"/>
      <c r="G613" s="267"/>
      <c r="H613" s="267"/>
      <c r="I613" s="267"/>
      <c r="J613" s="267"/>
      <c r="K613" s="267"/>
      <c r="L613" s="267"/>
      <c r="M613" s="267"/>
      <c r="N613" s="267"/>
      <c r="O613" s="269"/>
      <c r="Q613" s="227"/>
      <c r="R613" s="227"/>
    </row>
    <row r="614" spans="1:18" s="222" customFormat="1" hidden="1" x14ac:dyDescent="0.2">
      <c r="A614" s="266"/>
      <c r="B614" s="266"/>
      <c r="C614" s="276"/>
      <c r="D614" s="277"/>
      <c r="E614" s="267"/>
      <c r="F614" s="267"/>
      <c r="G614" s="267"/>
      <c r="H614" s="267"/>
      <c r="I614" s="267"/>
      <c r="J614" s="267"/>
      <c r="K614" s="267"/>
      <c r="L614" s="267"/>
      <c r="M614" s="267"/>
      <c r="N614" s="267"/>
      <c r="O614" s="269"/>
      <c r="Q614" s="227"/>
      <c r="R614" s="227"/>
    </row>
    <row r="615" spans="1:18" s="222" customFormat="1" hidden="1" x14ac:dyDescent="0.2">
      <c r="A615" s="266"/>
      <c r="B615" s="266"/>
      <c r="C615" s="276"/>
      <c r="D615" s="277"/>
      <c r="E615" s="267"/>
      <c r="F615" s="267"/>
      <c r="G615" s="267"/>
      <c r="H615" s="267"/>
      <c r="I615" s="267"/>
      <c r="J615" s="267"/>
      <c r="K615" s="267"/>
      <c r="L615" s="267"/>
      <c r="M615" s="267"/>
      <c r="N615" s="267"/>
      <c r="O615" s="269"/>
      <c r="Q615" s="227"/>
      <c r="R615" s="227"/>
    </row>
    <row r="616" spans="1:18" s="222" customFormat="1" hidden="1" x14ac:dyDescent="0.2">
      <c r="A616" s="266"/>
      <c r="B616" s="266"/>
      <c r="C616" s="276"/>
      <c r="D616" s="277"/>
      <c r="E616" s="267"/>
      <c r="F616" s="267"/>
      <c r="G616" s="267"/>
      <c r="H616" s="267"/>
      <c r="I616" s="267"/>
      <c r="J616" s="267"/>
      <c r="K616" s="267"/>
      <c r="L616" s="267"/>
      <c r="M616" s="267"/>
      <c r="N616" s="267"/>
      <c r="O616" s="269"/>
      <c r="Q616" s="227"/>
      <c r="R616" s="227"/>
    </row>
    <row r="617" spans="1:18" s="222" customFormat="1" hidden="1" x14ac:dyDescent="0.2">
      <c r="A617" s="266"/>
      <c r="B617" s="266"/>
      <c r="C617" s="276"/>
      <c r="D617" s="277"/>
      <c r="E617" s="267"/>
      <c r="F617" s="267"/>
      <c r="G617" s="267"/>
      <c r="H617" s="267"/>
      <c r="I617" s="267"/>
      <c r="J617" s="267"/>
      <c r="K617" s="267"/>
      <c r="L617" s="267"/>
      <c r="M617" s="267"/>
      <c r="N617" s="267"/>
      <c r="O617" s="269"/>
      <c r="Q617" s="227"/>
      <c r="R617" s="227"/>
    </row>
    <row r="618" spans="1:18" s="222" customFormat="1" hidden="1" x14ac:dyDescent="0.2">
      <c r="A618" s="266"/>
      <c r="B618" s="266"/>
      <c r="C618" s="276"/>
      <c r="D618" s="277"/>
      <c r="E618" s="267"/>
      <c r="F618" s="267"/>
      <c r="G618" s="267"/>
      <c r="H618" s="267"/>
      <c r="I618" s="267"/>
      <c r="J618" s="267"/>
      <c r="K618" s="267"/>
      <c r="L618" s="267"/>
      <c r="M618" s="267"/>
      <c r="N618" s="267"/>
      <c r="O618" s="269"/>
      <c r="Q618" s="227"/>
      <c r="R618" s="227"/>
    </row>
    <row r="619" spans="1:18" s="222" customFormat="1" hidden="1" x14ac:dyDescent="0.2">
      <c r="A619" s="266"/>
      <c r="B619" s="266"/>
      <c r="C619" s="276"/>
      <c r="D619" s="277"/>
      <c r="E619" s="267"/>
      <c r="F619" s="267"/>
      <c r="G619" s="267"/>
      <c r="H619" s="267"/>
      <c r="I619" s="267"/>
      <c r="J619" s="267"/>
      <c r="K619" s="267"/>
      <c r="L619" s="267"/>
      <c r="M619" s="267"/>
      <c r="N619" s="267"/>
      <c r="O619" s="269"/>
      <c r="Q619" s="227"/>
      <c r="R619" s="227"/>
    </row>
    <row r="620" spans="1:18" s="222" customFormat="1" hidden="1" x14ac:dyDescent="0.2">
      <c r="A620" s="266"/>
      <c r="B620" s="266"/>
      <c r="C620" s="276"/>
      <c r="D620" s="277"/>
      <c r="E620" s="267"/>
      <c r="F620" s="267"/>
      <c r="G620" s="267"/>
      <c r="H620" s="267"/>
      <c r="I620" s="267"/>
      <c r="J620" s="267"/>
      <c r="K620" s="267"/>
      <c r="L620" s="267"/>
      <c r="M620" s="267"/>
      <c r="N620" s="267"/>
      <c r="O620" s="269"/>
      <c r="Q620" s="227"/>
      <c r="R620" s="227"/>
    </row>
    <row r="621" spans="1:18" s="222" customFormat="1" hidden="1" x14ac:dyDescent="0.2">
      <c r="A621" s="266"/>
      <c r="B621" s="266"/>
      <c r="C621" s="276"/>
      <c r="D621" s="277"/>
      <c r="E621" s="267"/>
      <c r="F621" s="267"/>
      <c r="G621" s="267"/>
      <c r="H621" s="267"/>
      <c r="I621" s="267"/>
      <c r="J621" s="267"/>
      <c r="K621" s="267"/>
      <c r="L621" s="267"/>
      <c r="M621" s="267"/>
      <c r="N621" s="267"/>
      <c r="O621" s="269"/>
      <c r="Q621" s="227"/>
      <c r="R621" s="227"/>
    </row>
    <row r="622" spans="1:18" s="222" customFormat="1" hidden="1" x14ac:dyDescent="0.2">
      <c r="A622" s="266"/>
      <c r="B622" s="266"/>
      <c r="C622" s="276"/>
      <c r="D622" s="277"/>
      <c r="E622" s="267"/>
      <c r="F622" s="267"/>
      <c r="G622" s="267"/>
      <c r="H622" s="267"/>
      <c r="I622" s="267"/>
      <c r="J622" s="267"/>
      <c r="K622" s="267"/>
      <c r="L622" s="267"/>
      <c r="M622" s="267"/>
      <c r="N622" s="267"/>
      <c r="O622" s="269"/>
      <c r="Q622" s="227"/>
      <c r="R622" s="227"/>
    </row>
    <row r="623" spans="1:18" s="222" customFormat="1" hidden="1" x14ac:dyDescent="0.2">
      <c r="A623" s="266"/>
      <c r="B623" s="266"/>
      <c r="C623" s="276"/>
      <c r="D623" s="277"/>
      <c r="E623" s="267"/>
      <c r="F623" s="267"/>
      <c r="G623" s="267"/>
      <c r="H623" s="267"/>
      <c r="I623" s="267"/>
      <c r="J623" s="267"/>
      <c r="K623" s="267"/>
      <c r="L623" s="267"/>
      <c r="M623" s="267"/>
      <c r="N623" s="267"/>
      <c r="O623" s="269"/>
      <c r="Q623" s="227"/>
      <c r="R623" s="227"/>
    </row>
    <row r="624" spans="1:18" s="222" customFormat="1" hidden="1" x14ac:dyDescent="0.2">
      <c r="A624" s="266"/>
      <c r="B624" s="266"/>
      <c r="C624" s="276"/>
      <c r="D624" s="277"/>
      <c r="E624" s="267"/>
      <c r="F624" s="267"/>
      <c r="G624" s="267"/>
      <c r="H624" s="267"/>
      <c r="I624" s="267"/>
      <c r="J624" s="267"/>
      <c r="K624" s="267"/>
      <c r="L624" s="267"/>
      <c r="M624" s="267"/>
      <c r="N624" s="267"/>
      <c r="O624" s="269"/>
      <c r="Q624" s="227"/>
      <c r="R624" s="227"/>
    </row>
    <row r="625" spans="1:18" s="222" customFormat="1" hidden="1" x14ac:dyDescent="0.2">
      <c r="A625" s="266"/>
      <c r="B625" s="266"/>
      <c r="C625" s="276"/>
      <c r="D625" s="277"/>
      <c r="E625" s="267"/>
      <c r="F625" s="267"/>
      <c r="G625" s="267"/>
      <c r="H625" s="267"/>
      <c r="I625" s="267"/>
      <c r="J625" s="267"/>
      <c r="K625" s="267"/>
      <c r="L625" s="267"/>
      <c r="M625" s="267"/>
      <c r="N625" s="267"/>
      <c r="O625" s="269"/>
      <c r="Q625" s="227"/>
      <c r="R625" s="227"/>
    </row>
    <row r="626" spans="1:18" s="222" customFormat="1" hidden="1" x14ac:dyDescent="0.2">
      <c r="A626" s="266"/>
      <c r="B626" s="266"/>
      <c r="C626" s="276"/>
      <c r="D626" s="277"/>
      <c r="E626" s="267"/>
      <c r="F626" s="267"/>
      <c r="G626" s="267"/>
      <c r="H626" s="267"/>
      <c r="I626" s="267"/>
      <c r="J626" s="267"/>
      <c r="K626" s="267"/>
      <c r="L626" s="267"/>
      <c r="M626" s="267"/>
      <c r="N626" s="267"/>
      <c r="O626" s="269"/>
      <c r="Q626" s="227"/>
      <c r="R626" s="227"/>
    </row>
    <row r="627" spans="1:18" s="222" customFormat="1" hidden="1" x14ac:dyDescent="0.2">
      <c r="A627" s="266"/>
      <c r="B627" s="266"/>
      <c r="C627" s="276"/>
      <c r="D627" s="277"/>
      <c r="E627" s="267"/>
      <c r="F627" s="267"/>
      <c r="G627" s="267"/>
      <c r="H627" s="267"/>
      <c r="I627" s="267"/>
      <c r="J627" s="267"/>
      <c r="K627" s="267"/>
      <c r="L627" s="267"/>
      <c r="M627" s="267"/>
      <c r="N627" s="267"/>
      <c r="O627" s="269"/>
      <c r="Q627" s="227"/>
      <c r="R627" s="227"/>
    </row>
    <row r="628" spans="1:18" s="222" customFormat="1" hidden="1" x14ac:dyDescent="0.2">
      <c r="A628" s="266"/>
      <c r="B628" s="266"/>
      <c r="C628" s="276"/>
      <c r="D628" s="277"/>
      <c r="E628" s="267"/>
      <c r="F628" s="267"/>
      <c r="G628" s="267"/>
      <c r="H628" s="267"/>
      <c r="I628" s="267"/>
      <c r="J628" s="267"/>
      <c r="K628" s="267"/>
      <c r="L628" s="267"/>
      <c r="M628" s="267"/>
      <c r="N628" s="267"/>
      <c r="O628" s="269"/>
      <c r="Q628" s="227"/>
      <c r="R628" s="227"/>
    </row>
    <row r="629" spans="1:18" s="222" customFormat="1" hidden="1" x14ac:dyDescent="0.2">
      <c r="A629" s="266"/>
      <c r="B629" s="266"/>
      <c r="C629" s="276"/>
      <c r="D629" s="277"/>
      <c r="E629" s="267"/>
      <c r="F629" s="267"/>
      <c r="G629" s="267"/>
      <c r="H629" s="267"/>
      <c r="I629" s="267"/>
      <c r="J629" s="267"/>
      <c r="K629" s="267"/>
      <c r="L629" s="267"/>
      <c r="M629" s="267"/>
      <c r="N629" s="267"/>
      <c r="O629" s="269"/>
      <c r="Q629" s="227"/>
      <c r="R629" s="227"/>
    </row>
    <row r="630" spans="1:18" s="222" customFormat="1" hidden="1" x14ac:dyDescent="0.2">
      <c r="A630" s="266"/>
      <c r="B630" s="266"/>
      <c r="C630" s="276"/>
      <c r="D630" s="277"/>
      <c r="E630" s="267"/>
      <c r="F630" s="267"/>
      <c r="G630" s="267"/>
      <c r="H630" s="267"/>
      <c r="I630" s="267"/>
      <c r="J630" s="267"/>
      <c r="K630" s="267"/>
      <c r="L630" s="267"/>
      <c r="M630" s="267"/>
      <c r="N630" s="267"/>
      <c r="O630" s="269"/>
      <c r="Q630" s="227"/>
      <c r="R630" s="227"/>
    </row>
    <row r="631" spans="1:18" s="222" customFormat="1" hidden="1" x14ac:dyDescent="0.2">
      <c r="A631" s="266"/>
      <c r="B631" s="266"/>
      <c r="C631" s="276"/>
      <c r="D631" s="277"/>
      <c r="E631" s="267"/>
      <c r="F631" s="267"/>
      <c r="G631" s="267"/>
      <c r="H631" s="267"/>
      <c r="I631" s="267"/>
      <c r="J631" s="267"/>
      <c r="K631" s="267"/>
      <c r="L631" s="267"/>
      <c r="M631" s="267"/>
      <c r="N631" s="267"/>
      <c r="O631" s="269"/>
      <c r="Q631" s="227"/>
      <c r="R631" s="227"/>
    </row>
    <row r="632" spans="1:18" s="222" customFormat="1" hidden="1" x14ac:dyDescent="0.2">
      <c r="A632" s="266"/>
      <c r="B632" s="266"/>
      <c r="C632" s="276"/>
      <c r="D632" s="277"/>
      <c r="E632" s="267"/>
      <c r="F632" s="267"/>
      <c r="G632" s="267"/>
      <c r="H632" s="267"/>
      <c r="I632" s="267"/>
      <c r="J632" s="267"/>
      <c r="K632" s="267"/>
      <c r="L632" s="267"/>
      <c r="M632" s="267"/>
      <c r="N632" s="267"/>
      <c r="O632" s="269"/>
      <c r="Q632" s="227"/>
      <c r="R632" s="227"/>
    </row>
    <row r="633" spans="1:18" s="222" customFormat="1" hidden="1" x14ac:dyDescent="0.2">
      <c r="A633" s="266"/>
      <c r="B633" s="266"/>
      <c r="C633" s="276"/>
      <c r="D633" s="277"/>
      <c r="E633" s="267"/>
      <c r="F633" s="267"/>
      <c r="G633" s="267"/>
      <c r="H633" s="267"/>
      <c r="I633" s="267"/>
      <c r="J633" s="267"/>
      <c r="K633" s="267"/>
      <c r="L633" s="267"/>
      <c r="M633" s="267"/>
      <c r="N633" s="267"/>
      <c r="O633" s="269"/>
      <c r="Q633" s="227"/>
      <c r="R633" s="227"/>
    </row>
    <row r="634" spans="1:18" s="222" customFormat="1" hidden="1" x14ac:dyDescent="0.2">
      <c r="A634" s="266"/>
      <c r="B634" s="266"/>
      <c r="C634" s="276"/>
      <c r="D634" s="277"/>
      <c r="E634" s="267"/>
      <c r="F634" s="267"/>
      <c r="G634" s="267"/>
      <c r="H634" s="267"/>
      <c r="I634" s="267"/>
      <c r="J634" s="267"/>
      <c r="K634" s="267"/>
      <c r="L634" s="267"/>
      <c r="M634" s="267"/>
      <c r="N634" s="267"/>
      <c r="O634" s="269"/>
      <c r="Q634" s="227"/>
      <c r="R634" s="227"/>
    </row>
    <row r="635" spans="1:18" s="222" customFormat="1" hidden="1" x14ac:dyDescent="0.2">
      <c r="A635" s="266"/>
      <c r="B635" s="266"/>
      <c r="C635" s="276"/>
      <c r="D635" s="277"/>
      <c r="E635" s="267"/>
      <c r="F635" s="267"/>
      <c r="G635" s="267"/>
      <c r="H635" s="267"/>
      <c r="I635" s="267"/>
      <c r="J635" s="267"/>
      <c r="K635" s="267"/>
      <c r="L635" s="267"/>
      <c r="M635" s="267"/>
      <c r="N635" s="267"/>
      <c r="O635" s="269"/>
      <c r="Q635" s="227"/>
      <c r="R635" s="227"/>
    </row>
    <row r="636" spans="1:18" s="222" customFormat="1" hidden="1" x14ac:dyDescent="0.2">
      <c r="A636" s="266"/>
      <c r="B636" s="266"/>
      <c r="C636" s="276"/>
      <c r="D636" s="277"/>
      <c r="E636" s="267"/>
      <c r="F636" s="267"/>
      <c r="G636" s="267"/>
      <c r="H636" s="267"/>
      <c r="I636" s="267"/>
      <c r="J636" s="267"/>
      <c r="K636" s="267"/>
      <c r="L636" s="267"/>
      <c r="M636" s="267"/>
      <c r="N636" s="267"/>
      <c r="O636" s="269"/>
      <c r="Q636" s="227"/>
      <c r="R636" s="227"/>
    </row>
    <row r="637" spans="1:18" s="222" customFormat="1" hidden="1" x14ac:dyDescent="0.2">
      <c r="A637" s="266"/>
      <c r="B637" s="266"/>
      <c r="C637" s="276"/>
      <c r="D637" s="277"/>
      <c r="E637" s="267"/>
      <c r="F637" s="267"/>
      <c r="G637" s="267"/>
      <c r="H637" s="267"/>
      <c r="I637" s="267"/>
      <c r="J637" s="267"/>
      <c r="K637" s="267"/>
      <c r="L637" s="267"/>
      <c r="M637" s="267"/>
      <c r="N637" s="267"/>
      <c r="O637" s="269"/>
      <c r="Q637" s="227"/>
      <c r="R637" s="227"/>
    </row>
    <row r="638" spans="1:18" s="222" customFormat="1" hidden="1" x14ac:dyDescent="0.2">
      <c r="A638" s="266"/>
      <c r="B638" s="266"/>
      <c r="C638" s="276"/>
      <c r="D638" s="277"/>
      <c r="E638" s="267"/>
      <c r="F638" s="267"/>
      <c r="G638" s="267"/>
      <c r="H638" s="267"/>
      <c r="I638" s="267"/>
      <c r="J638" s="267"/>
      <c r="K638" s="267"/>
      <c r="L638" s="267"/>
      <c r="M638" s="267"/>
      <c r="N638" s="267"/>
      <c r="O638" s="269"/>
      <c r="Q638" s="227"/>
      <c r="R638" s="227"/>
    </row>
    <row r="639" spans="1:18" s="222" customFormat="1" hidden="1" x14ac:dyDescent="0.2">
      <c r="A639" s="266"/>
      <c r="B639" s="266"/>
      <c r="C639" s="276"/>
      <c r="D639" s="277"/>
      <c r="E639" s="267"/>
      <c r="F639" s="267"/>
      <c r="G639" s="267"/>
      <c r="H639" s="267"/>
      <c r="I639" s="267"/>
      <c r="J639" s="267"/>
      <c r="K639" s="267"/>
      <c r="L639" s="267"/>
      <c r="M639" s="267"/>
      <c r="N639" s="267"/>
      <c r="O639" s="269"/>
      <c r="Q639" s="227"/>
      <c r="R639" s="227"/>
    </row>
    <row r="640" spans="1:18" s="222" customFormat="1" hidden="1" x14ac:dyDescent="0.2">
      <c r="A640" s="266"/>
      <c r="B640" s="266"/>
      <c r="C640" s="276"/>
      <c r="D640" s="277"/>
      <c r="E640" s="267"/>
      <c r="F640" s="267"/>
      <c r="G640" s="267"/>
      <c r="H640" s="267"/>
      <c r="I640" s="267"/>
      <c r="J640" s="267"/>
      <c r="K640" s="267"/>
      <c r="L640" s="267"/>
      <c r="M640" s="267"/>
      <c r="N640" s="267"/>
      <c r="O640" s="269"/>
      <c r="Q640" s="227"/>
      <c r="R640" s="227"/>
    </row>
    <row r="641" spans="1:18" s="222" customFormat="1" hidden="1" x14ac:dyDescent="0.2">
      <c r="A641" s="266"/>
      <c r="B641" s="266"/>
      <c r="C641" s="276"/>
      <c r="D641" s="277"/>
      <c r="E641" s="267"/>
      <c r="F641" s="267"/>
      <c r="G641" s="267"/>
      <c r="H641" s="267"/>
      <c r="I641" s="267"/>
      <c r="J641" s="267"/>
      <c r="K641" s="267"/>
      <c r="L641" s="267"/>
      <c r="M641" s="267"/>
      <c r="N641" s="267"/>
      <c r="O641" s="269"/>
      <c r="Q641" s="227"/>
      <c r="R641" s="227"/>
    </row>
    <row r="642" spans="1:18" s="222" customFormat="1" hidden="1" x14ac:dyDescent="0.2">
      <c r="A642" s="266"/>
      <c r="B642" s="266"/>
      <c r="C642" s="276"/>
      <c r="D642" s="277"/>
      <c r="E642" s="267"/>
      <c r="F642" s="267"/>
      <c r="G642" s="267"/>
      <c r="H642" s="267"/>
      <c r="I642" s="267"/>
      <c r="J642" s="267"/>
      <c r="K642" s="267"/>
      <c r="L642" s="267"/>
      <c r="M642" s="267"/>
      <c r="N642" s="267"/>
      <c r="O642" s="269"/>
      <c r="Q642" s="227"/>
      <c r="R642" s="227"/>
    </row>
    <row r="643" spans="1:18" s="222" customFormat="1" hidden="1" x14ac:dyDescent="0.2">
      <c r="A643" s="266"/>
      <c r="B643" s="266"/>
      <c r="C643" s="276"/>
      <c r="D643" s="277"/>
      <c r="E643" s="267"/>
      <c r="F643" s="267"/>
      <c r="G643" s="267"/>
      <c r="H643" s="267"/>
      <c r="I643" s="267"/>
      <c r="J643" s="267"/>
      <c r="K643" s="267"/>
      <c r="L643" s="267"/>
      <c r="M643" s="267"/>
      <c r="N643" s="267"/>
      <c r="O643" s="269"/>
      <c r="Q643" s="227"/>
      <c r="R643" s="227"/>
    </row>
    <row r="644" spans="1:18" s="222" customFormat="1" hidden="1" x14ac:dyDescent="0.2">
      <c r="A644" s="266"/>
      <c r="B644" s="266"/>
      <c r="C644" s="276"/>
      <c r="D644" s="277"/>
      <c r="E644" s="267"/>
      <c r="F644" s="267"/>
      <c r="G644" s="267"/>
      <c r="H644" s="267"/>
      <c r="I644" s="267"/>
      <c r="J644" s="267"/>
      <c r="K644" s="267"/>
      <c r="L644" s="267"/>
      <c r="M644" s="267"/>
      <c r="N644" s="267"/>
      <c r="O644" s="269"/>
      <c r="Q644" s="227"/>
      <c r="R644" s="227"/>
    </row>
    <row r="645" spans="1:18" s="222" customFormat="1" hidden="1" x14ac:dyDescent="0.2">
      <c r="A645" s="266"/>
      <c r="B645" s="266"/>
      <c r="C645" s="276"/>
      <c r="D645" s="277"/>
      <c r="E645" s="267"/>
      <c r="F645" s="267"/>
      <c r="G645" s="267"/>
      <c r="H645" s="267"/>
      <c r="I645" s="267"/>
      <c r="J645" s="267"/>
      <c r="K645" s="267"/>
      <c r="L645" s="267"/>
      <c r="M645" s="267"/>
      <c r="N645" s="267"/>
      <c r="O645" s="269"/>
      <c r="Q645" s="227"/>
      <c r="R645" s="227"/>
    </row>
    <row r="646" spans="1:18" s="222" customFormat="1" hidden="1" x14ac:dyDescent="0.2">
      <c r="A646" s="266"/>
      <c r="B646" s="266"/>
      <c r="C646" s="276"/>
      <c r="D646" s="277"/>
      <c r="E646" s="267"/>
      <c r="F646" s="267"/>
      <c r="G646" s="267"/>
      <c r="H646" s="267"/>
      <c r="I646" s="267"/>
      <c r="J646" s="267"/>
      <c r="K646" s="267"/>
      <c r="L646" s="267"/>
      <c r="M646" s="267"/>
      <c r="N646" s="267"/>
      <c r="O646" s="269"/>
      <c r="Q646" s="227"/>
      <c r="R646" s="227"/>
    </row>
    <row r="647" spans="1:18" s="222" customFormat="1" hidden="1" x14ac:dyDescent="0.2">
      <c r="A647" s="266"/>
      <c r="B647" s="266"/>
      <c r="C647" s="276"/>
      <c r="D647" s="277"/>
      <c r="E647" s="267"/>
      <c r="F647" s="267"/>
      <c r="G647" s="267"/>
      <c r="H647" s="267"/>
      <c r="I647" s="267"/>
      <c r="J647" s="267"/>
      <c r="K647" s="267"/>
      <c r="L647" s="267"/>
      <c r="M647" s="267"/>
      <c r="N647" s="267"/>
      <c r="O647" s="269"/>
      <c r="Q647" s="227"/>
      <c r="R647" s="227"/>
    </row>
    <row r="648" spans="1:18" s="222" customFormat="1" hidden="1" x14ac:dyDescent="0.2">
      <c r="A648" s="266"/>
      <c r="B648" s="266"/>
      <c r="C648" s="276"/>
      <c r="D648" s="277"/>
      <c r="E648" s="267"/>
      <c r="F648" s="267"/>
      <c r="G648" s="267"/>
      <c r="H648" s="267"/>
      <c r="I648" s="267"/>
      <c r="J648" s="267"/>
      <c r="K648" s="267"/>
      <c r="L648" s="267"/>
      <c r="M648" s="267"/>
      <c r="N648" s="267"/>
      <c r="O648" s="269"/>
      <c r="Q648" s="227"/>
      <c r="R648" s="227"/>
    </row>
    <row r="649" spans="1:18" s="222" customFormat="1" hidden="1" x14ac:dyDescent="0.2">
      <c r="A649" s="266"/>
      <c r="B649" s="266"/>
      <c r="C649" s="276"/>
      <c r="D649" s="277"/>
      <c r="E649" s="267"/>
      <c r="F649" s="267"/>
      <c r="G649" s="267"/>
      <c r="H649" s="267"/>
      <c r="I649" s="267"/>
      <c r="J649" s="267"/>
      <c r="K649" s="267"/>
      <c r="L649" s="267"/>
      <c r="M649" s="267"/>
      <c r="N649" s="267"/>
      <c r="O649" s="269"/>
      <c r="Q649" s="227"/>
      <c r="R649" s="227"/>
    </row>
    <row r="650" spans="1:18" s="222" customFormat="1" hidden="1" x14ac:dyDescent="0.2">
      <c r="A650" s="266"/>
      <c r="B650" s="266"/>
      <c r="C650" s="276"/>
      <c r="D650" s="277"/>
      <c r="E650" s="267"/>
      <c r="F650" s="267"/>
      <c r="G650" s="267"/>
      <c r="H650" s="267"/>
      <c r="I650" s="267"/>
      <c r="J650" s="267"/>
      <c r="K650" s="267"/>
      <c r="L650" s="267"/>
      <c r="M650" s="267"/>
      <c r="N650" s="267"/>
      <c r="O650" s="269"/>
      <c r="Q650" s="227"/>
      <c r="R650" s="227"/>
    </row>
    <row r="651" spans="1:18" s="222" customFormat="1" hidden="1" x14ac:dyDescent="0.2">
      <c r="A651" s="266"/>
      <c r="B651" s="266"/>
      <c r="C651" s="276"/>
      <c r="D651" s="277"/>
      <c r="E651" s="267"/>
      <c r="F651" s="267"/>
      <c r="G651" s="267"/>
      <c r="H651" s="267"/>
      <c r="I651" s="267"/>
      <c r="J651" s="267"/>
      <c r="K651" s="267"/>
      <c r="L651" s="267"/>
      <c r="M651" s="267"/>
      <c r="N651" s="267"/>
      <c r="O651" s="269"/>
      <c r="Q651" s="227"/>
      <c r="R651" s="227"/>
    </row>
    <row r="652" spans="1:18" s="222" customFormat="1" hidden="1" x14ac:dyDescent="0.2">
      <c r="A652" s="266"/>
      <c r="B652" s="266"/>
      <c r="C652" s="276"/>
      <c r="D652" s="277"/>
      <c r="E652" s="267"/>
      <c r="F652" s="267"/>
      <c r="G652" s="267"/>
      <c r="H652" s="267"/>
      <c r="I652" s="267"/>
      <c r="J652" s="267"/>
      <c r="K652" s="267"/>
      <c r="L652" s="267"/>
      <c r="M652" s="267"/>
      <c r="N652" s="267"/>
      <c r="O652" s="269"/>
      <c r="Q652" s="227"/>
      <c r="R652" s="227"/>
    </row>
    <row r="653" spans="1:18" s="222" customFormat="1" hidden="1" x14ac:dyDescent="0.2">
      <c r="A653" s="266"/>
      <c r="B653" s="266"/>
      <c r="C653" s="276"/>
      <c r="D653" s="277"/>
      <c r="E653" s="267"/>
      <c r="F653" s="267"/>
      <c r="G653" s="267"/>
      <c r="H653" s="267"/>
      <c r="I653" s="267"/>
      <c r="J653" s="267"/>
      <c r="K653" s="267"/>
      <c r="L653" s="267"/>
      <c r="M653" s="267"/>
      <c r="N653" s="267"/>
      <c r="O653" s="269"/>
      <c r="Q653" s="227"/>
      <c r="R653" s="227"/>
    </row>
    <row r="654" spans="1:18" s="222" customFormat="1" hidden="1" x14ac:dyDescent="0.2">
      <c r="A654" s="266"/>
      <c r="B654" s="266"/>
      <c r="C654" s="276"/>
      <c r="D654" s="277"/>
      <c r="E654" s="267"/>
      <c r="F654" s="267"/>
      <c r="G654" s="267"/>
      <c r="H654" s="267"/>
      <c r="I654" s="267"/>
      <c r="J654" s="267"/>
      <c r="K654" s="267"/>
      <c r="L654" s="267"/>
      <c r="M654" s="267"/>
      <c r="N654" s="267"/>
      <c r="O654" s="269"/>
      <c r="Q654" s="227"/>
      <c r="R654" s="227"/>
    </row>
    <row r="655" spans="1:18" s="222" customFormat="1" hidden="1" x14ac:dyDescent="0.2">
      <c r="A655" s="266"/>
      <c r="B655" s="266"/>
      <c r="C655" s="276"/>
      <c r="D655" s="277"/>
      <c r="E655" s="267"/>
      <c r="F655" s="267"/>
      <c r="G655" s="267"/>
      <c r="H655" s="267"/>
      <c r="I655" s="267"/>
      <c r="J655" s="267"/>
      <c r="K655" s="267"/>
      <c r="L655" s="267"/>
      <c r="M655" s="267"/>
      <c r="N655" s="267"/>
      <c r="O655" s="269"/>
      <c r="Q655" s="227"/>
      <c r="R655" s="227"/>
    </row>
    <row r="656" spans="1:18" s="222" customFormat="1" hidden="1" x14ac:dyDescent="0.2">
      <c r="A656" s="266"/>
      <c r="B656" s="266"/>
      <c r="C656" s="276"/>
      <c r="D656" s="277"/>
      <c r="E656" s="267"/>
      <c r="F656" s="267"/>
      <c r="G656" s="267"/>
      <c r="H656" s="267"/>
      <c r="I656" s="267"/>
      <c r="J656" s="267"/>
      <c r="K656" s="267"/>
      <c r="L656" s="267"/>
      <c r="M656" s="267"/>
      <c r="N656" s="267"/>
      <c r="O656" s="269"/>
      <c r="Q656" s="227"/>
      <c r="R656" s="227"/>
    </row>
    <row r="657" spans="1:18" s="222" customFormat="1" hidden="1" x14ac:dyDescent="0.2">
      <c r="A657" s="266"/>
      <c r="B657" s="266"/>
      <c r="C657" s="276"/>
      <c r="D657" s="277"/>
      <c r="E657" s="267"/>
      <c r="F657" s="267"/>
      <c r="G657" s="267"/>
      <c r="H657" s="267"/>
      <c r="I657" s="267"/>
      <c r="J657" s="267"/>
      <c r="K657" s="267"/>
      <c r="L657" s="267"/>
      <c r="M657" s="267"/>
      <c r="N657" s="267"/>
      <c r="O657" s="269"/>
      <c r="Q657" s="227"/>
      <c r="R657" s="227"/>
    </row>
    <row r="658" spans="1:18" s="222" customFormat="1" hidden="1" x14ac:dyDescent="0.2">
      <c r="A658" s="266"/>
      <c r="B658" s="266"/>
      <c r="C658" s="276"/>
      <c r="D658" s="277"/>
      <c r="E658" s="267"/>
      <c r="F658" s="267"/>
      <c r="G658" s="267"/>
      <c r="H658" s="267"/>
      <c r="I658" s="267"/>
      <c r="J658" s="267"/>
      <c r="K658" s="267"/>
      <c r="L658" s="267"/>
      <c r="M658" s="267"/>
      <c r="N658" s="267"/>
      <c r="O658" s="269"/>
      <c r="Q658" s="227"/>
      <c r="R658" s="227"/>
    </row>
    <row r="659" spans="1:18" s="222" customFormat="1" hidden="1" x14ac:dyDescent="0.2">
      <c r="A659" s="266"/>
      <c r="B659" s="266"/>
      <c r="C659" s="276"/>
      <c r="D659" s="277"/>
      <c r="E659" s="267"/>
      <c r="F659" s="267"/>
      <c r="G659" s="267"/>
      <c r="H659" s="267"/>
      <c r="I659" s="267"/>
      <c r="J659" s="267"/>
      <c r="K659" s="267"/>
      <c r="L659" s="267"/>
      <c r="M659" s="267"/>
      <c r="N659" s="267"/>
      <c r="O659" s="269"/>
      <c r="Q659" s="227"/>
      <c r="R659" s="227"/>
    </row>
    <row r="660" spans="1:18" s="222" customFormat="1" hidden="1" x14ac:dyDescent="0.2">
      <c r="A660" s="266"/>
      <c r="B660" s="266"/>
      <c r="C660" s="276"/>
      <c r="D660" s="277"/>
      <c r="E660" s="267"/>
      <c r="F660" s="267"/>
      <c r="G660" s="267"/>
      <c r="H660" s="267"/>
      <c r="I660" s="267"/>
      <c r="J660" s="267"/>
      <c r="K660" s="267"/>
      <c r="L660" s="267"/>
      <c r="M660" s="267"/>
      <c r="N660" s="267"/>
      <c r="O660" s="269"/>
      <c r="Q660" s="227"/>
      <c r="R660" s="227"/>
    </row>
    <row r="661" spans="1:18" s="222" customFormat="1" hidden="1" x14ac:dyDescent="0.2">
      <c r="A661" s="266"/>
      <c r="B661" s="266"/>
      <c r="C661" s="276"/>
      <c r="D661" s="277"/>
      <c r="E661" s="267"/>
      <c r="F661" s="267"/>
      <c r="G661" s="267"/>
      <c r="H661" s="267"/>
      <c r="I661" s="267"/>
      <c r="J661" s="267"/>
      <c r="K661" s="267"/>
      <c r="L661" s="267"/>
      <c r="M661" s="267"/>
      <c r="N661" s="267"/>
      <c r="O661" s="269"/>
      <c r="Q661" s="227"/>
      <c r="R661" s="227"/>
    </row>
    <row r="662" spans="1:18" s="222" customFormat="1" hidden="1" x14ac:dyDescent="0.2">
      <c r="A662" s="266"/>
      <c r="B662" s="266"/>
      <c r="C662" s="276"/>
      <c r="D662" s="277"/>
      <c r="E662" s="267"/>
      <c r="F662" s="267"/>
      <c r="G662" s="267"/>
      <c r="H662" s="267"/>
      <c r="I662" s="267"/>
      <c r="J662" s="267"/>
      <c r="K662" s="267"/>
      <c r="L662" s="267"/>
      <c r="M662" s="267"/>
      <c r="N662" s="267"/>
      <c r="O662" s="269"/>
      <c r="Q662" s="227"/>
      <c r="R662" s="227"/>
    </row>
    <row r="663" spans="1:18" s="222" customFormat="1" hidden="1" x14ac:dyDescent="0.2">
      <c r="A663" s="266"/>
      <c r="B663" s="266"/>
      <c r="C663" s="276"/>
      <c r="D663" s="277"/>
      <c r="E663" s="267"/>
      <c r="F663" s="267"/>
      <c r="G663" s="267"/>
      <c r="H663" s="267"/>
      <c r="I663" s="267"/>
      <c r="J663" s="267"/>
      <c r="K663" s="267"/>
      <c r="L663" s="267"/>
      <c r="M663" s="267"/>
      <c r="N663" s="267"/>
      <c r="O663" s="269"/>
      <c r="Q663" s="227"/>
      <c r="R663" s="227"/>
    </row>
    <row r="664" spans="1:18" s="222" customFormat="1" hidden="1" x14ac:dyDescent="0.2">
      <c r="A664" s="266"/>
      <c r="B664" s="266"/>
      <c r="C664" s="276"/>
      <c r="D664" s="277"/>
      <c r="E664" s="267"/>
      <c r="F664" s="267"/>
      <c r="G664" s="267"/>
      <c r="H664" s="267"/>
      <c r="I664" s="267"/>
      <c r="J664" s="267"/>
      <c r="K664" s="267"/>
      <c r="L664" s="267"/>
      <c r="M664" s="267"/>
      <c r="N664" s="267"/>
      <c r="O664" s="269"/>
      <c r="Q664" s="227"/>
      <c r="R664" s="227"/>
    </row>
    <row r="665" spans="1:18" s="222" customFormat="1" hidden="1" x14ac:dyDescent="0.2">
      <c r="A665" s="266"/>
      <c r="B665" s="266"/>
      <c r="C665" s="276"/>
      <c r="D665" s="277"/>
      <c r="E665" s="267"/>
      <c r="F665" s="267"/>
      <c r="G665" s="267"/>
      <c r="H665" s="267"/>
      <c r="I665" s="267"/>
      <c r="J665" s="267"/>
      <c r="K665" s="267"/>
      <c r="L665" s="267"/>
      <c r="M665" s="267"/>
      <c r="N665" s="267"/>
      <c r="O665" s="269"/>
      <c r="Q665" s="227"/>
      <c r="R665" s="227"/>
    </row>
    <row r="666" spans="1:18" s="222" customFormat="1" hidden="1" x14ac:dyDescent="0.2">
      <c r="A666" s="266"/>
      <c r="B666" s="266"/>
      <c r="C666" s="276"/>
      <c r="D666" s="277"/>
      <c r="E666" s="267"/>
      <c r="F666" s="267"/>
      <c r="G666" s="267"/>
      <c r="H666" s="267"/>
      <c r="I666" s="267"/>
      <c r="J666" s="267"/>
      <c r="K666" s="267"/>
      <c r="L666" s="267"/>
      <c r="M666" s="267"/>
      <c r="N666" s="267"/>
      <c r="O666" s="269"/>
      <c r="Q666" s="227"/>
      <c r="R666" s="227"/>
    </row>
    <row r="667" spans="1:18" s="222" customFormat="1" hidden="1" x14ac:dyDescent="0.2">
      <c r="A667" s="266"/>
      <c r="B667" s="266"/>
      <c r="C667" s="276"/>
      <c r="D667" s="277"/>
      <c r="E667" s="267"/>
      <c r="F667" s="267"/>
      <c r="G667" s="267"/>
      <c r="H667" s="267"/>
      <c r="I667" s="267"/>
      <c r="J667" s="267"/>
      <c r="K667" s="267"/>
      <c r="L667" s="267"/>
      <c r="M667" s="267"/>
      <c r="N667" s="267"/>
      <c r="O667" s="269"/>
      <c r="Q667" s="227"/>
      <c r="R667" s="227"/>
    </row>
    <row r="668" spans="1:18" s="222" customFormat="1" hidden="1" x14ac:dyDescent="0.2">
      <c r="A668" s="266"/>
      <c r="B668" s="266"/>
      <c r="C668" s="276"/>
      <c r="D668" s="277"/>
      <c r="E668" s="267"/>
      <c r="F668" s="267"/>
      <c r="G668" s="267"/>
      <c r="H668" s="267"/>
      <c r="I668" s="267"/>
      <c r="J668" s="267"/>
      <c r="K668" s="267"/>
      <c r="L668" s="267"/>
      <c r="M668" s="267"/>
      <c r="N668" s="267"/>
      <c r="O668" s="269"/>
      <c r="Q668" s="227"/>
      <c r="R668" s="227"/>
    </row>
    <row r="669" spans="1:18" s="222" customFormat="1" hidden="1" x14ac:dyDescent="0.2">
      <c r="A669" s="266"/>
      <c r="B669" s="266"/>
      <c r="C669" s="276"/>
      <c r="D669" s="277"/>
      <c r="E669" s="267"/>
      <c r="F669" s="267"/>
      <c r="G669" s="267"/>
      <c r="H669" s="267"/>
      <c r="I669" s="267"/>
      <c r="J669" s="267"/>
      <c r="K669" s="267"/>
      <c r="L669" s="267"/>
      <c r="M669" s="267"/>
      <c r="N669" s="267"/>
      <c r="O669" s="269"/>
      <c r="Q669" s="227"/>
      <c r="R669" s="227"/>
    </row>
    <row r="670" spans="1:18" s="222" customFormat="1" hidden="1" x14ac:dyDescent="0.2">
      <c r="A670" s="266"/>
      <c r="B670" s="266"/>
      <c r="C670" s="276"/>
      <c r="D670" s="277"/>
      <c r="E670" s="267"/>
      <c r="F670" s="267"/>
      <c r="G670" s="267"/>
      <c r="H670" s="267"/>
      <c r="I670" s="267"/>
      <c r="J670" s="267"/>
      <c r="K670" s="267"/>
      <c r="L670" s="267"/>
      <c r="M670" s="267"/>
      <c r="N670" s="267"/>
      <c r="O670" s="269"/>
      <c r="Q670" s="227"/>
      <c r="R670" s="227"/>
    </row>
    <row r="671" spans="1:18" s="222" customFormat="1" hidden="1" x14ac:dyDescent="0.2">
      <c r="A671" s="266"/>
      <c r="B671" s="266"/>
      <c r="C671" s="276"/>
      <c r="D671" s="277"/>
      <c r="E671" s="267"/>
      <c r="F671" s="267"/>
      <c r="G671" s="267"/>
      <c r="H671" s="267"/>
      <c r="I671" s="267"/>
      <c r="J671" s="267"/>
      <c r="K671" s="267"/>
      <c r="L671" s="267"/>
      <c r="M671" s="267"/>
      <c r="N671" s="267"/>
      <c r="O671" s="269"/>
      <c r="Q671" s="227"/>
      <c r="R671" s="227"/>
    </row>
    <row r="672" spans="1:18" s="222" customFormat="1" hidden="1" x14ac:dyDescent="0.2">
      <c r="A672" s="266"/>
      <c r="B672" s="266"/>
      <c r="C672" s="276"/>
      <c r="D672" s="277"/>
      <c r="E672" s="267"/>
      <c r="F672" s="267"/>
      <c r="G672" s="267"/>
      <c r="H672" s="267"/>
      <c r="I672" s="267"/>
      <c r="J672" s="267"/>
      <c r="K672" s="267"/>
      <c r="L672" s="267"/>
      <c r="M672" s="267"/>
      <c r="N672" s="267"/>
      <c r="O672" s="269"/>
      <c r="Q672" s="227"/>
      <c r="R672" s="227"/>
    </row>
    <row r="673" spans="1:18" s="222" customFormat="1" hidden="1" x14ac:dyDescent="0.2">
      <c r="A673" s="266"/>
      <c r="B673" s="266"/>
      <c r="C673" s="276"/>
      <c r="D673" s="277"/>
      <c r="E673" s="267"/>
      <c r="F673" s="267"/>
      <c r="G673" s="267"/>
      <c r="H673" s="267"/>
      <c r="I673" s="267"/>
      <c r="J673" s="267"/>
      <c r="K673" s="267"/>
      <c r="L673" s="267"/>
      <c r="M673" s="267"/>
      <c r="N673" s="267"/>
      <c r="O673" s="269"/>
      <c r="Q673" s="227"/>
      <c r="R673" s="227"/>
    </row>
    <row r="674" spans="1:18" s="222" customFormat="1" hidden="1" x14ac:dyDescent="0.2">
      <c r="A674" s="266"/>
      <c r="B674" s="266"/>
      <c r="C674" s="276"/>
      <c r="D674" s="277"/>
      <c r="E674" s="267"/>
      <c r="F674" s="267"/>
      <c r="G674" s="267"/>
      <c r="H674" s="267"/>
      <c r="I674" s="267"/>
      <c r="J674" s="267"/>
      <c r="K674" s="267"/>
      <c r="L674" s="267"/>
      <c r="M674" s="267"/>
      <c r="N674" s="267"/>
      <c r="O674" s="269"/>
      <c r="Q674" s="227"/>
      <c r="R674" s="227"/>
    </row>
    <row r="675" spans="1:18" s="222" customFormat="1" hidden="1" x14ac:dyDescent="0.2">
      <c r="A675" s="266"/>
      <c r="B675" s="266"/>
      <c r="C675" s="276"/>
      <c r="D675" s="277"/>
      <c r="E675" s="267"/>
      <c r="F675" s="267"/>
      <c r="G675" s="267"/>
      <c r="H675" s="267"/>
      <c r="I675" s="267"/>
      <c r="J675" s="267"/>
      <c r="K675" s="267"/>
      <c r="L675" s="267"/>
      <c r="M675" s="267"/>
      <c r="N675" s="267"/>
      <c r="O675" s="269"/>
      <c r="Q675" s="227"/>
      <c r="R675" s="227"/>
    </row>
    <row r="676" spans="1:18" s="222" customFormat="1" hidden="1" x14ac:dyDescent="0.2">
      <c r="A676" s="266"/>
      <c r="B676" s="266"/>
      <c r="C676" s="276"/>
      <c r="D676" s="277"/>
      <c r="E676" s="267"/>
      <c r="F676" s="267"/>
      <c r="G676" s="267"/>
      <c r="H676" s="267"/>
      <c r="I676" s="267"/>
      <c r="J676" s="267"/>
      <c r="K676" s="267"/>
      <c r="L676" s="267"/>
      <c r="M676" s="267"/>
      <c r="N676" s="267"/>
      <c r="O676" s="269"/>
      <c r="Q676" s="227"/>
      <c r="R676" s="227"/>
    </row>
    <row r="677" spans="1:18" s="222" customFormat="1" hidden="1" x14ac:dyDescent="0.2">
      <c r="A677" s="266"/>
      <c r="B677" s="266"/>
      <c r="C677" s="276"/>
      <c r="D677" s="277"/>
      <c r="E677" s="267"/>
      <c r="F677" s="267"/>
      <c r="G677" s="267"/>
      <c r="H677" s="267"/>
      <c r="I677" s="267"/>
      <c r="J677" s="267"/>
      <c r="K677" s="267"/>
      <c r="L677" s="267"/>
      <c r="M677" s="267"/>
      <c r="N677" s="267"/>
      <c r="O677" s="269"/>
      <c r="Q677" s="227"/>
      <c r="R677" s="227"/>
    </row>
    <row r="678" spans="1:18" s="222" customFormat="1" hidden="1" x14ac:dyDescent="0.2">
      <c r="A678" s="266"/>
      <c r="B678" s="266"/>
      <c r="C678" s="276"/>
      <c r="D678" s="277"/>
      <c r="E678" s="267"/>
      <c r="F678" s="267"/>
      <c r="G678" s="267"/>
      <c r="H678" s="267"/>
      <c r="I678" s="267"/>
      <c r="J678" s="267"/>
      <c r="K678" s="267"/>
      <c r="L678" s="267"/>
      <c r="M678" s="267"/>
      <c r="N678" s="267"/>
      <c r="O678" s="269"/>
      <c r="Q678" s="227"/>
      <c r="R678" s="227"/>
    </row>
    <row r="679" spans="1:18" s="222" customFormat="1" hidden="1" x14ac:dyDescent="0.2">
      <c r="A679" s="266"/>
      <c r="B679" s="266"/>
      <c r="C679" s="276"/>
      <c r="D679" s="277"/>
      <c r="E679" s="267"/>
      <c r="F679" s="267"/>
      <c r="G679" s="267"/>
      <c r="H679" s="267"/>
      <c r="I679" s="267"/>
      <c r="J679" s="267"/>
      <c r="K679" s="267"/>
      <c r="L679" s="267"/>
      <c r="M679" s="267"/>
      <c r="N679" s="267"/>
      <c r="O679" s="269"/>
      <c r="Q679" s="227"/>
      <c r="R679" s="227"/>
    </row>
    <row r="680" spans="1:18" s="222" customFormat="1" hidden="1" x14ac:dyDescent="0.2">
      <c r="A680" s="266"/>
      <c r="B680" s="266"/>
      <c r="C680" s="276"/>
      <c r="D680" s="277"/>
      <c r="E680" s="267"/>
      <c r="F680" s="267"/>
      <c r="G680" s="267"/>
      <c r="H680" s="267"/>
      <c r="I680" s="267"/>
      <c r="J680" s="267"/>
      <c r="K680" s="267"/>
      <c r="L680" s="267"/>
      <c r="M680" s="267"/>
      <c r="N680" s="267"/>
      <c r="O680" s="269"/>
      <c r="Q680" s="227"/>
      <c r="R680" s="227"/>
    </row>
    <row r="681" spans="1:18" s="222" customFormat="1" hidden="1" x14ac:dyDescent="0.2">
      <c r="A681" s="266"/>
      <c r="B681" s="266"/>
      <c r="C681" s="276"/>
      <c r="D681" s="277"/>
      <c r="E681" s="267"/>
      <c r="F681" s="267"/>
      <c r="G681" s="267"/>
      <c r="H681" s="267"/>
      <c r="I681" s="267"/>
      <c r="J681" s="267"/>
      <c r="K681" s="267"/>
      <c r="L681" s="267"/>
      <c r="M681" s="267"/>
      <c r="N681" s="267"/>
      <c r="O681" s="269"/>
      <c r="Q681" s="227"/>
      <c r="R681" s="227"/>
    </row>
    <row r="682" spans="1:18" s="222" customFormat="1" hidden="1" x14ac:dyDescent="0.2">
      <c r="A682" s="266"/>
      <c r="B682" s="266"/>
      <c r="C682" s="276"/>
      <c r="D682" s="277"/>
      <c r="E682" s="267"/>
      <c r="F682" s="267"/>
      <c r="G682" s="267"/>
      <c r="H682" s="267"/>
      <c r="I682" s="267"/>
      <c r="J682" s="267"/>
      <c r="K682" s="267"/>
      <c r="L682" s="267"/>
      <c r="M682" s="267"/>
      <c r="N682" s="267"/>
      <c r="O682" s="269"/>
      <c r="Q682" s="227"/>
      <c r="R682" s="227"/>
    </row>
    <row r="683" spans="1:18" s="222" customFormat="1" hidden="1" x14ac:dyDescent="0.2">
      <c r="A683" s="266"/>
      <c r="B683" s="266"/>
      <c r="C683" s="276"/>
      <c r="D683" s="277"/>
      <c r="E683" s="267"/>
      <c r="F683" s="267"/>
      <c r="G683" s="267"/>
      <c r="H683" s="267"/>
      <c r="I683" s="267"/>
      <c r="J683" s="267"/>
      <c r="K683" s="267"/>
      <c r="L683" s="267"/>
      <c r="M683" s="267"/>
      <c r="N683" s="267"/>
      <c r="O683" s="269"/>
      <c r="Q683" s="227"/>
      <c r="R683" s="227"/>
    </row>
    <row r="684" spans="1:18" s="222" customFormat="1" hidden="1" x14ac:dyDescent="0.2">
      <c r="A684" s="266"/>
      <c r="B684" s="266"/>
      <c r="C684" s="276"/>
      <c r="D684" s="277"/>
      <c r="E684" s="267"/>
      <c r="F684" s="267"/>
      <c r="G684" s="267"/>
      <c r="H684" s="267"/>
      <c r="I684" s="267"/>
      <c r="J684" s="267"/>
      <c r="K684" s="267"/>
      <c r="L684" s="267"/>
      <c r="M684" s="267"/>
      <c r="N684" s="267"/>
      <c r="O684" s="269"/>
      <c r="Q684" s="227"/>
      <c r="R684" s="227"/>
    </row>
    <row r="685" spans="1:18" s="222" customFormat="1" hidden="1" x14ac:dyDescent="0.2">
      <c r="A685" s="266"/>
      <c r="B685" s="266"/>
      <c r="C685" s="276"/>
      <c r="D685" s="277"/>
      <c r="E685" s="267"/>
      <c r="F685" s="267"/>
      <c r="G685" s="267"/>
      <c r="H685" s="267"/>
      <c r="I685" s="267"/>
      <c r="J685" s="267"/>
      <c r="K685" s="267"/>
      <c r="L685" s="267"/>
      <c r="M685" s="267"/>
      <c r="N685" s="267"/>
      <c r="O685" s="269"/>
      <c r="Q685" s="227"/>
      <c r="R685" s="227"/>
    </row>
    <row r="686" spans="1:18" s="222" customFormat="1" hidden="1" x14ac:dyDescent="0.2">
      <c r="A686" s="266"/>
      <c r="B686" s="266"/>
      <c r="C686" s="276"/>
      <c r="D686" s="277"/>
      <c r="E686" s="267"/>
      <c r="F686" s="267"/>
      <c r="G686" s="267"/>
      <c r="H686" s="267"/>
      <c r="I686" s="267"/>
      <c r="J686" s="267"/>
      <c r="K686" s="267"/>
      <c r="L686" s="267"/>
      <c r="M686" s="267"/>
      <c r="N686" s="267"/>
      <c r="O686" s="269"/>
      <c r="Q686" s="227"/>
      <c r="R686" s="227"/>
    </row>
    <row r="687" spans="1:18" s="222" customFormat="1" hidden="1" x14ac:dyDescent="0.2">
      <c r="A687" s="266"/>
      <c r="B687" s="266"/>
      <c r="C687" s="276"/>
      <c r="D687" s="277"/>
      <c r="E687" s="267"/>
      <c r="F687" s="267"/>
      <c r="G687" s="267"/>
      <c r="H687" s="267"/>
      <c r="I687" s="267"/>
      <c r="J687" s="267"/>
      <c r="K687" s="267"/>
      <c r="L687" s="267"/>
      <c r="M687" s="267"/>
      <c r="N687" s="267"/>
      <c r="O687" s="269"/>
      <c r="Q687" s="227"/>
      <c r="R687" s="227"/>
    </row>
    <row r="688" spans="1:18" s="222" customFormat="1" hidden="1" x14ac:dyDescent="0.2">
      <c r="A688" s="266"/>
      <c r="B688" s="266"/>
      <c r="C688" s="276"/>
      <c r="D688" s="277"/>
      <c r="E688" s="267"/>
      <c r="F688" s="267"/>
      <c r="G688" s="267"/>
      <c r="H688" s="267"/>
      <c r="I688" s="267"/>
      <c r="J688" s="267"/>
      <c r="K688" s="267"/>
      <c r="L688" s="267"/>
      <c r="M688" s="267"/>
      <c r="N688" s="267"/>
      <c r="O688" s="269"/>
      <c r="Q688" s="227"/>
      <c r="R688" s="227"/>
    </row>
    <row r="689" spans="1:18" s="222" customFormat="1" hidden="1" x14ac:dyDescent="0.2">
      <c r="A689" s="266"/>
      <c r="B689" s="266"/>
      <c r="C689" s="276"/>
      <c r="D689" s="277"/>
      <c r="E689" s="267"/>
      <c r="F689" s="267"/>
      <c r="G689" s="267"/>
      <c r="H689" s="267"/>
      <c r="I689" s="267"/>
      <c r="J689" s="267"/>
      <c r="K689" s="267"/>
      <c r="L689" s="267"/>
      <c r="M689" s="267"/>
      <c r="N689" s="267"/>
      <c r="O689" s="269"/>
      <c r="Q689" s="227"/>
      <c r="R689" s="227"/>
    </row>
    <row r="690" spans="1:18" s="222" customFormat="1" hidden="1" x14ac:dyDescent="0.2">
      <c r="A690" s="266"/>
      <c r="B690" s="266"/>
      <c r="C690" s="276"/>
      <c r="D690" s="277"/>
      <c r="E690" s="267"/>
      <c r="F690" s="267"/>
      <c r="G690" s="267"/>
      <c r="H690" s="267"/>
      <c r="I690" s="267"/>
      <c r="J690" s="267"/>
      <c r="K690" s="267"/>
      <c r="L690" s="267"/>
      <c r="M690" s="267"/>
      <c r="N690" s="267"/>
      <c r="O690" s="269"/>
      <c r="Q690" s="227"/>
      <c r="R690" s="227"/>
    </row>
    <row r="691" spans="1:18" s="222" customFormat="1" hidden="1" x14ac:dyDescent="0.2">
      <c r="A691" s="266"/>
      <c r="B691" s="266"/>
      <c r="C691" s="276"/>
      <c r="D691" s="277"/>
      <c r="E691" s="267"/>
      <c r="F691" s="267"/>
      <c r="G691" s="267"/>
      <c r="H691" s="267"/>
      <c r="I691" s="267"/>
      <c r="J691" s="267"/>
      <c r="K691" s="267"/>
      <c r="L691" s="267"/>
      <c r="M691" s="267"/>
      <c r="N691" s="267"/>
      <c r="O691" s="269"/>
      <c r="Q691" s="227"/>
      <c r="R691" s="227"/>
    </row>
    <row r="692" spans="1:18" s="222" customFormat="1" hidden="1" x14ac:dyDescent="0.2">
      <c r="A692" s="266"/>
      <c r="B692" s="266"/>
      <c r="C692" s="276"/>
      <c r="D692" s="277"/>
      <c r="E692" s="267"/>
      <c r="F692" s="267"/>
      <c r="G692" s="267"/>
      <c r="H692" s="267"/>
      <c r="I692" s="267"/>
      <c r="J692" s="267"/>
      <c r="K692" s="267"/>
      <c r="L692" s="267"/>
      <c r="M692" s="267"/>
      <c r="N692" s="267"/>
      <c r="O692" s="269"/>
      <c r="Q692" s="227"/>
      <c r="R692" s="227"/>
    </row>
    <row r="693" spans="1:18" s="222" customFormat="1" hidden="1" x14ac:dyDescent="0.2">
      <c r="A693" s="266"/>
      <c r="B693" s="266"/>
      <c r="C693" s="276"/>
      <c r="D693" s="277"/>
      <c r="E693" s="267"/>
      <c r="F693" s="267"/>
      <c r="G693" s="267"/>
      <c r="H693" s="267"/>
      <c r="I693" s="267"/>
      <c r="J693" s="267"/>
      <c r="K693" s="267"/>
      <c r="L693" s="267"/>
      <c r="M693" s="267"/>
      <c r="N693" s="267"/>
      <c r="O693" s="269"/>
      <c r="Q693" s="227"/>
      <c r="R693" s="227"/>
    </row>
    <row r="694" spans="1:18" s="222" customFormat="1" hidden="1" x14ac:dyDescent="0.2">
      <c r="A694" s="266"/>
      <c r="B694" s="266"/>
      <c r="C694" s="276"/>
      <c r="D694" s="277"/>
      <c r="E694" s="267"/>
      <c r="F694" s="267"/>
      <c r="G694" s="267"/>
      <c r="H694" s="267"/>
      <c r="I694" s="267"/>
      <c r="J694" s="267"/>
      <c r="K694" s="267"/>
      <c r="L694" s="267"/>
      <c r="M694" s="267"/>
      <c r="N694" s="267"/>
      <c r="O694" s="269"/>
      <c r="Q694" s="227"/>
      <c r="R694" s="227"/>
    </row>
    <row r="695" spans="1:18" s="222" customFormat="1" hidden="1" x14ac:dyDescent="0.2">
      <c r="A695" s="266"/>
      <c r="B695" s="266"/>
      <c r="C695" s="276"/>
      <c r="D695" s="277"/>
      <c r="E695" s="267"/>
      <c r="F695" s="267"/>
      <c r="G695" s="267"/>
      <c r="H695" s="267"/>
      <c r="I695" s="267"/>
      <c r="J695" s="267"/>
      <c r="K695" s="267"/>
      <c r="L695" s="267"/>
      <c r="M695" s="267"/>
      <c r="N695" s="267"/>
      <c r="O695" s="269"/>
      <c r="Q695" s="227"/>
      <c r="R695" s="227"/>
    </row>
    <row r="696" spans="1:18" s="222" customFormat="1" hidden="1" x14ac:dyDescent="0.2">
      <c r="A696" s="266"/>
      <c r="B696" s="266"/>
      <c r="C696" s="276"/>
      <c r="D696" s="277"/>
      <c r="E696" s="267"/>
      <c r="F696" s="267"/>
      <c r="G696" s="267"/>
      <c r="H696" s="267"/>
      <c r="I696" s="267"/>
      <c r="J696" s="267"/>
      <c r="K696" s="267"/>
      <c r="L696" s="267"/>
      <c r="M696" s="267"/>
      <c r="N696" s="267"/>
      <c r="O696" s="269"/>
      <c r="Q696" s="227"/>
      <c r="R696" s="227"/>
    </row>
    <row r="697" spans="1:18" s="222" customFormat="1" hidden="1" x14ac:dyDescent="0.2">
      <c r="A697" s="266"/>
      <c r="B697" s="266"/>
      <c r="C697" s="276"/>
      <c r="D697" s="277"/>
      <c r="E697" s="267"/>
      <c r="F697" s="267"/>
      <c r="G697" s="267"/>
      <c r="H697" s="267"/>
      <c r="I697" s="267"/>
      <c r="J697" s="267"/>
      <c r="K697" s="267"/>
      <c r="L697" s="267"/>
      <c r="M697" s="267"/>
      <c r="N697" s="267"/>
      <c r="O697" s="269"/>
      <c r="Q697" s="227"/>
      <c r="R697" s="227"/>
    </row>
    <row r="698" spans="1:18" s="222" customFormat="1" hidden="1" x14ac:dyDescent="0.2">
      <c r="A698" s="266"/>
      <c r="B698" s="266"/>
      <c r="C698" s="276"/>
      <c r="D698" s="277"/>
      <c r="E698" s="267"/>
      <c r="F698" s="267"/>
      <c r="G698" s="267"/>
      <c r="H698" s="267"/>
      <c r="I698" s="267"/>
      <c r="J698" s="267"/>
      <c r="K698" s="267"/>
      <c r="L698" s="267"/>
      <c r="M698" s="267"/>
      <c r="N698" s="267"/>
      <c r="O698" s="269"/>
      <c r="Q698" s="227"/>
      <c r="R698" s="227"/>
    </row>
    <row r="699" spans="1:18" s="222" customFormat="1" hidden="1" x14ac:dyDescent="0.2">
      <c r="A699" s="266"/>
      <c r="B699" s="266"/>
      <c r="C699" s="276"/>
      <c r="D699" s="277"/>
      <c r="E699" s="267"/>
      <c r="F699" s="267"/>
      <c r="G699" s="267"/>
      <c r="H699" s="267"/>
      <c r="I699" s="267"/>
      <c r="J699" s="267"/>
      <c r="K699" s="267"/>
      <c r="L699" s="267"/>
      <c r="M699" s="267"/>
      <c r="N699" s="267"/>
      <c r="O699" s="269"/>
      <c r="Q699" s="227"/>
      <c r="R699" s="227"/>
    </row>
    <row r="700" spans="1:18" s="222" customFormat="1" hidden="1" x14ac:dyDescent="0.2">
      <c r="A700" s="266"/>
      <c r="B700" s="266"/>
      <c r="C700" s="276"/>
      <c r="D700" s="277"/>
      <c r="E700" s="267"/>
      <c r="F700" s="267"/>
      <c r="G700" s="267"/>
      <c r="H700" s="267"/>
      <c r="I700" s="267"/>
      <c r="J700" s="267"/>
      <c r="K700" s="267"/>
      <c r="L700" s="267"/>
      <c r="M700" s="267"/>
      <c r="N700" s="267"/>
      <c r="O700" s="269"/>
      <c r="Q700" s="227"/>
      <c r="R700" s="227"/>
    </row>
    <row r="701" spans="1:18" s="222" customFormat="1" hidden="1" x14ac:dyDescent="0.2">
      <c r="A701" s="266"/>
      <c r="B701" s="266"/>
      <c r="C701" s="276"/>
      <c r="D701" s="277"/>
      <c r="E701" s="267"/>
      <c r="F701" s="267"/>
      <c r="G701" s="267"/>
      <c r="H701" s="267"/>
      <c r="I701" s="267"/>
      <c r="J701" s="267"/>
      <c r="K701" s="267"/>
      <c r="L701" s="267"/>
      <c r="M701" s="267"/>
      <c r="N701" s="267"/>
      <c r="O701" s="269"/>
      <c r="Q701" s="227"/>
      <c r="R701" s="227"/>
    </row>
    <row r="702" spans="1:18" s="222" customFormat="1" hidden="1" x14ac:dyDescent="0.2">
      <c r="A702" s="266"/>
      <c r="B702" s="266"/>
      <c r="C702" s="276"/>
      <c r="D702" s="277"/>
      <c r="E702" s="267"/>
      <c r="F702" s="267"/>
      <c r="G702" s="267"/>
      <c r="H702" s="267"/>
      <c r="I702" s="267"/>
      <c r="J702" s="267"/>
      <c r="K702" s="267"/>
      <c r="L702" s="267"/>
      <c r="M702" s="267"/>
      <c r="N702" s="267"/>
      <c r="O702" s="269"/>
      <c r="Q702" s="227"/>
      <c r="R702" s="227"/>
    </row>
    <row r="703" spans="1:18" s="222" customFormat="1" hidden="1" x14ac:dyDescent="0.2">
      <c r="A703" s="266"/>
      <c r="B703" s="266"/>
      <c r="C703" s="276"/>
      <c r="D703" s="277"/>
      <c r="E703" s="267"/>
      <c r="F703" s="267"/>
      <c r="G703" s="267"/>
      <c r="H703" s="267"/>
      <c r="I703" s="267"/>
      <c r="J703" s="267"/>
      <c r="K703" s="267"/>
      <c r="L703" s="267"/>
      <c r="M703" s="267"/>
      <c r="N703" s="267"/>
      <c r="O703" s="269"/>
      <c r="Q703" s="227"/>
      <c r="R703" s="227"/>
    </row>
    <row r="704" spans="1:18" s="222" customFormat="1" hidden="1" x14ac:dyDescent="0.2">
      <c r="A704" s="266"/>
      <c r="B704" s="266"/>
      <c r="C704" s="276"/>
      <c r="D704" s="277"/>
      <c r="E704" s="267"/>
      <c r="F704" s="267"/>
      <c r="G704" s="267"/>
      <c r="H704" s="267"/>
      <c r="I704" s="267"/>
      <c r="J704" s="267"/>
      <c r="K704" s="267"/>
      <c r="L704" s="267"/>
      <c r="M704" s="267"/>
      <c r="N704" s="267"/>
      <c r="O704" s="269"/>
      <c r="Q704" s="227"/>
      <c r="R704" s="227"/>
    </row>
    <row r="705" spans="1:18" s="222" customFormat="1" hidden="1" x14ac:dyDescent="0.2">
      <c r="A705" s="266"/>
      <c r="B705" s="266"/>
      <c r="C705" s="276"/>
      <c r="D705" s="277"/>
      <c r="E705" s="267"/>
      <c r="F705" s="267"/>
      <c r="G705" s="267"/>
      <c r="H705" s="267"/>
      <c r="I705" s="267"/>
      <c r="J705" s="267"/>
      <c r="K705" s="267"/>
      <c r="L705" s="267"/>
      <c r="M705" s="267"/>
      <c r="N705" s="267"/>
      <c r="O705" s="269"/>
      <c r="Q705" s="227"/>
      <c r="R705" s="227"/>
    </row>
    <row r="706" spans="1:18" s="222" customFormat="1" hidden="1" x14ac:dyDescent="0.2">
      <c r="A706" s="266"/>
      <c r="B706" s="266"/>
      <c r="C706" s="276"/>
      <c r="D706" s="277"/>
      <c r="E706" s="267"/>
      <c r="F706" s="267"/>
      <c r="G706" s="267"/>
      <c r="H706" s="267"/>
      <c r="I706" s="267"/>
      <c r="J706" s="267"/>
      <c r="K706" s="267"/>
      <c r="L706" s="267"/>
      <c r="M706" s="267"/>
      <c r="N706" s="267"/>
      <c r="O706" s="269"/>
      <c r="Q706" s="227"/>
      <c r="R706" s="227"/>
    </row>
    <row r="707" spans="1:18" s="222" customFormat="1" hidden="1" x14ac:dyDescent="0.2">
      <c r="A707" s="266"/>
      <c r="B707" s="266"/>
      <c r="C707" s="276"/>
      <c r="D707" s="277"/>
      <c r="E707" s="267"/>
      <c r="F707" s="267"/>
      <c r="G707" s="267"/>
      <c r="H707" s="267"/>
      <c r="I707" s="267"/>
      <c r="J707" s="267"/>
      <c r="K707" s="267"/>
      <c r="L707" s="267"/>
      <c r="M707" s="267"/>
      <c r="N707" s="267"/>
      <c r="O707" s="269"/>
      <c r="Q707" s="227"/>
      <c r="R707" s="227"/>
    </row>
    <row r="708" spans="1:18" s="222" customFormat="1" hidden="1" x14ac:dyDescent="0.2">
      <c r="A708" s="266"/>
      <c r="B708" s="266"/>
      <c r="C708" s="276"/>
      <c r="D708" s="277"/>
      <c r="E708" s="267"/>
      <c r="F708" s="267"/>
      <c r="G708" s="267"/>
      <c r="H708" s="267"/>
      <c r="I708" s="267"/>
      <c r="J708" s="267"/>
      <c r="K708" s="267"/>
      <c r="L708" s="267"/>
      <c r="M708" s="267"/>
      <c r="N708" s="267"/>
      <c r="O708" s="269"/>
      <c r="Q708" s="227"/>
      <c r="R708" s="227"/>
    </row>
    <row r="709" spans="1:18" s="222" customFormat="1" hidden="1" x14ac:dyDescent="0.2">
      <c r="A709" s="266"/>
      <c r="B709" s="266"/>
      <c r="C709" s="276"/>
      <c r="D709" s="277"/>
      <c r="E709" s="267"/>
      <c r="F709" s="267"/>
      <c r="G709" s="267"/>
      <c r="H709" s="267"/>
      <c r="I709" s="267"/>
      <c r="J709" s="267"/>
      <c r="K709" s="267"/>
      <c r="L709" s="267"/>
      <c r="M709" s="267"/>
      <c r="N709" s="267"/>
      <c r="O709" s="269"/>
      <c r="Q709" s="227"/>
      <c r="R709" s="227"/>
    </row>
    <row r="710" spans="1:18" s="222" customFormat="1" hidden="1" x14ac:dyDescent="0.2">
      <c r="A710" s="266"/>
      <c r="B710" s="266"/>
      <c r="C710" s="276"/>
      <c r="D710" s="277"/>
      <c r="E710" s="267"/>
      <c r="F710" s="267"/>
      <c r="G710" s="267"/>
      <c r="H710" s="267"/>
      <c r="I710" s="267"/>
      <c r="J710" s="267"/>
      <c r="K710" s="267"/>
      <c r="L710" s="267"/>
      <c r="M710" s="267"/>
      <c r="N710" s="267"/>
      <c r="O710" s="269"/>
      <c r="Q710" s="227"/>
      <c r="R710" s="227"/>
    </row>
    <row r="711" spans="1:18" s="222" customFormat="1" hidden="1" x14ac:dyDescent="0.2">
      <c r="A711" s="266"/>
      <c r="B711" s="266"/>
      <c r="C711" s="276"/>
      <c r="D711" s="277"/>
      <c r="E711" s="267"/>
      <c r="F711" s="267"/>
      <c r="G711" s="267"/>
      <c r="H711" s="267"/>
      <c r="I711" s="267"/>
      <c r="J711" s="267"/>
      <c r="K711" s="267"/>
      <c r="L711" s="267"/>
      <c r="M711" s="267"/>
      <c r="N711" s="267"/>
      <c r="O711" s="269"/>
      <c r="Q711" s="227"/>
      <c r="R711" s="227"/>
    </row>
    <row r="712" spans="1:18" s="222" customFormat="1" hidden="1" x14ac:dyDescent="0.2">
      <c r="A712" s="266"/>
      <c r="B712" s="266"/>
      <c r="C712" s="276"/>
      <c r="D712" s="277"/>
      <c r="E712" s="267"/>
      <c r="F712" s="267"/>
      <c r="G712" s="267"/>
      <c r="H712" s="267"/>
      <c r="I712" s="267"/>
      <c r="J712" s="267"/>
      <c r="K712" s="267"/>
      <c r="L712" s="267"/>
      <c r="M712" s="267"/>
      <c r="N712" s="267"/>
      <c r="O712" s="269"/>
      <c r="Q712" s="227"/>
      <c r="R712" s="227"/>
    </row>
    <row r="713" spans="1:18" s="222" customFormat="1" hidden="1" x14ac:dyDescent="0.2">
      <c r="A713" s="266"/>
      <c r="B713" s="266"/>
      <c r="C713" s="276"/>
      <c r="D713" s="277"/>
      <c r="E713" s="267"/>
      <c r="F713" s="267"/>
      <c r="G713" s="267"/>
      <c r="H713" s="267"/>
      <c r="I713" s="267"/>
      <c r="J713" s="267"/>
      <c r="K713" s="267"/>
      <c r="L713" s="267"/>
      <c r="M713" s="267"/>
      <c r="N713" s="267"/>
      <c r="O713" s="269"/>
      <c r="Q713" s="227"/>
      <c r="R713" s="227"/>
    </row>
    <row r="714" spans="1:18" s="222" customFormat="1" hidden="1" x14ac:dyDescent="0.2">
      <c r="A714" s="266"/>
      <c r="B714" s="266"/>
      <c r="C714" s="276"/>
      <c r="D714" s="277"/>
      <c r="E714" s="267"/>
      <c r="F714" s="267"/>
      <c r="G714" s="267"/>
      <c r="H714" s="267"/>
      <c r="I714" s="267"/>
      <c r="J714" s="267"/>
      <c r="K714" s="267"/>
      <c r="L714" s="267"/>
      <c r="M714" s="267"/>
      <c r="N714" s="267"/>
      <c r="O714" s="269"/>
      <c r="Q714" s="227"/>
      <c r="R714" s="227"/>
    </row>
    <row r="715" spans="1:18" s="222" customFormat="1" hidden="1" x14ac:dyDescent="0.2">
      <c r="A715" s="266"/>
      <c r="B715" s="266"/>
      <c r="C715" s="276"/>
      <c r="D715" s="277"/>
      <c r="E715" s="267"/>
      <c r="F715" s="267"/>
      <c r="G715" s="267"/>
      <c r="H715" s="267"/>
      <c r="I715" s="267"/>
      <c r="J715" s="267"/>
      <c r="K715" s="267"/>
      <c r="L715" s="267"/>
      <c r="M715" s="267"/>
      <c r="N715" s="267"/>
      <c r="O715" s="269"/>
      <c r="Q715" s="227"/>
      <c r="R715" s="227"/>
    </row>
    <row r="716" spans="1:18" s="222" customFormat="1" hidden="1" x14ac:dyDescent="0.2">
      <c r="A716" s="266"/>
      <c r="B716" s="266"/>
      <c r="C716" s="276"/>
      <c r="D716" s="277"/>
      <c r="E716" s="267"/>
      <c r="F716" s="267"/>
      <c r="G716" s="267"/>
      <c r="H716" s="267"/>
      <c r="I716" s="267"/>
      <c r="J716" s="267"/>
      <c r="K716" s="267"/>
      <c r="L716" s="267"/>
      <c r="M716" s="267"/>
      <c r="N716" s="267"/>
      <c r="O716" s="269"/>
      <c r="Q716" s="227"/>
      <c r="R716" s="227"/>
    </row>
    <row r="717" spans="1:18" s="222" customFormat="1" hidden="1" x14ac:dyDescent="0.2">
      <c r="A717" s="266"/>
      <c r="B717" s="266"/>
      <c r="C717" s="276"/>
      <c r="D717" s="277"/>
      <c r="E717" s="267"/>
      <c r="F717" s="267"/>
      <c r="G717" s="267"/>
      <c r="H717" s="267"/>
      <c r="I717" s="267"/>
      <c r="J717" s="267"/>
      <c r="K717" s="267"/>
      <c r="L717" s="267"/>
      <c r="M717" s="267"/>
      <c r="N717" s="267"/>
      <c r="O717" s="269"/>
      <c r="Q717" s="227"/>
      <c r="R717" s="227"/>
    </row>
    <row r="718" spans="1:18" s="222" customFormat="1" hidden="1" x14ac:dyDescent="0.2">
      <c r="A718" s="266"/>
      <c r="B718" s="266"/>
      <c r="C718" s="276"/>
      <c r="D718" s="277"/>
      <c r="E718" s="267"/>
      <c r="F718" s="267"/>
      <c r="G718" s="267"/>
      <c r="H718" s="267"/>
      <c r="I718" s="267"/>
      <c r="J718" s="267"/>
      <c r="K718" s="267"/>
      <c r="L718" s="267"/>
      <c r="M718" s="267"/>
      <c r="N718" s="267"/>
      <c r="O718" s="269"/>
      <c r="Q718" s="227"/>
      <c r="R718" s="227"/>
    </row>
    <row r="719" spans="1:18" s="222" customFormat="1" hidden="1" x14ac:dyDescent="0.2">
      <c r="A719" s="266"/>
      <c r="B719" s="266"/>
      <c r="C719" s="276"/>
      <c r="D719" s="277"/>
      <c r="E719" s="267"/>
      <c r="F719" s="267"/>
      <c r="G719" s="267"/>
      <c r="H719" s="267"/>
      <c r="I719" s="267"/>
      <c r="J719" s="267"/>
      <c r="K719" s="267"/>
      <c r="L719" s="267"/>
      <c r="M719" s="267"/>
      <c r="N719" s="267"/>
      <c r="O719" s="269"/>
      <c r="Q719" s="227"/>
      <c r="R719" s="227"/>
    </row>
    <row r="720" spans="1:18" s="222" customFormat="1" hidden="1" x14ac:dyDescent="0.2">
      <c r="A720" s="266"/>
      <c r="B720" s="266"/>
      <c r="C720" s="276"/>
      <c r="D720" s="277"/>
      <c r="E720" s="267"/>
      <c r="F720" s="267"/>
      <c r="G720" s="267"/>
      <c r="H720" s="267"/>
      <c r="I720" s="267"/>
      <c r="J720" s="267"/>
      <c r="K720" s="267"/>
      <c r="L720" s="267"/>
      <c r="M720" s="267"/>
      <c r="N720" s="267"/>
      <c r="O720" s="269"/>
      <c r="Q720" s="227"/>
      <c r="R720" s="227"/>
    </row>
    <row r="721" spans="1:18" s="222" customFormat="1" hidden="1" x14ac:dyDescent="0.2">
      <c r="A721" s="266"/>
      <c r="B721" s="266"/>
      <c r="C721" s="276"/>
      <c r="D721" s="277"/>
      <c r="E721" s="267"/>
      <c r="F721" s="267"/>
      <c r="G721" s="267"/>
      <c r="H721" s="267"/>
      <c r="I721" s="267"/>
      <c r="J721" s="267"/>
      <c r="K721" s="267"/>
      <c r="L721" s="267"/>
      <c r="M721" s="267"/>
      <c r="N721" s="267"/>
      <c r="O721" s="269"/>
      <c r="Q721" s="227"/>
      <c r="R721" s="227"/>
    </row>
    <row r="722" spans="1:18" s="222" customFormat="1" hidden="1" x14ac:dyDescent="0.2">
      <c r="A722" s="266"/>
      <c r="B722" s="266"/>
      <c r="C722" s="276"/>
      <c r="D722" s="277"/>
      <c r="E722" s="267"/>
      <c r="F722" s="267"/>
      <c r="G722" s="267"/>
      <c r="H722" s="267"/>
      <c r="I722" s="267"/>
      <c r="J722" s="267"/>
      <c r="K722" s="267"/>
      <c r="L722" s="267"/>
      <c r="M722" s="267"/>
      <c r="N722" s="267"/>
      <c r="O722" s="269"/>
      <c r="Q722" s="227"/>
      <c r="R722" s="227"/>
    </row>
    <row r="723" spans="1:18" s="222" customFormat="1" hidden="1" x14ac:dyDescent="0.2">
      <c r="A723" s="266"/>
      <c r="B723" s="266"/>
      <c r="C723" s="276"/>
      <c r="D723" s="277"/>
      <c r="E723" s="267"/>
      <c r="F723" s="267"/>
      <c r="G723" s="267"/>
      <c r="H723" s="267"/>
      <c r="I723" s="267"/>
      <c r="J723" s="267"/>
      <c r="K723" s="267"/>
      <c r="L723" s="267"/>
      <c r="M723" s="267"/>
      <c r="N723" s="267"/>
      <c r="O723" s="269"/>
      <c r="Q723" s="227"/>
      <c r="R723" s="227"/>
    </row>
    <row r="724" spans="1:18" s="222" customFormat="1" hidden="1" x14ac:dyDescent="0.2">
      <c r="A724" s="266"/>
      <c r="B724" s="266"/>
      <c r="C724" s="276"/>
      <c r="D724" s="277"/>
      <c r="E724" s="267"/>
      <c r="F724" s="267"/>
      <c r="G724" s="267"/>
      <c r="H724" s="267"/>
      <c r="I724" s="267"/>
      <c r="J724" s="267"/>
      <c r="K724" s="267"/>
      <c r="L724" s="267"/>
      <c r="M724" s="267"/>
      <c r="N724" s="267"/>
      <c r="O724" s="269"/>
      <c r="Q724" s="227"/>
      <c r="R724" s="227"/>
    </row>
    <row r="725" spans="1:18" s="222" customFormat="1" hidden="1" x14ac:dyDescent="0.2">
      <c r="A725" s="266"/>
      <c r="B725" s="266"/>
      <c r="C725" s="276"/>
      <c r="D725" s="277"/>
      <c r="E725" s="267"/>
      <c r="F725" s="267"/>
      <c r="G725" s="267"/>
      <c r="H725" s="267"/>
      <c r="I725" s="267"/>
      <c r="J725" s="267"/>
      <c r="K725" s="267"/>
      <c r="L725" s="267"/>
      <c r="M725" s="267"/>
      <c r="N725" s="267"/>
      <c r="O725" s="269"/>
      <c r="Q725" s="227"/>
      <c r="R725" s="227"/>
    </row>
    <row r="726" spans="1:18" s="222" customFormat="1" hidden="1" x14ac:dyDescent="0.2">
      <c r="A726" s="266"/>
      <c r="B726" s="266"/>
      <c r="C726" s="276"/>
      <c r="D726" s="277"/>
      <c r="E726" s="267"/>
      <c r="F726" s="267"/>
      <c r="G726" s="267"/>
      <c r="H726" s="267"/>
      <c r="I726" s="267"/>
      <c r="J726" s="267"/>
      <c r="K726" s="267"/>
      <c r="L726" s="267"/>
      <c r="M726" s="267"/>
      <c r="N726" s="267"/>
      <c r="O726" s="269"/>
      <c r="Q726" s="227"/>
      <c r="R726" s="227"/>
    </row>
    <row r="727" spans="1:18" s="222" customFormat="1" hidden="1" x14ac:dyDescent="0.2">
      <c r="A727" s="266"/>
      <c r="B727" s="266"/>
      <c r="C727" s="276"/>
      <c r="D727" s="277"/>
      <c r="E727" s="267"/>
      <c r="F727" s="267"/>
      <c r="G727" s="267"/>
      <c r="H727" s="267"/>
      <c r="I727" s="267"/>
      <c r="J727" s="267"/>
      <c r="K727" s="267"/>
      <c r="L727" s="267"/>
      <c r="M727" s="267"/>
      <c r="N727" s="267"/>
      <c r="O727" s="269"/>
      <c r="Q727" s="227"/>
      <c r="R727" s="227"/>
    </row>
    <row r="728" spans="1:18" s="222" customFormat="1" hidden="1" x14ac:dyDescent="0.2">
      <c r="A728" s="266"/>
      <c r="B728" s="266"/>
      <c r="C728" s="276"/>
      <c r="D728" s="277"/>
      <c r="E728" s="267"/>
      <c r="F728" s="267"/>
      <c r="G728" s="267"/>
      <c r="H728" s="267"/>
      <c r="I728" s="267"/>
      <c r="J728" s="267"/>
      <c r="K728" s="267"/>
      <c r="L728" s="267"/>
      <c r="M728" s="267"/>
      <c r="N728" s="267"/>
      <c r="O728" s="269"/>
      <c r="Q728" s="227"/>
      <c r="R728" s="227"/>
    </row>
    <row r="729" spans="1:18" s="222" customFormat="1" hidden="1" x14ac:dyDescent="0.2">
      <c r="A729" s="266"/>
      <c r="B729" s="266"/>
      <c r="C729" s="276"/>
      <c r="D729" s="277"/>
      <c r="E729" s="267"/>
      <c r="F729" s="267"/>
      <c r="G729" s="267"/>
      <c r="H729" s="267"/>
      <c r="I729" s="267"/>
      <c r="J729" s="267"/>
      <c r="K729" s="267"/>
      <c r="L729" s="267"/>
      <c r="M729" s="267"/>
      <c r="N729" s="267"/>
      <c r="O729" s="269"/>
      <c r="Q729" s="227"/>
      <c r="R729" s="227"/>
    </row>
    <row r="730" spans="1:18" s="222" customFormat="1" hidden="1" x14ac:dyDescent="0.2">
      <c r="A730" s="266"/>
      <c r="B730" s="266"/>
      <c r="C730" s="276"/>
      <c r="D730" s="277"/>
      <c r="E730" s="267"/>
      <c r="F730" s="267"/>
      <c r="G730" s="267"/>
      <c r="H730" s="267"/>
      <c r="I730" s="267"/>
      <c r="J730" s="267"/>
      <c r="K730" s="267"/>
      <c r="L730" s="267"/>
      <c r="M730" s="267"/>
      <c r="N730" s="267"/>
      <c r="O730" s="269"/>
      <c r="Q730" s="227"/>
      <c r="R730" s="227"/>
    </row>
    <row r="731" spans="1:18" s="222" customFormat="1" hidden="1" x14ac:dyDescent="0.2">
      <c r="A731" s="266"/>
      <c r="B731" s="266"/>
      <c r="C731" s="276"/>
      <c r="D731" s="277"/>
      <c r="E731" s="267"/>
      <c r="F731" s="267"/>
      <c r="G731" s="267"/>
      <c r="H731" s="267"/>
      <c r="I731" s="267"/>
      <c r="J731" s="267"/>
      <c r="K731" s="267"/>
      <c r="L731" s="267"/>
      <c r="M731" s="267"/>
      <c r="N731" s="267"/>
      <c r="O731" s="269"/>
      <c r="Q731" s="227"/>
      <c r="R731" s="227"/>
    </row>
    <row r="732" spans="1:18" s="222" customFormat="1" hidden="1" x14ac:dyDescent="0.2">
      <c r="A732" s="266"/>
      <c r="B732" s="266"/>
      <c r="C732" s="276"/>
      <c r="D732" s="277"/>
      <c r="E732" s="267"/>
      <c r="F732" s="267"/>
      <c r="G732" s="267"/>
      <c r="H732" s="267"/>
      <c r="I732" s="267"/>
      <c r="J732" s="267"/>
      <c r="K732" s="267"/>
      <c r="L732" s="267"/>
      <c r="M732" s="267"/>
      <c r="N732" s="267"/>
      <c r="O732" s="269"/>
      <c r="Q732" s="227"/>
      <c r="R732" s="227"/>
    </row>
    <row r="733" spans="1:18" s="222" customFormat="1" hidden="1" x14ac:dyDescent="0.2">
      <c r="A733" s="266"/>
      <c r="B733" s="266"/>
      <c r="C733" s="276"/>
      <c r="D733" s="277"/>
      <c r="E733" s="267"/>
      <c r="F733" s="267"/>
      <c r="G733" s="267"/>
      <c r="H733" s="267"/>
      <c r="I733" s="267"/>
      <c r="J733" s="267"/>
      <c r="K733" s="267"/>
      <c r="L733" s="267"/>
      <c r="M733" s="267"/>
      <c r="N733" s="267"/>
      <c r="O733" s="269"/>
      <c r="Q733" s="227"/>
      <c r="R733" s="227"/>
    </row>
    <row r="734" spans="1:18" s="222" customFormat="1" hidden="1" x14ac:dyDescent="0.2">
      <c r="A734" s="266"/>
      <c r="B734" s="266"/>
      <c r="C734" s="276"/>
      <c r="D734" s="277"/>
      <c r="E734" s="267"/>
      <c r="F734" s="267"/>
      <c r="G734" s="267"/>
      <c r="H734" s="267"/>
      <c r="I734" s="267"/>
      <c r="J734" s="267"/>
      <c r="K734" s="267"/>
      <c r="L734" s="267"/>
      <c r="M734" s="267"/>
      <c r="N734" s="267"/>
      <c r="O734" s="269"/>
      <c r="Q734" s="227"/>
      <c r="R734" s="227"/>
    </row>
    <row r="735" spans="1:18" s="222" customFormat="1" hidden="1" x14ac:dyDescent="0.2">
      <c r="A735" s="266"/>
      <c r="B735" s="266"/>
      <c r="C735" s="276"/>
      <c r="D735" s="277"/>
      <c r="E735" s="267"/>
      <c r="F735" s="267"/>
      <c r="G735" s="267"/>
      <c r="H735" s="267"/>
      <c r="I735" s="267"/>
      <c r="J735" s="267"/>
      <c r="K735" s="267"/>
      <c r="L735" s="267"/>
      <c r="M735" s="267"/>
      <c r="N735" s="267"/>
      <c r="O735" s="269"/>
      <c r="Q735" s="227"/>
      <c r="R735" s="227"/>
    </row>
    <row r="736" spans="1:18" s="222" customFormat="1" hidden="1" x14ac:dyDescent="0.2">
      <c r="A736" s="266"/>
      <c r="B736" s="266"/>
      <c r="C736" s="276"/>
      <c r="D736" s="277"/>
      <c r="E736" s="267"/>
      <c r="F736" s="267"/>
      <c r="G736" s="267"/>
      <c r="H736" s="267"/>
      <c r="I736" s="267"/>
      <c r="J736" s="267"/>
      <c r="K736" s="267"/>
      <c r="L736" s="267"/>
      <c r="M736" s="267"/>
      <c r="N736" s="267"/>
      <c r="O736" s="269"/>
      <c r="Q736" s="227"/>
      <c r="R736" s="227"/>
    </row>
    <row r="737" spans="1:18" s="222" customFormat="1" hidden="1" x14ac:dyDescent="0.2">
      <c r="A737" s="266"/>
      <c r="B737" s="266"/>
      <c r="C737" s="276"/>
      <c r="D737" s="277"/>
      <c r="E737" s="267"/>
      <c r="F737" s="267"/>
      <c r="G737" s="267"/>
      <c r="H737" s="267"/>
      <c r="I737" s="267"/>
      <c r="J737" s="267"/>
      <c r="K737" s="267"/>
      <c r="L737" s="267"/>
      <c r="M737" s="267"/>
      <c r="N737" s="267"/>
      <c r="O737" s="269"/>
      <c r="Q737" s="227"/>
      <c r="R737" s="227"/>
    </row>
    <row r="738" spans="1:18" s="222" customFormat="1" hidden="1" x14ac:dyDescent="0.2">
      <c r="A738" s="266"/>
      <c r="B738" s="266"/>
      <c r="C738" s="276"/>
      <c r="D738" s="277"/>
      <c r="E738" s="267"/>
      <c r="F738" s="267"/>
      <c r="G738" s="267"/>
      <c r="H738" s="267"/>
      <c r="I738" s="267"/>
      <c r="J738" s="267"/>
      <c r="K738" s="267"/>
      <c r="L738" s="267"/>
      <c r="M738" s="267"/>
      <c r="N738" s="267"/>
      <c r="O738" s="269"/>
      <c r="Q738" s="227"/>
      <c r="R738" s="227"/>
    </row>
    <row r="739" spans="1:18" s="222" customFormat="1" hidden="1" x14ac:dyDescent="0.2">
      <c r="A739" s="266"/>
      <c r="B739" s="266"/>
      <c r="C739" s="276"/>
      <c r="D739" s="277"/>
      <c r="E739" s="267"/>
      <c r="F739" s="267"/>
      <c r="G739" s="267"/>
      <c r="H739" s="267"/>
      <c r="I739" s="267"/>
      <c r="J739" s="267"/>
      <c r="K739" s="267"/>
      <c r="L739" s="267"/>
      <c r="M739" s="267"/>
      <c r="N739" s="267"/>
      <c r="O739" s="269"/>
      <c r="Q739" s="227"/>
      <c r="R739" s="227"/>
    </row>
    <row r="740" spans="1:18" s="222" customFormat="1" hidden="1" x14ac:dyDescent="0.2">
      <c r="A740" s="266"/>
      <c r="B740" s="266"/>
      <c r="C740" s="276"/>
      <c r="D740" s="277"/>
      <c r="E740" s="267"/>
      <c r="F740" s="267"/>
      <c r="G740" s="267"/>
      <c r="H740" s="267"/>
      <c r="I740" s="267"/>
      <c r="J740" s="267"/>
      <c r="K740" s="267"/>
      <c r="L740" s="267"/>
      <c r="M740" s="267"/>
      <c r="N740" s="267"/>
      <c r="O740" s="269"/>
      <c r="Q740" s="227"/>
      <c r="R740" s="227"/>
    </row>
    <row r="741" spans="1:18" s="222" customFormat="1" hidden="1" x14ac:dyDescent="0.2">
      <c r="A741" s="266"/>
      <c r="B741" s="266"/>
      <c r="C741" s="276"/>
      <c r="D741" s="277"/>
      <c r="E741" s="267"/>
      <c r="F741" s="267"/>
      <c r="G741" s="267"/>
      <c r="H741" s="267"/>
      <c r="I741" s="267"/>
      <c r="J741" s="267"/>
      <c r="K741" s="267"/>
      <c r="L741" s="267"/>
      <c r="M741" s="267"/>
      <c r="N741" s="267"/>
      <c r="O741" s="269"/>
      <c r="Q741" s="227"/>
      <c r="R741" s="227"/>
    </row>
    <row r="742" spans="1:18" s="222" customFormat="1" hidden="1" x14ac:dyDescent="0.2">
      <c r="A742" s="266"/>
      <c r="B742" s="266"/>
      <c r="C742" s="276"/>
      <c r="D742" s="277"/>
      <c r="E742" s="267"/>
      <c r="F742" s="267"/>
      <c r="G742" s="267"/>
      <c r="H742" s="267"/>
      <c r="I742" s="267"/>
      <c r="J742" s="267"/>
      <c r="K742" s="267"/>
      <c r="L742" s="267"/>
      <c r="M742" s="267"/>
      <c r="N742" s="267"/>
      <c r="O742" s="269"/>
      <c r="Q742" s="227"/>
      <c r="R742" s="227"/>
    </row>
    <row r="743" spans="1:18" s="222" customFormat="1" hidden="1" x14ac:dyDescent="0.2">
      <c r="A743" s="266"/>
      <c r="B743" s="266"/>
      <c r="C743" s="276"/>
      <c r="D743" s="277"/>
      <c r="E743" s="267"/>
      <c r="F743" s="267"/>
      <c r="G743" s="267"/>
      <c r="H743" s="267"/>
      <c r="I743" s="267"/>
      <c r="J743" s="267"/>
      <c r="K743" s="267"/>
      <c r="L743" s="267"/>
      <c r="M743" s="267"/>
      <c r="N743" s="267"/>
      <c r="O743" s="269"/>
      <c r="Q743" s="227"/>
      <c r="R743" s="227"/>
    </row>
    <row r="744" spans="1:18" s="222" customFormat="1" hidden="1" x14ac:dyDescent="0.2">
      <c r="A744" s="266"/>
      <c r="B744" s="266"/>
      <c r="C744" s="276"/>
      <c r="D744" s="277"/>
      <c r="E744" s="267"/>
      <c r="F744" s="267"/>
      <c r="G744" s="267"/>
      <c r="H744" s="267"/>
      <c r="I744" s="267"/>
      <c r="J744" s="267"/>
      <c r="K744" s="267"/>
      <c r="L744" s="267"/>
      <c r="M744" s="267"/>
      <c r="N744" s="267"/>
      <c r="O744" s="269"/>
      <c r="Q744" s="227"/>
      <c r="R744" s="227"/>
    </row>
    <row r="745" spans="1:18" s="222" customFormat="1" hidden="1" x14ac:dyDescent="0.2">
      <c r="A745" s="266"/>
      <c r="B745" s="266"/>
      <c r="C745" s="276"/>
      <c r="D745" s="277"/>
      <c r="E745" s="267"/>
      <c r="F745" s="267"/>
      <c r="G745" s="267"/>
      <c r="H745" s="267"/>
      <c r="I745" s="267"/>
      <c r="J745" s="267"/>
      <c r="K745" s="267"/>
      <c r="L745" s="267"/>
      <c r="M745" s="267"/>
      <c r="N745" s="267"/>
      <c r="O745" s="269"/>
      <c r="Q745" s="227"/>
      <c r="R745" s="227"/>
    </row>
    <row r="746" spans="1:18" s="222" customFormat="1" hidden="1" x14ac:dyDescent="0.2">
      <c r="A746" s="266"/>
      <c r="B746" s="266"/>
      <c r="C746" s="276"/>
      <c r="D746" s="277"/>
      <c r="E746" s="267"/>
      <c r="F746" s="267"/>
      <c r="G746" s="267"/>
      <c r="H746" s="267"/>
      <c r="I746" s="267"/>
      <c r="J746" s="267"/>
      <c r="K746" s="267"/>
      <c r="L746" s="267"/>
      <c r="M746" s="267"/>
      <c r="N746" s="267"/>
      <c r="O746" s="269"/>
      <c r="Q746" s="227"/>
      <c r="R746" s="227"/>
    </row>
    <row r="747" spans="1:18" s="222" customFormat="1" hidden="1" x14ac:dyDescent="0.2">
      <c r="A747" s="266"/>
      <c r="B747" s="266"/>
      <c r="C747" s="276"/>
      <c r="D747" s="277"/>
      <c r="E747" s="267"/>
      <c r="F747" s="267"/>
      <c r="G747" s="267"/>
      <c r="H747" s="267"/>
      <c r="I747" s="267"/>
      <c r="J747" s="267"/>
      <c r="K747" s="267"/>
      <c r="L747" s="267"/>
      <c r="M747" s="267"/>
      <c r="N747" s="267"/>
      <c r="O747" s="269"/>
      <c r="Q747" s="227"/>
      <c r="R747" s="227"/>
    </row>
    <row r="748" spans="1:18" s="222" customFormat="1" hidden="1" x14ac:dyDescent="0.2">
      <c r="A748" s="266"/>
      <c r="B748" s="266"/>
      <c r="C748" s="276"/>
      <c r="D748" s="277"/>
      <c r="E748" s="267"/>
      <c r="F748" s="267"/>
      <c r="G748" s="267"/>
      <c r="H748" s="267"/>
      <c r="I748" s="267"/>
      <c r="J748" s="267"/>
      <c r="K748" s="267"/>
      <c r="L748" s="267"/>
      <c r="M748" s="267"/>
      <c r="N748" s="267"/>
      <c r="O748" s="269"/>
      <c r="Q748" s="227"/>
      <c r="R748" s="227"/>
    </row>
    <row r="749" spans="1:18" s="222" customFormat="1" hidden="1" x14ac:dyDescent="0.2">
      <c r="A749" s="266"/>
      <c r="B749" s="266"/>
      <c r="C749" s="276"/>
      <c r="D749" s="277"/>
      <c r="E749" s="267"/>
      <c r="F749" s="267"/>
      <c r="G749" s="267"/>
      <c r="H749" s="267"/>
      <c r="I749" s="267"/>
      <c r="J749" s="267"/>
      <c r="K749" s="267"/>
      <c r="L749" s="267"/>
      <c r="M749" s="267"/>
      <c r="N749" s="267"/>
      <c r="O749" s="269"/>
      <c r="Q749" s="227"/>
      <c r="R749" s="227"/>
    </row>
    <row r="750" spans="1:18" s="222" customFormat="1" hidden="1" x14ac:dyDescent="0.2">
      <c r="A750" s="266"/>
      <c r="B750" s="266"/>
      <c r="C750" s="276"/>
      <c r="D750" s="277"/>
      <c r="E750" s="267"/>
      <c r="F750" s="267"/>
      <c r="G750" s="267"/>
      <c r="H750" s="267"/>
      <c r="I750" s="267"/>
      <c r="J750" s="267"/>
      <c r="K750" s="267"/>
      <c r="L750" s="267"/>
      <c r="M750" s="267"/>
      <c r="N750" s="267"/>
      <c r="O750" s="269"/>
      <c r="Q750" s="227"/>
      <c r="R750" s="227"/>
    </row>
    <row r="751" spans="1:18" s="222" customFormat="1" hidden="1" x14ac:dyDescent="0.2">
      <c r="A751" s="266"/>
      <c r="B751" s="266"/>
      <c r="C751" s="276"/>
      <c r="D751" s="277"/>
      <c r="E751" s="267"/>
      <c r="F751" s="267"/>
      <c r="G751" s="267"/>
      <c r="H751" s="267"/>
      <c r="I751" s="267"/>
      <c r="J751" s="267"/>
      <c r="K751" s="267"/>
      <c r="L751" s="267"/>
      <c r="M751" s="267"/>
      <c r="N751" s="267"/>
      <c r="O751" s="269"/>
      <c r="Q751" s="227"/>
      <c r="R751" s="227"/>
    </row>
    <row r="752" spans="1:18" s="222" customFormat="1" hidden="1" x14ac:dyDescent="0.2">
      <c r="A752" s="266"/>
      <c r="B752" s="266"/>
      <c r="C752" s="276"/>
      <c r="D752" s="277"/>
      <c r="E752" s="267"/>
      <c r="F752" s="267"/>
      <c r="G752" s="267"/>
      <c r="H752" s="267"/>
      <c r="I752" s="267"/>
      <c r="J752" s="267"/>
      <c r="K752" s="267"/>
      <c r="L752" s="267"/>
      <c r="M752" s="267"/>
      <c r="N752" s="267"/>
      <c r="O752" s="269"/>
      <c r="Q752" s="227"/>
      <c r="R752" s="227"/>
    </row>
    <row r="753" spans="1:18" s="222" customFormat="1" hidden="1" x14ac:dyDescent="0.2">
      <c r="A753" s="266"/>
      <c r="B753" s="266"/>
      <c r="C753" s="276"/>
      <c r="D753" s="277"/>
      <c r="E753" s="267"/>
      <c r="F753" s="267"/>
      <c r="G753" s="267"/>
      <c r="H753" s="267"/>
      <c r="I753" s="267"/>
      <c r="J753" s="267"/>
      <c r="K753" s="267"/>
      <c r="L753" s="267"/>
      <c r="M753" s="267"/>
      <c r="N753" s="267"/>
      <c r="O753" s="269"/>
      <c r="Q753" s="227"/>
      <c r="R753" s="227"/>
    </row>
    <row r="754" spans="1:18" s="222" customFormat="1" hidden="1" x14ac:dyDescent="0.2">
      <c r="A754" s="266"/>
      <c r="B754" s="266"/>
      <c r="C754" s="276"/>
      <c r="D754" s="277"/>
      <c r="E754" s="267"/>
      <c r="F754" s="267"/>
      <c r="G754" s="267"/>
      <c r="H754" s="267"/>
      <c r="I754" s="267"/>
      <c r="J754" s="267"/>
      <c r="K754" s="267"/>
      <c r="L754" s="267"/>
      <c r="M754" s="267"/>
      <c r="N754" s="267"/>
      <c r="O754" s="269"/>
      <c r="Q754" s="227"/>
      <c r="R754" s="227"/>
    </row>
    <row r="755" spans="1:18" s="222" customFormat="1" hidden="1" x14ac:dyDescent="0.2">
      <c r="A755" s="266"/>
      <c r="B755" s="266"/>
      <c r="C755" s="276"/>
      <c r="D755" s="277"/>
      <c r="E755" s="267"/>
      <c r="F755" s="267"/>
      <c r="G755" s="267"/>
      <c r="H755" s="267"/>
      <c r="I755" s="267"/>
      <c r="J755" s="267"/>
      <c r="K755" s="267"/>
      <c r="L755" s="267"/>
      <c r="M755" s="267"/>
      <c r="N755" s="267"/>
      <c r="O755" s="269"/>
      <c r="Q755" s="227"/>
      <c r="R755" s="227"/>
    </row>
    <row r="756" spans="1:18" s="222" customFormat="1" hidden="1" x14ac:dyDescent="0.2">
      <c r="A756" s="266"/>
      <c r="B756" s="266"/>
      <c r="C756" s="276"/>
      <c r="D756" s="277"/>
      <c r="E756" s="267"/>
      <c r="F756" s="267"/>
      <c r="G756" s="267"/>
      <c r="H756" s="267"/>
      <c r="I756" s="267"/>
      <c r="J756" s="267"/>
      <c r="K756" s="267"/>
      <c r="L756" s="267"/>
      <c r="M756" s="267"/>
      <c r="N756" s="267"/>
      <c r="O756" s="269"/>
      <c r="Q756" s="227"/>
      <c r="R756" s="227"/>
    </row>
    <row r="757" spans="1:18" s="222" customFormat="1" hidden="1" x14ac:dyDescent="0.2">
      <c r="A757" s="266"/>
      <c r="B757" s="266"/>
      <c r="C757" s="276"/>
      <c r="D757" s="277"/>
      <c r="E757" s="267"/>
      <c r="F757" s="267"/>
      <c r="G757" s="267"/>
      <c r="H757" s="267"/>
      <c r="I757" s="267"/>
      <c r="J757" s="267"/>
      <c r="K757" s="267"/>
      <c r="L757" s="267"/>
      <c r="M757" s="267"/>
      <c r="N757" s="267"/>
      <c r="O757" s="269"/>
      <c r="Q757" s="227"/>
      <c r="R757" s="227"/>
    </row>
    <row r="758" spans="1:18" s="222" customFormat="1" hidden="1" x14ac:dyDescent="0.2">
      <c r="A758" s="266"/>
      <c r="B758" s="266"/>
      <c r="C758" s="276"/>
      <c r="D758" s="277"/>
      <c r="E758" s="267"/>
      <c r="F758" s="267"/>
      <c r="G758" s="267"/>
      <c r="H758" s="267"/>
      <c r="I758" s="267"/>
      <c r="J758" s="267"/>
      <c r="K758" s="267"/>
      <c r="L758" s="267"/>
      <c r="M758" s="267"/>
      <c r="N758" s="267"/>
      <c r="O758" s="269"/>
      <c r="Q758" s="227"/>
      <c r="R758" s="227"/>
    </row>
    <row r="759" spans="1:18" s="222" customFormat="1" hidden="1" x14ac:dyDescent="0.2">
      <c r="A759" s="266"/>
      <c r="B759" s="266"/>
      <c r="C759" s="276"/>
      <c r="D759" s="277"/>
      <c r="E759" s="267"/>
      <c r="F759" s="267"/>
      <c r="G759" s="267"/>
      <c r="H759" s="267"/>
      <c r="I759" s="267"/>
      <c r="J759" s="267"/>
      <c r="K759" s="267"/>
      <c r="L759" s="267"/>
      <c r="M759" s="267"/>
      <c r="N759" s="267"/>
      <c r="O759" s="269"/>
      <c r="Q759" s="227"/>
      <c r="R759" s="227"/>
    </row>
    <row r="760" spans="1:18" s="222" customFormat="1" hidden="1" x14ac:dyDescent="0.2">
      <c r="A760" s="266"/>
      <c r="B760" s="266"/>
      <c r="C760" s="276"/>
      <c r="D760" s="277"/>
      <c r="E760" s="267"/>
      <c r="F760" s="267"/>
      <c r="G760" s="267"/>
      <c r="H760" s="267"/>
      <c r="I760" s="267"/>
      <c r="J760" s="267"/>
      <c r="K760" s="267"/>
      <c r="L760" s="267"/>
      <c r="M760" s="267"/>
      <c r="N760" s="267"/>
      <c r="O760" s="269"/>
      <c r="Q760" s="227"/>
      <c r="R760" s="227"/>
    </row>
    <row r="761" spans="1:18" s="222" customFormat="1" hidden="1" x14ac:dyDescent="0.2">
      <c r="A761" s="266"/>
      <c r="B761" s="266"/>
      <c r="C761" s="276"/>
      <c r="D761" s="277"/>
      <c r="E761" s="267"/>
      <c r="F761" s="267"/>
      <c r="G761" s="267"/>
      <c r="H761" s="267"/>
      <c r="I761" s="267"/>
      <c r="J761" s="267"/>
      <c r="K761" s="267"/>
      <c r="L761" s="267"/>
      <c r="M761" s="267"/>
      <c r="N761" s="267"/>
      <c r="O761" s="269"/>
      <c r="Q761" s="227"/>
      <c r="R761" s="227"/>
    </row>
    <row r="762" spans="1:18" s="222" customFormat="1" hidden="1" x14ac:dyDescent="0.2">
      <c r="A762" s="266"/>
      <c r="B762" s="266"/>
      <c r="C762" s="276"/>
      <c r="D762" s="277"/>
      <c r="E762" s="267"/>
      <c r="F762" s="267"/>
      <c r="G762" s="267"/>
      <c r="H762" s="267"/>
      <c r="I762" s="267"/>
      <c r="J762" s="267"/>
      <c r="K762" s="267"/>
      <c r="L762" s="267"/>
      <c r="M762" s="267"/>
      <c r="N762" s="267"/>
      <c r="O762" s="269"/>
      <c r="Q762" s="227"/>
      <c r="R762" s="227"/>
    </row>
    <row r="763" spans="1:18" s="222" customFormat="1" hidden="1" x14ac:dyDescent="0.2">
      <c r="A763" s="266"/>
      <c r="B763" s="266"/>
      <c r="C763" s="276"/>
      <c r="D763" s="277"/>
      <c r="E763" s="267"/>
      <c r="F763" s="267"/>
      <c r="G763" s="267"/>
      <c r="H763" s="267"/>
      <c r="I763" s="267"/>
      <c r="J763" s="267"/>
      <c r="K763" s="267"/>
      <c r="L763" s="267"/>
      <c r="M763" s="267"/>
      <c r="N763" s="267"/>
      <c r="O763" s="269"/>
      <c r="Q763" s="227"/>
      <c r="R763" s="227"/>
    </row>
    <row r="764" spans="1:18" s="222" customFormat="1" hidden="1" x14ac:dyDescent="0.2">
      <c r="A764" s="266"/>
      <c r="B764" s="266"/>
      <c r="C764" s="276"/>
      <c r="D764" s="277"/>
      <c r="E764" s="267"/>
      <c r="F764" s="267"/>
      <c r="G764" s="267"/>
      <c r="H764" s="267"/>
      <c r="I764" s="267"/>
      <c r="J764" s="267"/>
      <c r="K764" s="267"/>
      <c r="L764" s="267"/>
      <c r="M764" s="267"/>
      <c r="N764" s="267"/>
      <c r="O764" s="269"/>
      <c r="Q764" s="227"/>
      <c r="R764" s="227"/>
    </row>
    <row r="765" spans="1:18" s="222" customFormat="1" hidden="1" x14ac:dyDescent="0.2">
      <c r="A765" s="266"/>
      <c r="B765" s="266"/>
      <c r="C765" s="276"/>
      <c r="D765" s="277"/>
      <c r="E765" s="267"/>
      <c r="F765" s="267"/>
      <c r="G765" s="267"/>
      <c r="H765" s="267"/>
      <c r="I765" s="267"/>
      <c r="J765" s="267"/>
      <c r="K765" s="267"/>
      <c r="L765" s="267"/>
      <c r="M765" s="267"/>
      <c r="N765" s="267"/>
      <c r="O765" s="269"/>
      <c r="Q765" s="227"/>
      <c r="R765" s="227"/>
    </row>
    <row r="766" spans="1:18" s="222" customFormat="1" hidden="1" x14ac:dyDescent="0.2">
      <c r="A766" s="266"/>
      <c r="B766" s="266"/>
      <c r="C766" s="276"/>
      <c r="D766" s="277"/>
      <c r="E766" s="267"/>
      <c r="F766" s="267"/>
      <c r="G766" s="267"/>
      <c r="H766" s="267"/>
      <c r="I766" s="267"/>
      <c r="J766" s="267"/>
      <c r="K766" s="267"/>
      <c r="L766" s="267"/>
      <c r="M766" s="267"/>
      <c r="N766" s="267"/>
      <c r="O766" s="269"/>
      <c r="Q766" s="227"/>
      <c r="R766" s="227"/>
    </row>
    <row r="767" spans="1:18" s="222" customFormat="1" hidden="1" x14ac:dyDescent="0.2">
      <c r="A767" s="266"/>
      <c r="B767" s="266"/>
      <c r="C767" s="276"/>
      <c r="D767" s="277"/>
      <c r="E767" s="267"/>
      <c r="F767" s="267"/>
      <c r="G767" s="267"/>
      <c r="H767" s="267"/>
      <c r="I767" s="267"/>
      <c r="J767" s="267"/>
      <c r="K767" s="267"/>
      <c r="L767" s="267"/>
      <c r="M767" s="267"/>
      <c r="N767" s="267"/>
      <c r="O767" s="269"/>
      <c r="Q767" s="227"/>
      <c r="R767" s="227"/>
    </row>
    <row r="768" spans="1:18" s="222" customFormat="1" hidden="1" x14ac:dyDescent="0.2">
      <c r="A768" s="266"/>
      <c r="B768" s="266"/>
      <c r="C768" s="276"/>
      <c r="D768" s="277"/>
      <c r="E768" s="267"/>
      <c r="F768" s="267"/>
      <c r="G768" s="267"/>
      <c r="H768" s="267"/>
      <c r="I768" s="267"/>
      <c r="J768" s="267"/>
      <c r="K768" s="267"/>
      <c r="L768" s="267"/>
      <c r="M768" s="267"/>
      <c r="N768" s="267"/>
      <c r="O768" s="269"/>
      <c r="Q768" s="227"/>
      <c r="R768" s="227"/>
    </row>
    <row r="769" spans="1:18" s="222" customFormat="1" hidden="1" x14ac:dyDescent="0.2">
      <c r="A769" s="266"/>
      <c r="B769" s="266"/>
      <c r="C769" s="276"/>
      <c r="D769" s="277"/>
      <c r="E769" s="267"/>
      <c r="F769" s="267"/>
      <c r="G769" s="267"/>
      <c r="H769" s="267"/>
      <c r="I769" s="267"/>
      <c r="J769" s="267"/>
      <c r="K769" s="267"/>
      <c r="L769" s="267"/>
      <c r="M769" s="267"/>
      <c r="N769" s="267"/>
      <c r="O769" s="269"/>
      <c r="Q769" s="227"/>
      <c r="R769" s="227"/>
    </row>
    <row r="770" spans="1:18" s="222" customFormat="1" hidden="1" x14ac:dyDescent="0.2">
      <c r="A770" s="266"/>
      <c r="B770" s="266"/>
      <c r="C770" s="276"/>
      <c r="D770" s="277"/>
      <c r="E770" s="267"/>
      <c r="F770" s="267"/>
      <c r="G770" s="267"/>
      <c r="H770" s="267"/>
      <c r="I770" s="267"/>
      <c r="J770" s="267"/>
      <c r="K770" s="267"/>
      <c r="L770" s="267"/>
      <c r="M770" s="267"/>
      <c r="N770" s="267"/>
      <c r="O770" s="269"/>
      <c r="Q770" s="227"/>
      <c r="R770" s="227"/>
    </row>
    <row r="771" spans="1:18" s="222" customFormat="1" hidden="1" x14ac:dyDescent="0.2">
      <c r="A771" s="266"/>
      <c r="B771" s="266"/>
      <c r="C771" s="276"/>
      <c r="D771" s="277"/>
      <c r="E771" s="267"/>
      <c r="F771" s="267"/>
      <c r="G771" s="267"/>
      <c r="H771" s="267"/>
      <c r="I771" s="267"/>
      <c r="J771" s="267"/>
      <c r="K771" s="267"/>
      <c r="L771" s="267"/>
      <c r="M771" s="267"/>
      <c r="N771" s="267"/>
      <c r="O771" s="269"/>
      <c r="Q771" s="227"/>
      <c r="R771" s="227"/>
    </row>
    <row r="772" spans="1:18" s="222" customFormat="1" hidden="1" x14ac:dyDescent="0.2">
      <c r="A772" s="266"/>
      <c r="B772" s="266"/>
      <c r="C772" s="276"/>
      <c r="D772" s="277"/>
      <c r="E772" s="267"/>
      <c r="F772" s="267"/>
      <c r="G772" s="267"/>
      <c r="H772" s="267"/>
      <c r="I772" s="267"/>
      <c r="J772" s="267"/>
      <c r="K772" s="267"/>
      <c r="L772" s="267"/>
      <c r="M772" s="267"/>
      <c r="N772" s="267"/>
      <c r="O772" s="269"/>
      <c r="Q772" s="227"/>
      <c r="R772" s="227"/>
    </row>
    <row r="773" spans="1:18" s="222" customFormat="1" hidden="1" x14ac:dyDescent="0.2">
      <c r="A773" s="266"/>
      <c r="B773" s="266"/>
      <c r="C773" s="276"/>
      <c r="D773" s="277"/>
      <c r="E773" s="267"/>
      <c r="F773" s="267"/>
      <c r="G773" s="267"/>
      <c r="H773" s="267"/>
      <c r="I773" s="267"/>
      <c r="J773" s="267"/>
      <c r="K773" s="267"/>
      <c r="L773" s="267"/>
      <c r="M773" s="267"/>
      <c r="N773" s="267"/>
      <c r="O773" s="269"/>
      <c r="Q773" s="227"/>
      <c r="R773" s="227"/>
    </row>
    <row r="774" spans="1:18" s="222" customFormat="1" hidden="1" x14ac:dyDescent="0.2">
      <c r="A774" s="266"/>
      <c r="B774" s="266"/>
      <c r="C774" s="276"/>
      <c r="D774" s="277"/>
      <c r="E774" s="267"/>
      <c r="F774" s="267"/>
      <c r="G774" s="267"/>
      <c r="H774" s="267"/>
      <c r="I774" s="267"/>
      <c r="J774" s="267"/>
      <c r="K774" s="267"/>
      <c r="L774" s="267"/>
      <c r="M774" s="267"/>
      <c r="N774" s="267"/>
      <c r="O774" s="269"/>
      <c r="Q774" s="227"/>
      <c r="R774" s="227"/>
    </row>
    <row r="775" spans="1:18" s="222" customFormat="1" hidden="1" x14ac:dyDescent="0.2">
      <c r="A775" s="266"/>
      <c r="B775" s="266"/>
      <c r="C775" s="276"/>
      <c r="D775" s="277"/>
      <c r="E775" s="267"/>
      <c r="F775" s="267"/>
      <c r="G775" s="267"/>
      <c r="H775" s="267"/>
      <c r="I775" s="267"/>
      <c r="J775" s="267"/>
      <c r="K775" s="267"/>
      <c r="L775" s="267"/>
      <c r="M775" s="267"/>
      <c r="N775" s="267"/>
      <c r="O775" s="269"/>
      <c r="Q775" s="227"/>
      <c r="R775" s="227"/>
    </row>
    <row r="776" spans="1:18" s="222" customFormat="1" hidden="1" x14ac:dyDescent="0.2">
      <c r="A776" s="266"/>
      <c r="B776" s="266"/>
      <c r="C776" s="276"/>
      <c r="D776" s="277"/>
      <c r="E776" s="267"/>
      <c r="F776" s="267"/>
      <c r="G776" s="267"/>
      <c r="H776" s="267"/>
      <c r="I776" s="267"/>
      <c r="J776" s="267"/>
      <c r="K776" s="267"/>
      <c r="L776" s="267"/>
      <c r="M776" s="267"/>
      <c r="N776" s="267"/>
      <c r="O776" s="269"/>
      <c r="Q776" s="227"/>
      <c r="R776" s="227"/>
    </row>
    <row r="777" spans="1:18" s="222" customFormat="1" hidden="1" x14ac:dyDescent="0.2">
      <c r="A777" s="266"/>
      <c r="B777" s="266"/>
      <c r="C777" s="276"/>
      <c r="D777" s="277"/>
      <c r="E777" s="267"/>
      <c r="F777" s="267"/>
      <c r="G777" s="267"/>
      <c r="H777" s="267"/>
      <c r="I777" s="267"/>
      <c r="J777" s="267"/>
      <c r="K777" s="267"/>
      <c r="L777" s="267"/>
      <c r="M777" s="267"/>
      <c r="N777" s="267"/>
      <c r="O777" s="269"/>
      <c r="Q777" s="227"/>
      <c r="R777" s="227"/>
    </row>
    <row r="778" spans="1:18" s="222" customFormat="1" hidden="1" x14ac:dyDescent="0.2">
      <c r="A778" s="266"/>
      <c r="B778" s="266"/>
      <c r="C778" s="276"/>
      <c r="D778" s="277"/>
      <c r="E778" s="267"/>
      <c r="F778" s="267"/>
      <c r="G778" s="267"/>
      <c r="H778" s="267"/>
      <c r="I778" s="267"/>
      <c r="J778" s="267"/>
      <c r="K778" s="267"/>
      <c r="L778" s="267"/>
      <c r="M778" s="267"/>
      <c r="N778" s="267"/>
      <c r="O778" s="269"/>
      <c r="Q778" s="227"/>
      <c r="R778" s="227"/>
    </row>
    <row r="779" spans="1:18" s="222" customFormat="1" hidden="1" x14ac:dyDescent="0.2">
      <c r="A779" s="266"/>
      <c r="B779" s="266"/>
      <c r="C779" s="276"/>
      <c r="D779" s="277"/>
      <c r="E779" s="267"/>
      <c r="F779" s="267"/>
      <c r="G779" s="267"/>
      <c r="H779" s="267"/>
      <c r="I779" s="267"/>
      <c r="J779" s="267"/>
      <c r="K779" s="267"/>
      <c r="L779" s="267"/>
      <c r="M779" s="267"/>
      <c r="N779" s="267"/>
      <c r="O779" s="269"/>
      <c r="Q779" s="227"/>
      <c r="R779" s="227"/>
    </row>
    <row r="780" spans="1:18" s="222" customFormat="1" hidden="1" x14ac:dyDescent="0.2">
      <c r="A780" s="266"/>
      <c r="B780" s="266"/>
      <c r="C780" s="276"/>
      <c r="D780" s="277"/>
      <c r="E780" s="267"/>
      <c r="F780" s="267"/>
      <c r="G780" s="267"/>
      <c r="H780" s="267"/>
      <c r="I780" s="267"/>
      <c r="J780" s="267"/>
      <c r="K780" s="267"/>
      <c r="L780" s="267"/>
      <c r="M780" s="267"/>
      <c r="N780" s="267"/>
      <c r="O780" s="269"/>
      <c r="Q780" s="227"/>
      <c r="R780" s="227"/>
    </row>
    <row r="781" spans="1:18" s="222" customFormat="1" hidden="1" x14ac:dyDescent="0.2">
      <c r="A781" s="266"/>
      <c r="B781" s="266"/>
      <c r="C781" s="276"/>
      <c r="D781" s="277"/>
      <c r="E781" s="267"/>
      <c r="F781" s="267"/>
      <c r="G781" s="267"/>
      <c r="H781" s="267"/>
      <c r="I781" s="267"/>
      <c r="J781" s="267"/>
      <c r="K781" s="267"/>
      <c r="L781" s="267"/>
      <c r="M781" s="267"/>
      <c r="N781" s="267"/>
      <c r="O781" s="269"/>
      <c r="Q781" s="227"/>
      <c r="R781" s="227"/>
    </row>
    <row r="782" spans="1:18" s="222" customFormat="1" hidden="1" x14ac:dyDescent="0.2">
      <c r="A782" s="266"/>
      <c r="B782" s="266"/>
      <c r="C782" s="276"/>
      <c r="D782" s="277"/>
      <c r="E782" s="267"/>
      <c r="F782" s="267"/>
      <c r="G782" s="267"/>
      <c r="H782" s="267"/>
      <c r="I782" s="267"/>
      <c r="J782" s="267"/>
      <c r="K782" s="267"/>
      <c r="L782" s="267"/>
      <c r="M782" s="267"/>
      <c r="N782" s="267"/>
      <c r="O782" s="269"/>
      <c r="Q782" s="227"/>
      <c r="R782" s="227"/>
    </row>
    <row r="783" spans="1:18" s="222" customFormat="1" hidden="1" x14ac:dyDescent="0.2">
      <c r="A783" s="266"/>
      <c r="B783" s="266"/>
      <c r="C783" s="276"/>
      <c r="D783" s="277"/>
      <c r="E783" s="267"/>
      <c r="F783" s="267"/>
      <c r="G783" s="267"/>
      <c r="H783" s="267"/>
      <c r="I783" s="267"/>
      <c r="J783" s="267"/>
      <c r="K783" s="267"/>
      <c r="L783" s="267"/>
      <c r="M783" s="267"/>
      <c r="N783" s="267"/>
      <c r="O783" s="269"/>
      <c r="Q783" s="227"/>
      <c r="R783" s="227"/>
    </row>
    <row r="784" spans="1:18" s="222" customFormat="1" hidden="1" x14ac:dyDescent="0.2">
      <c r="A784" s="266"/>
      <c r="B784" s="266"/>
      <c r="C784" s="276"/>
      <c r="D784" s="277"/>
      <c r="E784" s="267"/>
      <c r="F784" s="267"/>
      <c r="G784" s="267"/>
      <c r="H784" s="267"/>
      <c r="I784" s="267"/>
      <c r="J784" s="267"/>
      <c r="K784" s="267"/>
      <c r="L784" s="267"/>
      <c r="M784" s="267"/>
      <c r="N784" s="267"/>
      <c r="O784" s="269"/>
      <c r="Q784" s="227"/>
      <c r="R784" s="227"/>
    </row>
    <row r="785" spans="1:18" s="222" customFormat="1" hidden="1" x14ac:dyDescent="0.2">
      <c r="A785" s="266"/>
      <c r="B785" s="266"/>
      <c r="C785" s="276"/>
      <c r="D785" s="277"/>
      <c r="E785" s="267"/>
      <c r="F785" s="267"/>
      <c r="G785" s="267"/>
      <c r="H785" s="267"/>
      <c r="I785" s="267"/>
      <c r="J785" s="267"/>
      <c r="K785" s="267"/>
      <c r="L785" s="267"/>
      <c r="M785" s="267"/>
      <c r="N785" s="267"/>
      <c r="O785" s="269"/>
      <c r="Q785" s="227"/>
      <c r="R785" s="227"/>
    </row>
    <row r="786" spans="1:18" s="222" customFormat="1" hidden="1" x14ac:dyDescent="0.2">
      <c r="A786" s="266"/>
      <c r="B786" s="266"/>
      <c r="C786" s="276"/>
      <c r="D786" s="277"/>
      <c r="E786" s="267"/>
      <c r="F786" s="267"/>
      <c r="G786" s="267"/>
      <c r="H786" s="267"/>
      <c r="I786" s="267"/>
      <c r="J786" s="267"/>
      <c r="K786" s="267"/>
      <c r="L786" s="267"/>
      <c r="M786" s="267"/>
      <c r="N786" s="267"/>
      <c r="O786" s="269"/>
      <c r="Q786" s="227"/>
      <c r="R786" s="227"/>
    </row>
    <row r="787" spans="1:18" s="222" customFormat="1" hidden="1" x14ac:dyDescent="0.2">
      <c r="A787" s="266"/>
      <c r="B787" s="266"/>
      <c r="C787" s="276"/>
      <c r="D787" s="277"/>
      <c r="E787" s="267"/>
      <c r="F787" s="267"/>
      <c r="G787" s="267"/>
      <c r="H787" s="267"/>
      <c r="I787" s="267"/>
      <c r="J787" s="267"/>
      <c r="K787" s="267"/>
      <c r="L787" s="267"/>
      <c r="M787" s="267"/>
      <c r="N787" s="267"/>
      <c r="O787" s="269"/>
      <c r="Q787" s="227"/>
      <c r="R787" s="227"/>
    </row>
    <row r="788" spans="1:18" s="222" customFormat="1" hidden="1" x14ac:dyDescent="0.2">
      <c r="A788" s="266"/>
      <c r="B788" s="266"/>
      <c r="C788" s="276"/>
      <c r="D788" s="277"/>
      <c r="E788" s="267"/>
      <c r="F788" s="267"/>
      <c r="G788" s="267"/>
      <c r="H788" s="267"/>
      <c r="I788" s="267"/>
      <c r="J788" s="267"/>
      <c r="K788" s="267"/>
      <c r="L788" s="267"/>
      <c r="M788" s="267"/>
      <c r="N788" s="267"/>
      <c r="O788" s="269"/>
      <c r="Q788" s="227"/>
      <c r="R788" s="227"/>
    </row>
    <row r="789" spans="1:18" s="222" customFormat="1" hidden="1" x14ac:dyDescent="0.2">
      <c r="A789" s="266"/>
      <c r="B789" s="266"/>
      <c r="C789" s="276"/>
      <c r="D789" s="277"/>
      <c r="E789" s="267"/>
      <c r="F789" s="267"/>
      <c r="G789" s="267"/>
      <c r="H789" s="267"/>
      <c r="I789" s="267"/>
      <c r="J789" s="267"/>
      <c r="K789" s="267"/>
      <c r="L789" s="267"/>
      <c r="M789" s="267"/>
      <c r="N789" s="267"/>
      <c r="O789" s="269"/>
      <c r="Q789" s="227"/>
      <c r="R789" s="227"/>
    </row>
    <row r="790" spans="1:18" s="222" customFormat="1" hidden="1" x14ac:dyDescent="0.2">
      <c r="A790" s="266"/>
      <c r="B790" s="266"/>
      <c r="C790" s="276"/>
      <c r="D790" s="277"/>
      <c r="E790" s="267"/>
      <c r="F790" s="267"/>
      <c r="G790" s="267"/>
      <c r="H790" s="267"/>
      <c r="I790" s="267"/>
      <c r="J790" s="267"/>
      <c r="K790" s="267"/>
      <c r="L790" s="267"/>
      <c r="M790" s="267"/>
      <c r="N790" s="267"/>
      <c r="O790" s="269"/>
      <c r="Q790" s="227"/>
      <c r="R790" s="227"/>
    </row>
    <row r="791" spans="1:18" s="222" customFormat="1" hidden="1" x14ac:dyDescent="0.2">
      <c r="A791" s="266"/>
      <c r="B791" s="266"/>
      <c r="C791" s="276"/>
      <c r="D791" s="277"/>
      <c r="E791" s="267"/>
      <c r="F791" s="267"/>
      <c r="G791" s="267"/>
      <c r="H791" s="267"/>
      <c r="I791" s="267"/>
      <c r="J791" s="267"/>
      <c r="K791" s="267"/>
      <c r="L791" s="267"/>
      <c r="M791" s="267"/>
      <c r="N791" s="267"/>
      <c r="O791" s="269"/>
      <c r="Q791" s="227"/>
      <c r="R791" s="227"/>
    </row>
    <row r="792" spans="1:18" s="222" customFormat="1" hidden="1" x14ac:dyDescent="0.2">
      <c r="A792" s="266"/>
      <c r="B792" s="266"/>
      <c r="C792" s="276"/>
      <c r="D792" s="277"/>
      <c r="E792" s="267"/>
      <c r="F792" s="267"/>
      <c r="G792" s="267"/>
      <c r="H792" s="267"/>
      <c r="I792" s="267"/>
      <c r="J792" s="267"/>
      <c r="K792" s="267"/>
      <c r="L792" s="267"/>
      <c r="M792" s="267"/>
      <c r="N792" s="267"/>
      <c r="O792" s="269"/>
      <c r="Q792" s="227"/>
      <c r="R792" s="227"/>
    </row>
    <row r="793" spans="1:18" s="222" customFormat="1" hidden="1" x14ac:dyDescent="0.2">
      <c r="A793" s="266"/>
      <c r="B793" s="266"/>
      <c r="C793" s="276"/>
      <c r="D793" s="277"/>
      <c r="E793" s="267"/>
      <c r="F793" s="267"/>
      <c r="G793" s="267"/>
      <c r="H793" s="267"/>
      <c r="I793" s="267"/>
      <c r="J793" s="267"/>
      <c r="K793" s="267"/>
      <c r="L793" s="267"/>
      <c r="M793" s="267"/>
      <c r="N793" s="267"/>
      <c r="O793" s="269"/>
      <c r="Q793" s="227"/>
      <c r="R793" s="227"/>
    </row>
    <row r="794" spans="1:18" s="222" customFormat="1" hidden="1" x14ac:dyDescent="0.2">
      <c r="A794" s="266"/>
      <c r="B794" s="266"/>
      <c r="C794" s="276"/>
      <c r="D794" s="277"/>
      <c r="E794" s="267"/>
      <c r="F794" s="267"/>
      <c r="G794" s="267"/>
      <c r="H794" s="267"/>
      <c r="I794" s="267"/>
      <c r="J794" s="267"/>
      <c r="K794" s="267"/>
      <c r="L794" s="267"/>
      <c r="M794" s="267"/>
      <c r="N794" s="267"/>
      <c r="O794" s="269"/>
      <c r="Q794" s="227"/>
      <c r="R794" s="227"/>
    </row>
    <row r="795" spans="1:18" s="222" customFormat="1" hidden="1" x14ac:dyDescent="0.2">
      <c r="A795" s="266"/>
      <c r="B795" s="266"/>
      <c r="C795" s="276"/>
      <c r="D795" s="277"/>
      <c r="E795" s="267"/>
      <c r="F795" s="267"/>
      <c r="G795" s="267"/>
      <c r="H795" s="267"/>
      <c r="I795" s="267"/>
      <c r="J795" s="267"/>
      <c r="K795" s="267"/>
      <c r="L795" s="267"/>
      <c r="M795" s="267"/>
      <c r="N795" s="267"/>
      <c r="O795" s="269"/>
      <c r="Q795" s="227"/>
      <c r="R795" s="227"/>
    </row>
    <row r="796" spans="1:18" s="222" customFormat="1" hidden="1" x14ac:dyDescent="0.2">
      <c r="A796" s="266"/>
      <c r="B796" s="266"/>
      <c r="C796" s="276"/>
      <c r="D796" s="277"/>
      <c r="E796" s="267"/>
      <c r="F796" s="267"/>
      <c r="G796" s="267"/>
      <c r="H796" s="267"/>
      <c r="I796" s="267"/>
      <c r="J796" s="267"/>
      <c r="K796" s="267"/>
      <c r="L796" s="267"/>
      <c r="M796" s="267"/>
      <c r="N796" s="267"/>
      <c r="O796" s="269"/>
      <c r="Q796" s="227"/>
      <c r="R796" s="227"/>
    </row>
    <row r="797" spans="1:18" s="222" customFormat="1" hidden="1" x14ac:dyDescent="0.2">
      <c r="A797" s="266"/>
      <c r="B797" s="266"/>
      <c r="C797" s="276"/>
      <c r="D797" s="277"/>
      <c r="E797" s="267"/>
      <c r="F797" s="267"/>
      <c r="G797" s="267"/>
      <c r="H797" s="267"/>
      <c r="I797" s="267"/>
      <c r="J797" s="267"/>
      <c r="K797" s="267"/>
      <c r="L797" s="267"/>
      <c r="M797" s="267"/>
      <c r="N797" s="267"/>
      <c r="O797" s="269"/>
      <c r="Q797" s="227"/>
      <c r="R797" s="227"/>
    </row>
    <row r="798" spans="1:18" s="222" customFormat="1" hidden="1" x14ac:dyDescent="0.2">
      <c r="A798" s="266"/>
      <c r="B798" s="266"/>
      <c r="C798" s="276"/>
      <c r="D798" s="277"/>
      <c r="E798" s="267"/>
      <c r="F798" s="267"/>
      <c r="G798" s="267"/>
      <c r="H798" s="267"/>
      <c r="I798" s="267"/>
      <c r="J798" s="267"/>
      <c r="K798" s="267"/>
      <c r="L798" s="267"/>
      <c r="M798" s="267"/>
      <c r="N798" s="267"/>
      <c r="O798" s="269"/>
      <c r="Q798" s="227"/>
      <c r="R798" s="227"/>
    </row>
    <row r="799" spans="1:18" s="222" customFormat="1" hidden="1" x14ac:dyDescent="0.2">
      <c r="A799" s="266"/>
      <c r="B799" s="266"/>
      <c r="C799" s="276"/>
      <c r="D799" s="277"/>
      <c r="E799" s="267"/>
      <c r="F799" s="267"/>
      <c r="G799" s="267"/>
      <c r="H799" s="267"/>
      <c r="I799" s="267"/>
      <c r="J799" s="267"/>
      <c r="K799" s="267"/>
      <c r="L799" s="267"/>
      <c r="M799" s="267"/>
      <c r="N799" s="267"/>
      <c r="O799" s="269"/>
      <c r="Q799" s="227"/>
      <c r="R799" s="227"/>
    </row>
    <row r="800" spans="1:18" s="222" customFormat="1" hidden="1" x14ac:dyDescent="0.2">
      <c r="A800" s="266"/>
      <c r="B800" s="266"/>
      <c r="C800" s="276"/>
      <c r="D800" s="277"/>
      <c r="E800" s="267"/>
      <c r="F800" s="267"/>
      <c r="G800" s="267"/>
      <c r="H800" s="267"/>
      <c r="I800" s="267"/>
      <c r="J800" s="267"/>
      <c r="K800" s="267"/>
      <c r="L800" s="267"/>
      <c r="M800" s="267"/>
      <c r="N800" s="267"/>
      <c r="O800" s="269"/>
      <c r="Q800" s="227"/>
      <c r="R800" s="227"/>
    </row>
    <row r="801" spans="1:18" s="222" customFormat="1" hidden="1" x14ac:dyDescent="0.2">
      <c r="A801" s="266"/>
      <c r="B801" s="266"/>
      <c r="C801" s="276"/>
      <c r="D801" s="277"/>
      <c r="E801" s="267"/>
      <c r="F801" s="267"/>
      <c r="G801" s="267"/>
      <c r="H801" s="267"/>
      <c r="I801" s="267"/>
      <c r="J801" s="267"/>
      <c r="K801" s="267"/>
      <c r="L801" s="267"/>
      <c r="M801" s="267"/>
      <c r="N801" s="267"/>
      <c r="O801" s="269"/>
      <c r="Q801" s="227"/>
      <c r="R801" s="227"/>
    </row>
    <row r="802" spans="1:18" s="222" customFormat="1" hidden="1" x14ac:dyDescent="0.2">
      <c r="A802" s="266"/>
      <c r="B802" s="266"/>
      <c r="C802" s="276"/>
      <c r="D802" s="277"/>
      <c r="E802" s="267"/>
      <c r="F802" s="267"/>
      <c r="G802" s="267"/>
      <c r="H802" s="267"/>
      <c r="I802" s="267"/>
      <c r="J802" s="267"/>
      <c r="K802" s="267"/>
      <c r="L802" s="267"/>
      <c r="M802" s="267"/>
      <c r="N802" s="267"/>
      <c r="O802" s="269"/>
      <c r="Q802" s="227"/>
      <c r="R802" s="227"/>
    </row>
    <row r="803" spans="1:18" s="222" customFormat="1" hidden="1" x14ac:dyDescent="0.2">
      <c r="A803" s="266"/>
      <c r="B803" s="266"/>
      <c r="C803" s="276"/>
      <c r="D803" s="277"/>
      <c r="E803" s="267"/>
      <c r="F803" s="267"/>
      <c r="G803" s="267"/>
      <c r="H803" s="267"/>
      <c r="I803" s="267"/>
      <c r="J803" s="267"/>
      <c r="K803" s="267"/>
      <c r="L803" s="267"/>
      <c r="M803" s="267"/>
      <c r="N803" s="267"/>
      <c r="O803" s="269"/>
      <c r="Q803" s="227"/>
      <c r="R803" s="227"/>
    </row>
    <row r="804" spans="1:18" s="222" customFormat="1" hidden="1" x14ac:dyDescent="0.2">
      <c r="A804" s="266"/>
      <c r="B804" s="266"/>
      <c r="C804" s="276"/>
      <c r="D804" s="277"/>
      <c r="E804" s="267"/>
      <c r="F804" s="267"/>
      <c r="G804" s="267"/>
      <c r="H804" s="267"/>
      <c r="I804" s="267"/>
      <c r="J804" s="267"/>
      <c r="K804" s="267"/>
      <c r="L804" s="267"/>
      <c r="M804" s="267"/>
      <c r="N804" s="267"/>
      <c r="O804" s="269"/>
      <c r="Q804" s="227"/>
      <c r="R804" s="227"/>
    </row>
    <row r="805" spans="1:18" s="222" customFormat="1" hidden="1" x14ac:dyDescent="0.2">
      <c r="A805" s="266"/>
      <c r="B805" s="266"/>
      <c r="C805" s="276"/>
      <c r="D805" s="277"/>
      <c r="E805" s="267"/>
      <c r="F805" s="267"/>
      <c r="G805" s="267"/>
      <c r="H805" s="267"/>
      <c r="I805" s="267"/>
      <c r="J805" s="267"/>
      <c r="K805" s="267"/>
      <c r="L805" s="267"/>
      <c r="M805" s="267"/>
      <c r="N805" s="267"/>
      <c r="O805" s="269"/>
      <c r="Q805" s="227"/>
      <c r="R805" s="227"/>
    </row>
    <row r="806" spans="1:18" s="222" customFormat="1" hidden="1" x14ac:dyDescent="0.2">
      <c r="A806" s="266"/>
      <c r="B806" s="266"/>
      <c r="C806" s="276"/>
      <c r="D806" s="277"/>
      <c r="E806" s="267"/>
      <c r="F806" s="267"/>
      <c r="G806" s="267"/>
      <c r="H806" s="267"/>
      <c r="I806" s="267"/>
      <c r="J806" s="267"/>
      <c r="K806" s="267"/>
      <c r="L806" s="267"/>
      <c r="M806" s="267"/>
      <c r="N806" s="267"/>
      <c r="O806" s="269"/>
      <c r="Q806" s="227"/>
      <c r="R806" s="227"/>
    </row>
    <row r="807" spans="1:18" s="222" customFormat="1" hidden="1" x14ac:dyDescent="0.2">
      <c r="A807" s="266"/>
      <c r="B807" s="266"/>
      <c r="C807" s="276"/>
      <c r="D807" s="277"/>
      <c r="E807" s="267"/>
      <c r="F807" s="267"/>
      <c r="G807" s="267"/>
      <c r="H807" s="267"/>
      <c r="I807" s="267"/>
      <c r="J807" s="267"/>
      <c r="K807" s="267"/>
      <c r="L807" s="267"/>
      <c r="M807" s="267"/>
      <c r="N807" s="267"/>
      <c r="O807" s="269"/>
      <c r="Q807" s="227"/>
      <c r="R807" s="227"/>
    </row>
    <row r="808" spans="1:18" s="222" customFormat="1" hidden="1" x14ac:dyDescent="0.2">
      <c r="A808" s="266"/>
      <c r="B808" s="266"/>
      <c r="C808" s="276"/>
      <c r="D808" s="277"/>
      <c r="E808" s="267"/>
      <c r="F808" s="267"/>
      <c r="G808" s="267"/>
      <c r="H808" s="267"/>
      <c r="I808" s="267"/>
      <c r="J808" s="267"/>
      <c r="K808" s="267"/>
      <c r="L808" s="267"/>
      <c r="M808" s="267"/>
      <c r="N808" s="267"/>
      <c r="O808" s="269"/>
      <c r="Q808" s="227"/>
      <c r="R808" s="227"/>
    </row>
    <row r="809" spans="1:18" s="222" customFormat="1" hidden="1" x14ac:dyDescent="0.2">
      <c r="A809" s="266"/>
      <c r="B809" s="266"/>
      <c r="C809" s="276"/>
      <c r="D809" s="277"/>
      <c r="E809" s="267"/>
      <c r="F809" s="267"/>
      <c r="G809" s="267"/>
      <c r="H809" s="267"/>
      <c r="I809" s="267"/>
      <c r="J809" s="267"/>
      <c r="K809" s="267"/>
      <c r="L809" s="267"/>
      <c r="M809" s="267"/>
      <c r="N809" s="267"/>
      <c r="O809" s="269"/>
      <c r="Q809" s="227"/>
      <c r="R809" s="227"/>
    </row>
    <row r="810" spans="1:18" s="222" customFormat="1" hidden="1" x14ac:dyDescent="0.2">
      <c r="A810" s="266"/>
      <c r="B810" s="266"/>
      <c r="C810" s="276"/>
      <c r="D810" s="277"/>
      <c r="E810" s="267"/>
      <c r="F810" s="267"/>
      <c r="G810" s="267"/>
      <c r="H810" s="267"/>
      <c r="I810" s="267"/>
      <c r="J810" s="267"/>
      <c r="K810" s="267"/>
      <c r="L810" s="267"/>
      <c r="M810" s="267"/>
      <c r="N810" s="267"/>
      <c r="O810" s="269"/>
      <c r="Q810" s="227"/>
      <c r="R810" s="227"/>
    </row>
    <row r="811" spans="1:18" s="222" customFormat="1" hidden="1" x14ac:dyDescent="0.2">
      <c r="A811" s="266"/>
      <c r="B811" s="266"/>
      <c r="C811" s="276"/>
      <c r="D811" s="277"/>
      <c r="E811" s="267"/>
      <c r="F811" s="267"/>
      <c r="G811" s="267"/>
      <c r="H811" s="267"/>
      <c r="I811" s="267"/>
      <c r="J811" s="267"/>
      <c r="K811" s="267"/>
      <c r="L811" s="267"/>
      <c r="M811" s="267"/>
      <c r="N811" s="267"/>
      <c r="O811" s="269"/>
      <c r="Q811" s="227"/>
      <c r="R811" s="227"/>
    </row>
    <row r="812" spans="1:18" s="222" customFormat="1" hidden="1" x14ac:dyDescent="0.2">
      <c r="A812" s="266"/>
      <c r="B812" s="266"/>
      <c r="C812" s="276"/>
      <c r="D812" s="277"/>
      <c r="E812" s="267"/>
      <c r="F812" s="267"/>
      <c r="G812" s="267"/>
      <c r="H812" s="267"/>
      <c r="I812" s="267"/>
      <c r="J812" s="267"/>
      <c r="K812" s="267"/>
      <c r="L812" s="267"/>
      <c r="M812" s="267"/>
      <c r="N812" s="267"/>
      <c r="O812" s="269"/>
      <c r="Q812" s="227"/>
      <c r="R812" s="227"/>
    </row>
    <row r="813" spans="1:18" s="222" customFormat="1" hidden="1" x14ac:dyDescent="0.2">
      <c r="A813" s="266"/>
      <c r="B813" s="266"/>
      <c r="C813" s="276"/>
      <c r="D813" s="277"/>
      <c r="E813" s="267"/>
      <c r="F813" s="267"/>
      <c r="G813" s="267"/>
      <c r="H813" s="267"/>
      <c r="I813" s="267"/>
      <c r="J813" s="267"/>
      <c r="K813" s="267"/>
      <c r="L813" s="267"/>
      <c r="M813" s="267"/>
      <c r="N813" s="267"/>
      <c r="O813" s="269"/>
      <c r="Q813" s="227"/>
      <c r="R813" s="227"/>
    </row>
    <row r="814" spans="1:18" s="222" customFormat="1" hidden="1" x14ac:dyDescent="0.2">
      <c r="A814" s="266"/>
      <c r="B814" s="266"/>
      <c r="C814" s="276"/>
      <c r="D814" s="277"/>
      <c r="E814" s="267"/>
      <c r="F814" s="267"/>
      <c r="G814" s="267"/>
      <c r="H814" s="267"/>
      <c r="I814" s="267"/>
      <c r="J814" s="267"/>
      <c r="K814" s="267"/>
      <c r="L814" s="267"/>
      <c r="M814" s="267"/>
      <c r="N814" s="267"/>
      <c r="O814" s="269"/>
      <c r="Q814" s="227"/>
      <c r="R814" s="227"/>
    </row>
    <row r="815" spans="1:18" s="222" customFormat="1" hidden="1" x14ac:dyDescent="0.2">
      <c r="A815" s="266"/>
      <c r="B815" s="266"/>
      <c r="C815" s="276"/>
      <c r="D815" s="277"/>
      <c r="E815" s="267"/>
      <c r="F815" s="267"/>
      <c r="G815" s="267"/>
      <c r="H815" s="267"/>
      <c r="I815" s="267"/>
      <c r="J815" s="267"/>
      <c r="K815" s="267"/>
      <c r="L815" s="267"/>
      <c r="M815" s="267"/>
      <c r="N815" s="267"/>
      <c r="O815" s="269"/>
      <c r="Q815" s="227"/>
      <c r="R815" s="227"/>
    </row>
    <row r="816" spans="1:18" s="222" customFormat="1" hidden="1" x14ac:dyDescent="0.2">
      <c r="A816" s="266"/>
      <c r="B816" s="266"/>
      <c r="C816" s="276"/>
      <c r="D816" s="277"/>
      <c r="E816" s="267"/>
      <c r="F816" s="267"/>
      <c r="G816" s="267"/>
      <c r="H816" s="267"/>
      <c r="I816" s="267"/>
      <c r="J816" s="267"/>
      <c r="K816" s="267"/>
      <c r="L816" s="267"/>
      <c r="M816" s="267"/>
      <c r="N816" s="267"/>
      <c r="O816" s="269"/>
      <c r="Q816" s="227"/>
      <c r="R816" s="227"/>
    </row>
    <row r="817" spans="1:18" s="222" customFormat="1" hidden="1" x14ac:dyDescent="0.2">
      <c r="A817" s="266"/>
      <c r="B817" s="266"/>
      <c r="C817" s="276"/>
      <c r="D817" s="277"/>
      <c r="E817" s="267"/>
      <c r="F817" s="267"/>
      <c r="G817" s="267"/>
      <c r="H817" s="267"/>
      <c r="I817" s="267"/>
      <c r="J817" s="267"/>
      <c r="K817" s="267"/>
      <c r="L817" s="267"/>
      <c r="M817" s="267"/>
      <c r="N817" s="267"/>
      <c r="O817" s="269"/>
      <c r="Q817" s="227"/>
      <c r="R817" s="227"/>
    </row>
    <row r="818" spans="1:18" s="222" customFormat="1" hidden="1" x14ac:dyDescent="0.2">
      <c r="A818" s="266"/>
      <c r="B818" s="266"/>
      <c r="C818" s="276"/>
      <c r="D818" s="277"/>
      <c r="E818" s="267"/>
      <c r="F818" s="267"/>
      <c r="G818" s="267"/>
      <c r="H818" s="267"/>
      <c r="I818" s="267"/>
      <c r="J818" s="267"/>
      <c r="K818" s="267"/>
      <c r="L818" s="267"/>
      <c r="M818" s="267"/>
      <c r="N818" s="267"/>
      <c r="O818" s="269"/>
      <c r="Q818" s="227"/>
      <c r="R818" s="227"/>
    </row>
    <row r="819" spans="1:18" s="222" customFormat="1" hidden="1" x14ac:dyDescent="0.2">
      <c r="A819" s="266"/>
      <c r="B819" s="266"/>
      <c r="C819" s="276"/>
      <c r="D819" s="277"/>
      <c r="E819" s="267"/>
      <c r="F819" s="267"/>
      <c r="G819" s="267"/>
      <c r="H819" s="267"/>
      <c r="I819" s="267"/>
      <c r="J819" s="267"/>
      <c r="K819" s="267"/>
      <c r="L819" s="267"/>
      <c r="M819" s="267"/>
      <c r="N819" s="267"/>
      <c r="O819" s="269"/>
      <c r="Q819" s="227"/>
      <c r="R819" s="227"/>
    </row>
    <row r="820" spans="1:18" s="222" customFormat="1" hidden="1" x14ac:dyDescent="0.2">
      <c r="A820" s="266"/>
      <c r="B820" s="266"/>
      <c r="C820" s="276"/>
      <c r="D820" s="277"/>
      <c r="E820" s="267"/>
      <c r="F820" s="267"/>
      <c r="G820" s="267"/>
      <c r="H820" s="267"/>
      <c r="I820" s="267"/>
      <c r="J820" s="267"/>
      <c r="K820" s="267"/>
      <c r="L820" s="267"/>
      <c r="M820" s="267"/>
      <c r="N820" s="267"/>
      <c r="O820" s="269"/>
      <c r="Q820" s="227"/>
      <c r="R820" s="227"/>
    </row>
    <row r="821" spans="1:18" s="222" customFormat="1" hidden="1" x14ac:dyDescent="0.2">
      <c r="A821" s="266"/>
      <c r="B821" s="266"/>
      <c r="C821" s="276"/>
      <c r="D821" s="277"/>
      <c r="E821" s="267"/>
      <c r="F821" s="267"/>
      <c r="G821" s="267"/>
      <c r="H821" s="267"/>
      <c r="I821" s="267"/>
      <c r="J821" s="267"/>
      <c r="K821" s="267"/>
      <c r="L821" s="267"/>
      <c r="M821" s="267"/>
      <c r="N821" s="267"/>
      <c r="O821" s="269"/>
      <c r="Q821" s="227"/>
      <c r="R821" s="227"/>
    </row>
    <row r="822" spans="1:18" s="222" customFormat="1" hidden="1" x14ac:dyDescent="0.2">
      <c r="A822" s="266"/>
      <c r="B822" s="266"/>
      <c r="C822" s="276"/>
      <c r="D822" s="277"/>
      <c r="E822" s="267"/>
      <c r="F822" s="267"/>
      <c r="G822" s="267"/>
      <c r="H822" s="267"/>
      <c r="I822" s="267"/>
      <c r="J822" s="267"/>
      <c r="K822" s="267"/>
      <c r="L822" s="267"/>
      <c r="M822" s="267"/>
      <c r="N822" s="267"/>
      <c r="O822" s="269"/>
      <c r="Q822" s="227"/>
      <c r="R822" s="227"/>
    </row>
    <row r="823" spans="1:18" s="222" customFormat="1" hidden="1" x14ac:dyDescent="0.2">
      <c r="A823" s="266"/>
      <c r="B823" s="266"/>
      <c r="C823" s="276"/>
      <c r="D823" s="277"/>
      <c r="E823" s="267"/>
      <c r="F823" s="267"/>
      <c r="G823" s="267"/>
      <c r="H823" s="267"/>
      <c r="I823" s="267"/>
      <c r="J823" s="267"/>
      <c r="K823" s="267"/>
      <c r="L823" s="267"/>
      <c r="M823" s="267"/>
      <c r="N823" s="267"/>
      <c r="O823" s="269"/>
      <c r="Q823" s="227"/>
      <c r="R823" s="227"/>
    </row>
    <row r="824" spans="1:18" s="222" customFormat="1" hidden="1" x14ac:dyDescent="0.2">
      <c r="A824" s="266"/>
      <c r="B824" s="266"/>
      <c r="C824" s="276"/>
      <c r="D824" s="277"/>
      <c r="E824" s="267"/>
      <c r="F824" s="267"/>
      <c r="G824" s="267"/>
      <c r="H824" s="267"/>
      <c r="I824" s="267"/>
      <c r="J824" s="267"/>
      <c r="K824" s="267"/>
      <c r="L824" s="267"/>
      <c r="M824" s="267"/>
      <c r="N824" s="267"/>
      <c r="O824" s="269"/>
      <c r="Q824" s="227"/>
      <c r="R824" s="227"/>
    </row>
    <row r="825" spans="1:18" s="222" customFormat="1" hidden="1" x14ac:dyDescent="0.2">
      <c r="A825" s="266"/>
      <c r="B825" s="266"/>
      <c r="C825" s="276"/>
      <c r="D825" s="277"/>
      <c r="E825" s="267"/>
      <c r="F825" s="267"/>
      <c r="G825" s="267"/>
      <c r="H825" s="267"/>
      <c r="I825" s="267"/>
      <c r="J825" s="267"/>
      <c r="K825" s="267"/>
      <c r="L825" s="267"/>
      <c r="M825" s="267"/>
      <c r="N825" s="267"/>
      <c r="O825" s="269"/>
      <c r="Q825" s="227"/>
      <c r="R825" s="227"/>
    </row>
    <row r="826" spans="1:18" s="222" customFormat="1" hidden="1" x14ac:dyDescent="0.2">
      <c r="A826" s="266"/>
      <c r="B826" s="266"/>
      <c r="C826" s="276"/>
      <c r="D826" s="277"/>
      <c r="E826" s="267"/>
      <c r="F826" s="267"/>
      <c r="G826" s="267"/>
      <c r="H826" s="267"/>
      <c r="I826" s="267"/>
      <c r="J826" s="267"/>
      <c r="K826" s="267"/>
      <c r="L826" s="267"/>
      <c r="M826" s="267"/>
      <c r="N826" s="267"/>
      <c r="O826" s="269"/>
      <c r="Q826" s="227"/>
      <c r="R826" s="227"/>
    </row>
    <row r="827" spans="1:18" s="222" customFormat="1" hidden="1" x14ac:dyDescent="0.2">
      <c r="A827" s="266"/>
      <c r="B827" s="266"/>
      <c r="C827" s="276"/>
      <c r="D827" s="277"/>
      <c r="E827" s="267"/>
      <c r="F827" s="267"/>
      <c r="G827" s="267"/>
      <c r="H827" s="267"/>
      <c r="I827" s="267"/>
      <c r="J827" s="267"/>
      <c r="K827" s="267"/>
      <c r="L827" s="267"/>
      <c r="M827" s="267"/>
      <c r="N827" s="267"/>
      <c r="O827" s="269"/>
      <c r="Q827" s="227"/>
      <c r="R827" s="227"/>
    </row>
    <row r="828" spans="1:18" s="222" customFormat="1" hidden="1" x14ac:dyDescent="0.2">
      <c r="A828" s="266"/>
      <c r="B828" s="266"/>
      <c r="C828" s="276"/>
      <c r="D828" s="277"/>
      <c r="E828" s="267"/>
      <c r="F828" s="267"/>
      <c r="G828" s="267"/>
      <c r="H828" s="267"/>
      <c r="I828" s="267"/>
      <c r="J828" s="267"/>
      <c r="K828" s="267"/>
      <c r="L828" s="267"/>
      <c r="M828" s="267"/>
      <c r="N828" s="267"/>
      <c r="O828" s="269"/>
      <c r="Q828" s="227"/>
      <c r="R828" s="227"/>
    </row>
    <row r="829" spans="1:18" s="222" customFormat="1" hidden="1" x14ac:dyDescent="0.2">
      <c r="A829" s="266"/>
      <c r="B829" s="266"/>
      <c r="C829" s="276"/>
      <c r="D829" s="277"/>
      <c r="E829" s="267"/>
      <c r="F829" s="267"/>
      <c r="G829" s="267"/>
      <c r="H829" s="267"/>
      <c r="I829" s="267"/>
      <c r="J829" s="267"/>
      <c r="K829" s="267"/>
      <c r="L829" s="267"/>
      <c r="M829" s="267"/>
      <c r="N829" s="267"/>
      <c r="O829" s="269"/>
      <c r="Q829" s="227"/>
      <c r="R829" s="227"/>
    </row>
    <row r="830" spans="1:18" s="222" customFormat="1" hidden="1" x14ac:dyDescent="0.2">
      <c r="A830" s="266"/>
      <c r="B830" s="266"/>
      <c r="C830" s="276"/>
      <c r="D830" s="277"/>
      <c r="E830" s="267"/>
      <c r="F830" s="267"/>
      <c r="G830" s="267"/>
      <c r="H830" s="267"/>
      <c r="I830" s="267"/>
      <c r="J830" s="267"/>
      <c r="K830" s="267"/>
      <c r="L830" s="267"/>
      <c r="M830" s="267"/>
      <c r="N830" s="267"/>
      <c r="O830" s="269"/>
      <c r="Q830" s="227"/>
      <c r="R830" s="227"/>
    </row>
    <row r="831" spans="1:18" s="222" customFormat="1" hidden="1" x14ac:dyDescent="0.2">
      <c r="A831" s="266"/>
      <c r="B831" s="266"/>
      <c r="C831" s="276"/>
      <c r="D831" s="277"/>
      <c r="E831" s="267"/>
      <c r="F831" s="267"/>
      <c r="G831" s="267"/>
      <c r="H831" s="267"/>
      <c r="I831" s="267"/>
      <c r="J831" s="267"/>
      <c r="K831" s="267"/>
      <c r="L831" s="267"/>
      <c r="M831" s="267"/>
      <c r="N831" s="267"/>
      <c r="O831" s="269"/>
      <c r="Q831" s="227"/>
      <c r="R831" s="227"/>
    </row>
    <row r="832" spans="1:18" s="222" customFormat="1" hidden="1" x14ac:dyDescent="0.2">
      <c r="A832" s="266"/>
      <c r="B832" s="266"/>
      <c r="C832" s="276"/>
      <c r="D832" s="277"/>
      <c r="E832" s="267"/>
      <c r="F832" s="267"/>
      <c r="G832" s="267"/>
      <c r="H832" s="267"/>
      <c r="I832" s="267"/>
      <c r="J832" s="267"/>
      <c r="K832" s="267"/>
      <c r="L832" s="267"/>
      <c r="M832" s="267"/>
      <c r="N832" s="267"/>
      <c r="O832" s="269"/>
      <c r="Q832" s="227"/>
      <c r="R832" s="227"/>
    </row>
    <row r="833" spans="1:18" s="222" customFormat="1" hidden="1" x14ac:dyDescent="0.2">
      <c r="A833" s="266"/>
      <c r="B833" s="266"/>
      <c r="C833" s="276"/>
      <c r="D833" s="277"/>
      <c r="E833" s="267"/>
      <c r="F833" s="267"/>
      <c r="G833" s="267"/>
      <c r="H833" s="267"/>
      <c r="I833" s="267"/>
      <c r="J833" s="267"/>
      <c r="K833" s="267"/>
      <c r="L833" s="267"/>
      <c r="M833" s="267"/>
      <c r="N833" s="267"/>
      <c r="O833" s="269"/>
      <c r="Q833" s="227"/>
      <c r="R833" s="227"/>
    </row>
    <row r="834" spans="1:18" s="222" customFormat="1" hidden="1" x14ac:dyDescent="0.2">
      <c r="A834" s="266"/>
      <c r="B834" s="266"/>
      <c r="C834" s="276"/>
      <c r="D834" s="277"/>
      <c r="E834" s="267"/>
      <c r="F834" s="267"/>
      <c r="G834" s="267"/>
      <c r="H834" s="267"/>
      <c r="I834" s="267"/>
      <c r="J834" s="267"/>
      <c r="K834" s="267"/>
      <c r="L834" s="267"/>
      <c r="M834" s="267"/>
      <c r="N834" s="267"/>
      <c r="O834" s="269"/>
      <c r="Q834" s="227"/>
      <c r="R834" s="227"/>
    </row>
    <row r="835" spans="1:18" s="222" customFormat="1" hidden="1" x14ac:dyDescent="0.2">
      <c r="A835" s="266"/>
      <c r="B835" s="266"/>
      <c r="C835" s="276"/>
      <c r="D835" s="277"/>
      <c r="E835" s="267"/>
      <c r="F835" s="267"/>
      <c r="G835" s="267"/>
      <c r="H835" s="267"/>
      <c r="I835" s="267"/>
      <c r="J835" s="267"/>
      <c r="K835" s="267"/>
      <c r="L835" s="267"/>
      <c r="M835" s="267"/>
      <c r="N835" s="267"/>
      <c r="O835" s="269"/>
      <c r="Q835" s="227"/>
      <c r="R835" s="227"/>
    </row>
    <row r="836" spans="1:18" s="222" customFormat="1" hidden="1" x14ac:dyDescent="0.2">
      <c r="A836" s="266"/>
      <c r="B836" s="266"/>
      <c r="C836" s="276"/>
      <c r="D836" s="277"/>
      <c r="E836" s="267"/>
      <c r="F836" s="267"/>
      <c r="G836" s="267"/>
      <c r="H836" s="267"/>
      <c r="I836" s="267"/>
      <c r="J836" s="267"/>
      <c r="K836" s="267"/>
      <c r="L836" s="267"/>
      <c r="M836" s="267"/>
      <c r="N836" s="267"/>
      <c r="O836" s="269"/>
      <c r="Q836" s="227"/>
      <c r="R836" s="227"/>
    </row>
    <row r="837" spans="1:18" s="222" customFormat="1" hidden="1" x14ac:dyDescent="0.2">
      <c r="A837" s="266"/>
      <c r="B837" s="266"/>
      <c r="C837" s="276"/>
      <c r="D837" s="277"/>
      <c r="E837" s="267"/>
      <c r="F837" s="267"/>
      <c r="G837" s="267"/>
      <c r="H837" s="267"/>
      <c r="I837" s="267"/>
      <c r="J837" s="267"/>
      <c r="K837" s="267"/>
      <c r="L837" s="267"/>
      <c r="M837" s="267"/>
      <c r="N837" s="267"/>
      <c r="O837" s="269"/>
      <c r="Q837" s="227"/>
      <c r="R837" s="227"/>
    </row>
    <row r="838" spans="1:18" s="222" customFormat="1" hidden="1" x14ac:dyDescent="0.2">
      <c r="A838" s="266"/>
      <c r="B838" s="266"/>
      <c r="C838" s="276"/>
      <c r="D838" s="277"/>
      <c r="E838" s="267"/>
      <c r="F838" s="267"/>
      <c r="G838" s="267"/>
      <c r="H838" s="267"/>
      <c r="I838" s="267"/>
      <c r="J838" s="267"/>
      <c r="K838" s="267"/>
      <c r="L838" s="267"/>
      <c r="M838" s="267"/>
      <c r="N838" s="267"/>
      <c r="O838" s="269"/>
      <c r="Q838" s="227"/>
      <c r="R838" s="227"/>
    </row>
    <row r="839" spans="1:18" s="222" customFormat="1" hidden="1" x14ac:dyDescent="0.2">
      <c r="A839" s="266"/>
      <c r="B839" s="266"/>
      <c r="C839" s="276"/>
      <c r="D839" s="277"/>
      <c r="E839" s="267"/>
      <c r="F839" s="267"/>
      <c r="G839" s="267"/>
      <c r="H839" s="267"/>
      <c r="I839" s="267"/>
      <c r="J839" s="267"/>
      <c r="K839" s="267"/>
      <c r="L839" s="267"/>
      <c r="M839" s="267"/>
      <c r="N839" s="267"/>
      <c r="O839" s="269"/>
      <c r="Q839" s="227"/>
      <c r="R839" s="227"/>
    </row>
    <row r="840" spans="1:18" s="222" customFormat="1" hidden="1" x14ac:dyDescent="0.2">
      <c r="A840" s="266"/>
      <c r="B840" s="266"/>
      <c r="C840" s="276"/>
      <c r="D840" s="277"/>
      <c r="E840" s="267"/>
      <c r="F840" s="267"/>
      <c r="G840" s="267"/>
      <c r="H840" s="267"/>
      <c r="I840" s="267"/>
      <c r="J840" s="267"/>
      <c r="K840" s="267"/>
      <c r="L840" s="267"/>
      <c r="M840" s="267"/>
      <c r="N840" s="267"/>
      <c r="O840" s="269"/>
      <c r="Q840" s="227"/>
      <c r="R840" s="227"/>
    </row>
    <row r="841" spans="1:18" s="222" customFormat="1" hidden="1" x14ac:dyDescent="0.2">
      <c r="A841" s="266"/>
      <c r="B841" s="266"/>
      <c r="C841" s="276"/>
      <c r="D841" s="277"/>
      <c r="E841" s="267"/>
      <c r="F841" s="267"/>
      <c r="G841" s="267"/>
      <c r="H841" s="267"/>
      <c r="I841" s="267"/>
      <c r="J841" s="267"/>
      <c r="K841" s="267"/>
      <c r="L841" s="267"/>
      <c r="M841" s="267"/>
      <c r="N841" s="267"/>
      <c r="O841" s="269"/>
      <c r="Q841" s="227"/>
      <c r="R841" s="227"/>
    </row>
    <row r="842" spans="1:18" s="222" customFormat="1" hidden="1" x14ac:dyDescent="0.2">
      <c r="A842" s="266"/>
      <c r="B842" s="266"/>
      <c r="C842" s="276"/>
      <c r="D842" s="277"/>
      <c r="E842" s="267"/>
      <c r="F842" s="267"/>
      <c r="G842" s="267"/>
      <c r="H842" s="267"/>
      <c r="I842" s="267"/>
      <c r="J842" s="267"/>
      <c r="K842" s="267"/>
      <c r="L842" s="267"/>
      <c r="M842" s="267"/>
      <c r="N842" s="267"/>
      <c r="O842" s="269"/>
      <c r="Q842" s="227"/>
      <c r="R842" s="227"/>
    </row>
    <row r="843" spans="1:18" s="222" customFormat="1" hidden="1" x14ac:dyDescent="0.2">
      <c r="A843" s="266"/>
      <c r="B843" s="266"/>
      <c r="C843" s="276"/>
      <c r="D843" s="277"/>
      <c r="E843" s="267"/>
      <c r="F843" s="267"/>
      <c r="G843" s="267"/>
      <c r="H843" s="267"/>
      <c r="I843" s="267"/>
      <c r="J843" s="267"/>
      <c r="K843" s="267"/>
      <c r="L843" s="267"/>
      <c r="M843" s="267"/>
      <c r="N843" s="267"/>
      <c r="O843" s="269"/>
      <c r="Q843" s="227"/>
      <c r="R843" s="227"/>
    </row>
    <row r="844" spans="1:18" s="222" customFormat="1" hidden="1" x14ac:dyDescent="0.2">
      <c r="A844" s="266"/>
      <c r="B844" s="266"/>
      <c r="C844" s="276"/>
      <c r="D844" s="277"/>
      <c r="E844" s="267"/>
      <c r="F844" s="267"/>
      <c r="G844" s="267"/>
      <c r="H844" s="267"/>
      <c r="I844" s="267"/>
      <c r="J844" s="267"/>
      <c r="K844" s="267"/>
      <c r="L844" s="267"/>
      <c r="M844" s="267"/>
      <c r="N844" s="267"/>
      <c r="O844" s="269"/>
      <c r="Q844" s="227"/>
      <c r="R844" s="227"/>
    </row>
    <row r="845" spans="1:18" s="222" customFormat="1" hidden="1" x14ac:dyDescent="0.2">
      <c r="A845" s="266"/>
      <c r="B845" s="266"/>
      <c r="C845" s="276"/>
      <c r="D845" s="277"/>
      <c r="E845" s="267"/>
      <c r="F845" s="267"/>
      <c r="G845" s="267"/>
      <c r="H845" s="267"/>
      <c r="I845" s="267"/>
      <c r="J845" s="267"/>
      <c r="K845" s="267"/>
      <c r="L845" s="267"/>
      <c r="M845" s="267"/>
      <c r="N845" s="267"/>
      <c r="O845" s="269"/>
      <c r="Q845" s="227"/>
      <c r="R845" s="227"/>
    </row>
    <row r="846" spans="1:18" s="222" customFormat="1" hidden="1" x14ac:dyDescent="0.2">
      <c r="A846" s="266"/>
      <c r="B846" s="266"/>
      <c r="C846" s="276"/>
      <c r="D846" s="277"/>
      <c r="E846" s="267"/>
      <c r="F846" s="267"/>
      <c r="G846" s="267"/>
      <c r="H846" s="267"/>
      <c r="I846" s="267"/>
      <c r="J846" s="267"/>
      <c r="K846" s="267"/>
      <c r="L846" s="267"/>
      <c r="M846" s="267"/>
      <c r="N846" s="267"/>
      <c r="O846" s="269"/>
      <c r="Q846" s="227"/>
      <c r="R846" s="227"/>
    </row>
    <row r="847" spans="1:18" s="222" customFormat="1" hidden="1" x14ac:dyDescent="0.2">
      <c r="A847" s="266"/>
      <c r="B847" s="266"/>
      <c r="C847" s="276"/>
      <c r="D847" s="277"/>
      <c r="E847" s="267"/>
      <c r="F847" s="267"/>
      <c r="G847" s="267"/>
      <c r="H847" s="267"/>
      <c r="I847" s="267"/>
      <c r="J847" s="267"/>
      <c r="K847" s="267"/>
      <c r="L847" s="267"/>
      <c r="M847" s="267"/>
      <c r="N847" s="267"/>
      <c r="O847" s="269"/>
      <c r="Q847" s="227"/>
      <c r="R847" s="227"/>
    </row>
    <row r="848" spans="1:18" s="222" customFormat="1" hidden="1" x14ac:dyDescent="0.2">
      <c r="A848" s="266"/>
      <c r="B848" s="266"/>
      <c r="C848" s="276"/>
      <c r="D848" s="277"/>
      <c r="E848" s="267"/>
      <c r="F848" s="267"/>
      <c r="G848" s="267"/>
      <c r="H848" s="267"/>
      <c r="I848" s="267"/>
      <c r="J848" s="267"/>
      <c r="K848" s="267"/>
      <c r="L848" s="267"/>
      <c r="M848" s="267"/>
      <c r="N848" s="267"/>
      <c r="O848" s="269"/>
      <c r="Q848" s="227"/>
      <c r="R848" s="227"/>
    </row>
    <row r="849" spans="1:18" s="222" customFormat="1" hidden="1" x14ac:dyDescent="0.2">
      <c r="A849" s="266"/>
      <c r="B849" s="266"/>
      <c r="C849" s="276"/>
      <c r="D849" s="277"/>
      <c r="E849" s="267"/>
      <c r="F849" s="267"/>
      <c r="G849" s="267"/>
      <c r="H849" s="267"/>
      <c r="I849" s="267"/>
      <c r="J849" s="267"/>
      <c r="K849" s="267"/>
      <c r="L849" s="267"/>
      <c r="M849" s="267"/>
      <c r="N849" s="267"/>
      <c r="O849" s="269"/>
      <c r="Q849" s="227"/>
      <c r="R849" s="227"/>
    </row>
    <row r="850" spans="1:18" s="222" customFormat="1" hidden="1" x14ac:dyDescent="0.2">
      <c r="A850" s="266"/>
      <c r="B850" s="266"/>
      <c r="C850" s="276"/>
      <c r="D850" s="277"/>
      <c r="E850" s="267"/>
      <c r="F850" s="267"/>
      <c r="G850" s="267"/>
      <c r="H850" s="267"/>
      <c r="I850" s="267"/>
      <c r="J850" s="267"/>
      <c r="K850" s="267"/>
      <c r="L850" s="267"/>
      <c r="M850" s="267"/>
      <c r="N850" s="267"/>
      <c r="O850" s="269"/>
      <c r="Q850" s="227"/>
      <c r="R850" s="227"/>
    </row>
    <row r="851" spans="1:18" s="222" customFormat="1" hidden="1" x14ac:dyDescent="0.2">
      <c r="A851" s="266"/>
      <c r="B851" s="266"/>
      <c r="C851" s="276"/>
      <c r="D851" s="277"/>
      <c r="E851" s="267"/>
      <c r="F851" s="267"/>
      <c r="G851" s="267"/>
      <c r="H851" s="267"/>
      <c r="I851" s="267"/>
      <c r="J851" s="267"/>
      <c r="K851" s="267"/>
      <c r="L851" s="267"/>
      <c r="M851" s="267"/>
      <c r="N851" s="267"/>
      <c r="O851" s="269"/>
      <c r="Q851" s="227"/>
      <c r="R851" s="227"/>
    </row>
    <row r="852" spans="1:18" s="222" customFormat="1" hidden="1" x14ac:dyDescent="0.2">
      <c r="A852" s="266"/>
      <c r="B852" s="266"/>
      <c r="C852" s="276"/>
      <c r="D852" s="277"/>
      <c r="E852" s="267"/>
      <c r="F852" s="267"/>
      <c r="G852" s="267"/>
      <c r="H852" s="267"/>
      <c r="I852" s="267"/>
      <c r="J852" s="267"/>
      <c r="K852" s="267"/>
      <c r="L852" s="267"/>
      <c r="M852" s="267"/>
      <c r="N852" s="267"/>
      <c r="O852" s="269"/>
      <c r="Q852" s="227"/>
      <c r="R852" s="227"/>
    </row>
    <row r="853" spans="1:18" s="222" customFormat="1" hidden="1" x14ac:dyDescent="0.2">
      <c r="A853" s="266"/>
      <c r="B853" s="266"/>
      <c r="C853" s="276"/>
      <c r="D853" s="277"/>
      <c r="E853" s="267"/>
      <c r="F853" s="267"/>
      <c r="G853" s="267"/>
      <c r="H853" s="267"/>
      <c r="I853" s="267"/>
      <c r="J853" s="267"/>
      <c r="K853" s="267"/>
      <c r="L853" s="267"/>
      <c r="M853" s="267"/>
      <c r="N853" s="267"/>
      <c r="O853" s="269"/>
      <c r="Q853" s="227"/>
      <c r="R853" s="227"/>
    </row>
    <row r="854" spans="1:18" s="222" customFormat="1" hidden="1" x14ac:dyDescent="0.2">
      <c r="A854" s="266"/>
      <c r="B854" s="266"/>
      <c r="C854" s="276"/>
      <c r="D854" s="277"/>
      <c r="E854" s="267"/>
      <c r="F854" s="267"/>
      <c r="G854" s="267"/>
      <c r="H854" s="267"/>
      <c r="I854" s="267"/>
      <c r="J854" s="267"/>
      <c r="K854" s="267"/>
      <c r="L854" s="267"/>
      <c r="M854" s="267"/>
      <c r="N854" s="267"/>
      <c r="O854" s="269"/>
      <c r="Q854" s="227"/>
      <c r="R854" s="227"/>
    </row>
    <row r="855" spans="1:18" s="222" customFormat="1" hidden="1" x14ac:dyDescent="0.2">
      <c r="A855" s="266"/>
      <c r="B855" s="266"/>
      <c r="C855" s="276"/>
      <c r="D855" s="277"/>
      <c r="E855" s="267"/>
      <c r="F855" s="267"/>
      <c r="G855" s="267"/>
      <c r="H855" s="267"/>
      <c r="I855" s="267"/>
      <c r="J855" s="267"/>
      <c r="K855" s="267"/>
      <c r="L855" s="267"/>
      <c r="M855" s="267"/>
      <c r="N855" s="267"/>
      <c r="O855" s="269"/>
      <c r="Q855" s="227"/>
      <c r="R855" s="227"/>
    </row>
    <row r="856" spans="1:18" s="222" customFormat="1" hidden="1" x14ac:dyDescent="0.2">
      <c r="A856" s="266"/>
      <c r="B856" s="266"/>
      <c r="C856" s="276"/>
      <c r="D856" s="277"/>
      <c r="E856" s="267"/>
      <c r="F856" s="267"/>
      <c r="G856" s="267"/>
      <c r="H856" s="267"/>
      <c r="I856" s="267"/>
      <c r="J856" s="267"/>
      <c r="K856" s="267"/>
      <c r="L856" s="267"/>
      <c r="M856" s="267"/>
      <c r="N856" s="267"/>
      <c r="O856" s="269"/>
      <c r="Q856" s="227"/>
      <c r="R856" s="227"/>
    </row>
    <row r="857" spans="1:18" s="222" customFormat="1" hidden="1" x14ac:dyDescent="0.2">
      <c r="A857" s="266"/>
      <c r="B857" s="266"/>
      <c r="C857" s="276"/>
      <c r="D857" s="277"/>
      <c r="E857" s="267"/>
      <c r="F857" s="267"/>
      <c r="G857" s="267"/>
      <c r="H857" s="267"/>
      <c r="I857" s="267"/>
      <c r="J857" s="267"/>
      <c r="K857" s="267"/>
      <c r="L857" s="267"/>
      <c r="M857" s="267"/>
      <c r="N857" s="267"/>
      <c r="O857" s="269"/>
      <c r="Q857" s="227"/>
      <c r="R857" s="227"/>
    </row>
    <row r="858" spans="1:18" s="222" customFormat="1" hidden="1" x14ac:dyDescent="0.2">
      <c r="A858" s="266"/>
      <c r="B858" s="266"/>
      <c r="C858" s="276"/>
      <c r="D858" s="277"/>
      <c r="E858" s="267"/>
      <c r="F858" s="267"/>
      <c r="G858" s="267"/>
      <c r="H858" s="267"/>
      <c r="I858" s="267"/>
      <c r="J858" s="267"/>
      <c r="K858" s="267"/>
      <c r="L858" s="267"/>
      <c r="M858" s="267"/>
      <c r="N858" s="267"/>
      <c r="O858" s="269"/>
      <c r="Q858" s="227"/>
      <c r="R858" s="227"/>
    </row>
    <row r="859" spans="1:18" s="222" customFormat="1" hidden="1" x14ac:dyDescent="0.2">
      <c r="A859" s="266"/>
      <c r="B859" s="266"/>
      <c r="C859" s="276"/>
      <c r="D859" s="277"/>
      <c r="E859" s="267"/>
      <c r="F859" s="267"/>
      <c r="G859" s="267"/>
      <c r="H859" s="267"/>
      <c r="I859" s="267"/>
      <c r="J859" s="267"/>
      <c r="K859" s="267"/>
      <c r="L859" s="267"/>
      <c r="M859" s="267"/>
      <c r="N859" s="267"/>
      <c r="O859" s="269"/>
      <c r="Q859" s="227"/>
      <c r="R859" s="227"/>
    </row>
    <row r="860" spans="1:18" s="222" customFormat="1" hidden="1" x14ac:dyDescent="0.2">
      <c r="A860" s="266"/>
      <c r="B860" s="266"/>
      <c r="C860" s="276"/>
      <c r="D860" s="277"/>
      <c r="E860" s="267"/>
      <c r="F860" s="267"/>
      <c r="G860" s="267"/>
      <c r="H860" s="267"/>
      <c r="I860" s="267"/>
      <c r="J860" s="267"/>
      <c r="K860" s="267"/>
      <c r="L860" s="267"/>
      <c r="M860" s="267"/>
      <c r="N860" s="267"/>
      <c r="O860" s="269"/>
      <c r="Q860" s="227"/>
      <c r="R860" s="227"/>
    </row>
    <row r="861" spans="1:18" s="222" customFormat="1" hidden="1" x14ac:dyDescent="0.2">
      <c r="A861" s="266"/>
      <c r="B861" s="266"/>
      <c r="C861" s="276"/>
      <c r="D861" s="277"/>
      <c r="E861" s="267"/>
      <c r="F861" s="267"/>
      <c r="G861" s="267"/>
      <c r="H861" s="267"/>
      <c r="I861" s="267"/>
      <c r="J861" s="267"/>
      <c r="K861" s="267"/>
      <c r="L861" s="267"/>
      <c r="M861" s="267"/>
      <c r="N861" s="267"/>
      <c r="O861" s="269"/>
      <c r="Q861" s="227"/>
      <c r="R861" s="227"/>
    </row>
    <row r="862" spans="1:18" s="222" customFormat="1" hidden="1" x14ac:dyDescent="0.2">
      <c r="A862" s="266"/>
      <c r="B862" s="266"/>
      <c r="C862" s="276"/>
      <c r="D862" s="277"/>
      <c r="E862" s="267"/>
      <c r="F862" s="267"/>
      <c r="G862" s="267"/>
      <c r="H862" s="267"/>
      <c r="I862" s="267"/>
      <c r="J862" s="267"/>
      <c r="K862" s="267"/>
      <c r="L862" s="267"/>
      <c r="M862" s="267"/>
      <c r="N862" s="267"/>
      <c r="O862" s="269"/>
      <c r="Q862" s="227"/>
      <c r="R862" s="227"/>
    </row>
    <row r="863" spans="1:18" s="222" customFormat="1" hidden="1" x14ac:dyDescent="0.2">
      <c r="A863" s="266"/>
      <c r="B863" s="266"/>
      <c r="C863" s="276"/>
      <c r="D863" s="277"/>
      <c r="E863" s="267"/>
      <c r="F863" s="267"/>
      <c r="G863" s="267"/>
      <c r="H863" s="267"/>
      <c r="I863" s="267"/>
      <c r="J863" s="267"/>
      <c r="K863" s="267"/>
      <c r="L863" s="267"/>
      <c r="M863" s="267"/>
      <c r="N863" s="267"/>
      <c r="O863" s="269"/>
      <c r="Q863" s="227"/>
      <c r="R863" s="227"/>
    </row>
    <row r="864" spans="1:18" s="222" customFormat="1" hidden="1" x14ac:dyDescent="0.2">
      <c r="A864" s="266"/>
      <c r="B864" s="266"/>
      <c r="C864" s="276"/>
      <c r="D864" s="277"/>
      <c r="E864" s="267"/>
      <c r="F864" s="267"/>
      <c r="G864" s="267"/>
      <c r="H864" s="267"/>
      <c r="I864" s="267"/>
      <c r="J864" s="267"/>
      <c r="K864" s="267"/>
      <c r="L864" s="267"/>
      <c r="M864" s="267"/>
      <c r="N864" s="267"/>
      <c r="O864" s="269"/>
      <c r="Q864" s="227"/>
      <c r="R864" s="227"/>
    </row>
    <row r="865" spans="1:18" s="222" customFormat="1" hidden="1" x14ac:dyDescent="0.2">
      <c r="A865" s="266"/>
      <c r="B865" s="266"/>
      <c r="C865" s="276"/>
      <c r="D865" s="277"/>
      <c r="E865" s="267"/>
      <c r="F865" s="267"/>
      <c r="G865" s="267"/>
      <c r="H865" s="267"/>
      <c r="I865" s="267"/>
      <c r="J865" s="267"/>
      <c r="K865" s="267"/>
      <c r="L865" s="267"/>
      <c r="M865" s="267"/>
      <c r="N865" s="267"/>
      <c r="O865" s="269"/>
      <c r="Q865" s="227"/>
      <c r="R865" s="227"/>
    </row>
    <row r="866" spans="1:18" s="222" customFormat="1" hidden="1" x14ac:dyDescent="0.2">
      <c r="A866" s="266"/>
      <c r="B866" s="266"/>
      <c r="C866" s="276"/>
      <c r="D866" s="277"/>
      <c r="E866" s="267"/>
      <c r="F866" s="267"/>
      <c r="G866" s="267"/>
      <c r="H866" s="267"/>
      <c r="I866" s="267"/>
      <c r="J866" s="267"/>
      <c r="K866" s="267"/>
      <c r="L866" s="267"/>
      <c r="M866" s="267"/>
      <c r="N866" s="267"/>
      <c r="O866" s="269"/>
      <c r="Q866" s="227"/>
      <c r="R866" s="227"/>
    </row>
    <row r="867" spans="1:18" s="222" customFormat="1" hidden="1" x14ac:dyDescent="0.2">
      <c r="A867" s="266"/>
      <c r="B867" s="266"/>
      <c r="C867" s="276"/>
      <c r="D867" s="277"/>
      <c r="E867" s="267"/>
      <c r="F867" s="267"/>
      <c r="G867" s="267"/>
      <c r="H867" s="267"/>
      <c r="I867" s="267"/>
      <c r="J867" s="267"/>
      <c r="K867" s="267"/>
      <c r="L867" s="267"/>
      <c r="M867" s="267"/>
      <c r="N867" s="267"/>
      <c r="O867" s="269"/>
      <c r="Q867" s="227"/>
      <c r="R867" s="227"/>
    </row>
    <row r="868" spans="1:18" s="222" customFormat="1" hidden="1" x14ac:dyDescent="0.2">
      <c r="A868" s="266"/>
      <c r="B868" s="266"/>
      <c r="C868" s="276"/>
      <c r="D868" s="277"/>
      <c r="E868" s="267"/>
      <c r="F868" s="267"/>
      <c r="G868" s="267"/>
      <c r="H868" s="267"/>
      <c r="I868" s="267"/>
      <c r="J868" s="267"/>
      <c r="K868" s="267"/>
      <c r="L868" s="267"/>
      <c r="M868" s="267"/>
      <c r="N868" s="267"/>
      <c r="O868" s="269"/>
      <c r="Q868" s="227"/>
      <c r="R868" s="227"/>
    </row>
    <row r="869" spans="1:18" s="222" customFormat="1" hidden="1" x14ac:dyDescent="0.2">
      <c r="A869" s="266"/>
      <c r="B869" s="266"/>
      <c r="C869" s="276"/>
      <c r="D869" s="277"/>
      <c r="E869" s="267"/>
      <c r="F869" s="267"/>
      <c r="G869" s="267"/>
      <c r="H869" s="267"/>
      <c r="I869" s="267"/>
      <c r="J869" s="267"/>
      <c r="K869" s="267"/>
      <c r="L869" s="267"/>
      <c r="M869" s="267"/>
      <c r="N869" s="267"/>
      <c r="O869" s="269"/>
      <c r="Q869" s="227"/>
      <c r="R869" s="227"/>
    </row>
    <row r="870" spans="1:18" s="222" customFormat="1" hidden="1" x14ac:dyDescent="0.2">
      <c r="A870" s="266"/>
      <c r="B870" s="266"/>
      <c r="C870" s="276"/>
      <c r="D870" s="277"/>
      <c r="E870" s="267"/>
      <c r="F870" s="267"/>
      <c r="G870" s="267"/>
      <c r="H870" s="267"/>
      <c r="I870" s="267"/>
      <c r="J870" s="267"/>
      <c r="K870" s="267"/>
      <c r="L870" s="267"/>
      <c r="M870" s="267"/>
      <c r="N870" s="267"/>
      <c r="O870" s="269"/>
      <c r="Q870" s="227"/>
      <c r="R870" s="227"/>
    </row>
    <row r="871" spans="1:18" s="222" customFormat="1" hidden="1" x14ac:dyDescent="0.2">
      <c r="A871" s="266"/>
      <c r="B871" s="266"/>
      <c r="C871" s="276"/>
      <c r="D871" s="277"/>
      <c r="E871" s="267"/>
      <c r="F871" s="267"/>
      <c r="G871" s="267"/>
      <c r="H871" s="267"/>
      <c r="I871" s="267"/>
      <c r="J871" s="267"/>
      <c r="K871" s="267"/>
      <c r="L871" s="267"/>
      <c r="M871" s="267"/>
      <c r="N871" s="267"/>
      <c r="O871" s="269"/>
      <c r="Q871" s="227"/>
      <c r="R871" s="227"/>
    </row>
    <row r="872" spans="1:18" s="222" customFormat="1" hidden="1" x14ac:dyDescent="0.2">
      <c r="A872" s="266"/>
      <c r="B872" s="266"/>
      <c r="C872" s="276"/>
      <c r="D872" s="277"/>
      <c r="E872" s="267"/>
      <c r="F872" s="267"/>
      <c r="G872" s="267"/>
      <c r="H872" s="267"/>
      <c r="I872" s="267"/>
      <c r="J872" s="267"/>
      <c r="K872" s="267"/>
      <c r="L872" s="267"/>
      <c r="M872" s="267"/>
      <c r="N872" s="267"/>
      <c r="O872" s="269"/>
      <c r="Q872" s="227"/>
      <c r="R872" s="227"/>
    </row>
    <row r="873" spans="1:18" s="222" customFormat="1" hidden="1" x14ac:dyDescent="0.2">
      <c r="A873" s="266"/>
      <c r="B873" s="266"/>
      <c r="C873" s="276"/>
      <c r="D873" s="277"/>
      <c r="E873" s="267"/>
      <c r="F873" s="267"/>
      <c r="G873" s="267"/>
      <c r="H873" s="267"/>
      <c r="I873" s="267"/>
      <c r="J873" s="267"/>
      <c r="K873" s="267"/>
      <c r="L873" s="267"/>
      <c r="M873" s="267"/>
      <c r="N873" s="267"/>
      <c r="O873" s="269"/>
      <c r="Q873" s="227"/>
      <c r="R873" s="227"/>
    </row>
    <row r="874" spans="1:18" s="222" customFormat="1" hidden="1" x14ac:dyDescent="0.2">
      <c r="A874" s="266"/>
      <c r="B874" s="266"/>
      <c r="C874" s="276"/>
      <c r="D874" s="277"/>
      <c r="E874" s="267"/>
      <c r="F874" s="267"/>
      <c r="G874" s="267"/>
      <c r="H874" s="267"/>
      <c r="I874" s="267"/>
      <c r="J874" s="267"/>
      <c r="K874" s="267"/>
      <c r="L874" s="267"/>
      <c r="M874" s="267"/>
      <c r="N874" s="267"/>
      <c r="O874" s="269"/>
      <c r="Q874" s="227"/>
      <c r="R874" s="227"/>
    </row>
    <row r="875" spans="1:18" s="222" customFormat="1" hidden="1" x14ac:dyDescent="0.2">
      <c r="A875" s="266"/>
      <c r="B875" s="266"/>
      <c r="C875" s="276"/>
      <c r="D875" s="277"/>
      <c r="E875" s="267"/>
      <c r="F875" s="267"/>
      <c r="G875" s="267"/>
      <c r="H875" s="267"/>
      <c r="I875" s="267"/>
      <c r="J875" s="267"/>
      <c r="K875" s="267"/>
      <c r="L875" s="267"/>
      <c r="M875" s="267"/>
      <c r="N875" s="267"/>
      <c r="O875" s="269"/>
      <c r="Q875" s="227"/>
      <c r="R875" s="227"/>
    </row>
    <row r="876" spans="1:18" s="222" customFormat="1" hidden="1" x14ac:dyDescent="0.2">
      <c r="A876" s="266"/>
      <c r="B876" s="266"/>
      <c r="C876" s="276"/>
      <c r="D876" s="277"/>
      <c r="E876" s="267"/>
      <c r="F876" s="267"/>
      <c r="G876" s="267"/>
      <c r="H876" s="267"/>
      <c r="I876" s="267"/>
      <c r="J876" s="267"/>
      <c r="K876" s="267"/>
      <c r="L876" s="267"/>
      <c r="M876" s="267"/>
      <c r="N876" s="267"/>
      <c r="O876" s="269"/>
      <c r="Q876" s="227"/>
      <c r="R876" s="227"/>
    </row>
    <row r="877" spans="1:18" s="222" customFormat="1" hidden="1" x14ac:dyDescent="0.2">
      <c r="A877" s="266"/>
      <c r="B877" s="266"/>
      <c r="C877" s="276"/>
      <c r="D877" s="277"/>
      <c r="E877" s="267"/>
      <c r="F877" s="267"/>
      <c r="G877" s="267"/>
      <c r="H877" s="267"/>
      <c r="I877" s="267"/>
      <c r="J877" s="267"/>
      <c r="K877" s="267"/>
      <c r="L877" s="267"/>
      <c r="M877" s="267"/>
      <c r="N877" s="267"/>
      <c r="O877" s="269"/>
      <c r="Q877" s="227"/>
      <c r="R877" s="227"/>
    </row>
    <row r="878" spans="1:18" s="222" customFormat="1" hidden="1" x14ac:dyDescent="0.2">
      <c r="A878" s="266"/>
      <c r="B878" s="266"/>
      <c r="C878" s="276"/>
      <c r="D878" s="277"/>
      <c r="E878" s="267"/>
      <c r="F878" s="267"/>
      <c r="G878" s="267"/>
      <c r="H878" s="267"/>
      <c r="I878" s="267"/>
      <c r="J878" s="267"/>
      <c r="K878" s="267"/>
      <c r="L878" s="267"/>
      <c r="M878" s="267"/>
      <c r="N878" s="267"/>
      <c r="O878" s="269"/>
      <c r="Q878" s="227"/>
      <c r="R878" s="227"/>
    </row>
    <row r="879" spans="1:18" s="222" customFormat="1" hidden="1" x14ac:dyDescent="0.2">
      <c r="A879" s="266"/>
      <c r="B879" s="266"/>
      <c r="C879" s="276"/>
      <c r="D879" s="277"/>
      <c r="E879" s="267"/>
      <c r="F879" s="267"/>
      <c r="G879" s="267"/>
      <c r="H879" s="267"/>
      <c r="I879" s="267"/>
      <c r="J879" s="267"/>
      <c r="K879" s="267"/>
      <c r="L879" s="267"/>
      <c r="M879" s="267"/>
      <c r="N879" s="267"/>
      <c r="O879" s="269"/>
      <c r="Q879" s="227"/>
      <c r="R879" s="227"/>
    </row>
    <row r="880" spans="1:18" s="222" customFormat="1" hidden="1" x14ac:dyDescent="0.2">
      <c r="A880" s="266"/>
      <c r="B880" s="266"/>
      <c r="C880" s="276"/>
      <c r="D880" s="277"/>
      <c r="E880" s="267"/>
      <c r="F880" s="267"/>
      <c r="G880" s="267"/>
      <c r="H880" s="267"/>
      <c r="I880" s="267"/>
      <c r="J880" s="267"/>
      <c r="K880" s="267"/>
      <c r="L880" s="267"/>
      <c r="M880" s="267"/>
      <c r="N880" s="267"/>
      <c r="O880" s="269"/>
      <c r="Q880" s="227"/>
      <c r="R880" s="227"/>
    </row>
    <row r="881" spans="1:18" s="222" customFormat="1" hidden="1" x14ac:dyDescent="0.2">
      <c r="A881" s="266"/>
      <c r="B881" s="266"/>
      <c r="C881" s="276"/>
      <c r="D881" s="277"/>
      <c r="E881" s="267"/>
      <c r="F881" s="267"/>
      <c r="G881" s="267"/>
      <c r="H881" s="267"/>
      <c r="I881" s="267"/>
      <c r="J881" s="267"/>
      <c r="K881" s="267"/>
      <c r="L881" s="267"/>
      <c r="M881" s="267"/>
      <c r="N881" s="267"/>
      <c r="O881" s="269"/>
      <c r="Q881" s="227"/>
      <c r="R881" s="227"/>
    </row>
    <row r="882" spans="1:18" s="222" customFormat="1" hidden="1" x14ac:dyDescent="0.2">
      <c r="A882" s="266"/>
      <c r="B882" s="266"/>
      <c r="C882" s="276"/>
      <c r="D882" s="277"/>
      <c r="E882" s="267"/>
      <c r="F882" s="267"/>
      <c r="G882" s="267"/>
      <c r="H882" s="267"/>
      <c r="I882" s="267"/>
      <c r="J882" s="267"/>
      <c r="K882" s="267"/>
      <c r="L882" s="267"/>
      <c r="M882" s="267"/>
      <c r="N882" s="267"/>
      <c r="O882" s="269"/>
      <c r="Q882" s="227"/>
      <c r="R882" s="227"/>
    </row>
    <row r="883" spans="1:18" s="222" customFormat="1" hidden="1" x14ac:dyDescent="0.2">
      <c r="A883" s="266"/>
      <c r="B883" s="266"/>
      <c r="C883" s="276"/>
      <c r="D883" s="277"/>
      <c r="E883" s="267"/>
      <c r="F883" s="267"/>
      <c r="G883" s="267"/>
      <c r="H883" s="267"/>
      <c r="I883" s="267"/>
      <c r="J883" s="267"/>
      <c r="K883" s="267"/>
      <c r="L883" s="267"/>
      <c r="M883" s="267"/>
      <c r="N883" s="267"/>
      <c r="O883" s="269"/>
      <c r="Q883" s="227"/>
      <c r="R883" s="227"/>
    </row>
    <row r="884" spans="1:18" s="222" customFormat="1" hidden="1" x14ac:dyDescent="0.2">
      <c r="A884" s="266"/>
      <c r="B884" s="266"/>
      <c r="C884" s="276"/>
      <c r="D884" s="277"/>
      <c r="E884" s="267"/>
      <c r="F884" s="267"/>
      <c r="G884" s="267"/>
      <c r="H884" s="267"/>
      <c r="I884" s="267"/>
      <c r="J884" s="267"/>
      <c r="K884" s="267"/>
      <c r="L884" s="267"/>
      <c r="M884" s="267"/>
      <c r="N884" s="267"/>
      <c r="O884" s="269"/>
      <c r="Q884" s="227"/>
      <c r="R884" s="227"/>
    </row>
    <row r="885" spans="1:18" s="222" customFormat="1" hidden="1" x14ac:dyDescent="0.2">
      <c r="A885" s="266"/>
      <c r="B885" s="266"/>
      <c r="C885" s="276"/>
      <c r="D885" s="277"/>
      <c r="E885" s="267"/>
      <c r="F885" s="267"/>
      <c r="G885" s="267"/>
      <c r="H885" s="267"/>
      <c r="I885" s="267"/>
      <c r="J885" s="267"/>
      <c r="K885" s="267"/>
      <c r="L885" s="267"/>
      <c r="M885" s="267"/>
      <c r="N885" s="267"/>
      <c r="O885" s="269"/>
      <c r="Q885" s="227"/>
      <c r="R885" s="227"/>
    </row>
    <row r="886" spans="1:18" s="222" customFormat="1" hidden="1" x14ac:dyDescent="0.2">
      <c r="A886" s="266"/>
      <c r="B886" s="266"/>
      <c r="C886" s="276"/>
      <c r="D886" s="277"/>
      <c r="E886" s="267"/>
      <c r="F886" s="267"/>
      <c r="G886" s="267"/>
      <c r="H886" s="267"/>
      <c r="I886" s="267"/>
      <c r="J886" s="267"/>
      <c r="K886" s="267"/>
      <c r="L886" s="267"/>
      <c r="M886" s="267"/>
      <c r="N886" s="267"/>
      <c r="O886" s="269"/>
      <c r="Q886" s="227"/>
      <c r="R886" s="227"/>
    </row>
    <row r="887" spans="1:18" s="222" customFormat="1" hidden="1" x14ac:dyDescent="0.2">
      <c r="A887" s="266"/>
      <c r="B887" s="266"/>
      <c r="C887" s="276"/>
      <c r="D887" s="277"/>
      <c r="E887" s="267"/>
      <c r="F887" s="267"/>
      <c r="G887" s="267"/>
      <c r="H887" s="267"/>
      <c r="I887" s="267"/>
      <c r="J887" s="267"/>
      <c r="K887" s="267"/>
      <c r="L887" s="267"/>
      <c r="M887" s="267"/>
      <c r="N887" s="267"/>
      <c r="O887" s="269"/>
      <c r="Q887" s="227"/>
      <c r="R887" s="227"/>
    </row>
    <row r="888" spans="1:18" s="222" customFormat="1" hidden="1" x14ac:dyDescent="0.2">
      <c r="A888" s="266"/>
      <c r="B888" s="266"/>
      <c r="C888" s="276"/>
      <c r="D888" s="277"/>
      <c r="E888" s="267"/>
      <c r="F888" s="267"/>
      <c r="G888" s="267"/>
      <c r="H888" s="267"/>
      <c r="I888" s="267"/>
      <c r="J888" s="267"/>
      <c r="K888" s="267"/>
      <c r="L888" s="267"/>
      <c r="M888" s="267"/>
      <c r="N888" s="267"/>
      <c r="O888" s="269"/>
      <c r="Q888" s="227"/>
      <c r="R888" s="227"/>
    </row>
    <row r="889" spans="1:18" s="222" customFormat="1" hidden="1" x14ac:dyDescent="0.2">
      <c r="A889" s="266"/>
      <c r="B889" s="266"/>
      <c r="C889" s="276"/>
      <c r="D889" s="277"/>
      <c r="E889" s="267"/>
      <c r="F889" s="267"/>
      <c r="G889" s="267"/>
      <c r="H889" s="267"/>
      <c r="I889" s="267"/>
      <c r="J889" s="267"/>
      <c r="K889" s="267"/>
      <c r="L889" s="267"/>
      <c r="M889" s="267"/>
      <c r="N889" s="267"/>
      <c r="O889" s="269"/>
      <c r="Q889" s="227"/>
      <c r="R889" s="227"/>
    </row>
    <row r="890" spans="1:18" s="222" customFormat="1" hidden="1" x14ac:dyDescent="0.2">
      <c r="A890" s="266"/>
      <c r="B890" s="266"/>
      <c r="C890" s="276"/>
      <c r="D890" s="277"/>
      <c r="E890" s="267"/>
      <c r="F890" s="267"/>
      <c r="G890" s="267"/>
      <c r="H890" s="267"/>
      <c r="I890" s="267"/>
      <c r="J890" s="267"/>
      <c r="K890" s="267"/>
      <c r="L890" s="267"/>
      <c r="M890" s="267"/>
      <c r="N890" s="267"/>
      <c r="O890" s="269"/>
      <c r="Q890" s="227"/>
      <c r="R890" s="227"/>
    </row>
    <row r="891" spans="1:18" s="222" customFormat="1" hidden="1" x14ac:dyDescent="0.2">
      <c r="A891" s="266"/>
      <c r="B891" s="266"/>
      <c r="C891" s="276"/>
      <c r="D891" s="277"/>
      <c r="E891" s="267"/>
      <c r="F891" s="267"/>
      <c r="G891" s="267"/>
      <c r="H891" s="267"/>
      <c r="I891" s="267"/>
      <c r="J891" s="267"/>
      <c r="K891" s="267"/>
      <c r="L891" s="267"/>
      <c r="M891" s="267"/>
      <c r="N891" s="267"/>
      <c r="O891" s="269"/>
      <c r="Q891" s="227"/>
      <c r="R891" s="227"/>
    </row>
    <row r="892" spans="1:18" s="222" customFormat="1" hidden="1" x14ac:dyDescent="0.2">
      <c r="A892" s="266"/>
      <c r="B892" s="266"/>
      <c r="C892" s="276"/>
      <c r="D892" s="277"/>
      <c r="E892" s="267"/>
      <c r="F892" s="267"/>
      <c r="G892" s="267"/>
      <c r="H892" s="267"/>
      <c r="I892" s="267"/>
      <c r="J892" s="267"/>
      <c r="K892" s="267"/>
      <c r="L892" s="267"/>
      <c r="M892" s="267"/>
      <c r="N892" s="267"/>
      <c r="O892" s="269"/>
      <c r="Q892" s="227"/>
      <c r="R892" s="227"/>
    </row>
    <row r="893" spans="1:18" s="222" customFormat="1" hidden="1" x14ac:dyDescent="0.2">
      <c r="A893" s="266"/>
      <c r="B893" s="266"/>
      <c r="C893" s="276"/>
      <c r="D893" s="277"/>
      <c r="E893" s="267"/>
      <c r="F893" s="267"/>
      <c r="G893" s="267"/>
      <c r="H893" s="267"/>
      <c r="I893" s="267"/>
      <c r="J893" s="267"/>
      <c r="K893" s="267"/>
      <c r="L893" s="267"/>
      <c r="M893" s="267"/>
      <c r="N893" s="267"/>
      <c r="O893" s="269"/>
      <c r="Q893" s="227"/>
      <c r="R893" s="227"/>
    </row>
    <row r="894" spans="1:18" s="222" customFormat="1" hidden="1" x14ac:dyDescent="0.2">
      <c r="A894" s="266"/>
      <c r="B894" s="266"/>
      <c r="C894" s="276"/>
      <c r="D894" s="277"/>
      <c r="E894" s="267"/>
      <c r="F894" s="267"/>
      <c r="G894" s="267"/>
      <c r="H894" s="267"/>
      <c r="I894" s="267"/>
      <c r="J894" s="267"/>
      <c r="K894" s="267"/>
      <c r="L894" s="267"/>
      <c r="M894" s="267"/>
      <c r="N894" s="267"/>
      <c r="O894" s="269"/>
      <c r="Q894" s="227"/>
      <c r="R894" s="227"/>
    </row>
    <row r="895" spans="1:18" s="222" customFormat="1" hidden="1" x14ac:dyDescent="0.2">
      <c r="A895" s="266"/>
      <c r="B895" s="266"/>
      <c r="C895" s="276"/>
      <c r="D895" s="277"/>
      <c r="E895" s="267"/>
      <c r="F895" s="267"/>
      <c r="G895" s="267"/>
      <c r="H895" s="267"/>
      <c r="I895" s="267"/>
      <c r="J895" s="267"/>
      <c r="K895" s="267"/>
      <c r="L895" s="267"/>
      <c r="M895" s="267"/>
      <c r="N895" s="267"/>
      <c r="O895" s="269"/>
      <c r="Q895" s="227"/>
      <c r="R895" s="227"/>
    </row>
    <row r="896" spans="1:18" s="222" customFormat="1" hidden="1" x14ac:dyDescent="0.2">
      <c r="A896" s="266"/>
      <c r="B896" s="266"/>
      <c r="C896" s="276"/>
      <c r="D896" s="277"/>
      <c r="E896" s="267"/>
      <c r="F896" s="267"/>
      <c r="G896" s="267"/>
      <c r="H896" s="267"/>
      <c r="I896" s="267"/>
      <c r="J896" s="267"/>
      <c r="K896" s="267"/>
      <c r="L896" s="267"/>
      <c r="M896" s="267"/>
      <c r="N896" s="267"/>
      <c r="O896" s="269"/>
      <c r="Q896" s="227"/>
      <c r="R896" s="227"/>
    </row>
    <row r="897" spans="1:18" s="222" customFormat="1" hidden="1" x14ac:dyDescent="0.2">
      <c r="A897" s="266"/>
      <c r="B897" s="266"/>
      <c r="C897" s="276"/>
      <c r="D897" s="277"/>
      <c r="E897" s="267"/>
      <c r="F897" s="267"/>
      <c r="G897" s="267"/>
      <c r="H897" s="267"/>
      <c r="I897" s="267"/>
      <c r="J897" s="267"/>
      <c r="K897" s="267"/>
      <c r="L897" s="267"/>
      <c r="M897" s="267"/>
      <c r="N897" s="267"/>
      <c r="O897" s="269"/>
      <c r="Q897" s="227"/>
      <c r="R897" s="227"/>
    </row>
    <row r="898" spans="1:18" s="222" customFormat="1" hidden="1" x14ac:dyDescent="0.2">
      <c r="A898" s="266"/>
      <c r="B898" s="266"/>
      <c r="C898" s="276"/>
      <c r="D898" s="277"/>
      <c r="E898" s="267"/>
      <c r="F898" s="267"/>
      <c r="G898" s="267"/>
      <c r="H898" s="267"/>
      <c r="I898" s="267"/>
      <c r="J898" s="267"/>
      <c r="K898" s="267"/>
      <c r="L898" s="267"/>
      <c r="M898" s="267"/>
      <c r="N898" s="267"/>
      <c r="O898" s="269"/>
      <c r="Q898" s="227"/>
      <c r="R898" s="227"/>
    </row>
    <row r="899" spans="1:18" s="222" customFormat="1" hidden="1" x14ac:dyDescent="0.2">
      <c r="A899" s="266"/>
      <c r="B899" s="266"/>
      <c r="C899" s="276"/>
      <c r="D899" s="277"/>
      <c r="E899" s="267"/>
      <c r="F899" s="267"/>
      <c r="G899" s="267"/>
      <c r="H899" s="267"/>
      <c r="I899" s="267"/>
      <c r="J899" s="267"/>
      <c r="K899" s="267"/>
      <c r="L899" s="267"/>
      <c r="M899" s="267"/>
      <c r="N899" s="267"/>
      <c r="O899" s="269"/>
      <c r="Q899" s="227"/>
      <c r="R899" s="227"/>
    </row>
    <row r="900" spans="1:18" s="222" customFormat="1" hidden="1" x14ac:dyDescent="0.2">
      <c r="A900" s="266"/>
      <c r="B900" s="266"/>
      <c r="C900" s="276"/>
      <c r="D900" s="277"/>
      <c r="E900" s="267"/>
      <c r="F900" s="267"/>
      <c r="G900" s="267"/>
      <c r="H900" s="267"/>
      <c r="I900" s="267"/>
      <c r="J900" s="267"/>
      <c r="K900" s="267"/>
      <c r="L900" s="267"/>
      <c r="M900" s="267"/>
      <c r="N900" s="267"/>
      <c r="O900" s="269"/>
      <c r="Q900" s="227"/>
      <c r="R900" s="227"/>
    </row>
    <row r="901" spans="1:18" s="222" customFormat="1" hidden="1" x14ac:dyDescent="0.2">
      <c r="A901" s="266"/>
      <c r="B901" s="266"/>
      <c r="C901" s="276"/>
      <c r="D901" s="277"/>
      <c r="E901" s="267"/>
      <c r="F901" s="267"/>
      <c r="G901" s="267"/>
      <c r="H901" s="267"/>
      <c r="I901" s="267"/>
      <c r="J901" s="267"/>
      <c r="K901" s="267"/>
      <c r="L901" s="267"/>
      <c r="M901" s="267"/>
      <c r="N901" s="267"/>
      <c r="O901" s="269"/>
      <c r="Q901" s="227"/>
      <c r="R901" s="227"/>
    </row>
    <row r="902" spans="1:18" s="222" customFormat="1" hidden="1" x14ac:dyDescent="0.2">
      <c r="A902" s="266"/>
      <c r="B902" s="266"/>
      <c r="C902" s="276"/>
      <c r="D902" s="277"/>
      <c r="E902" s="267"/>
      <c r="F902" s="267"/>
      <c r="G902" s="267"/>
      <c r="H902" s="267"/>
      <c r="I902" s="267"/>
      <c r="J902" s="267"/>
      <c r="K902" s="267"/>
      <c r="L902" s="267"/>
      <c r="M902" s="267"/>
      <c r="N902" s="267"/>
      <c r="O902" s="269"/>
      <c r="Q902" s="227"/>
      <c r="R902" s="227"/>
    </row>
    <row r="903" spans="1:18" s="222" customFormat="1" hidden="1" x14ac:dyDescent="0.2">
      <c r="A903" s="266"/>
      <c r="B903" s="266"/>
      <c r="C903" s="276"/>
      <c r="D903" s="277"/>
      <c r="E903" s="267"/>
      <c r="F903" s="267"/>
      <c r="G903" s="267"/>
      <c r="H903" s="267"/>
      <c r="I903" s="267"/>
      <c r="J903" s="267"/>
      <c r="K903" s="267"/>
      <c r="L903" s="267"/>
      <c r="M903" s="267"/>
      <c r="N903" s="267"/>
      <c r="O903" s="269"/>
      <c r="Q903" s="227"/>
      <c r="R903" s="227"/>
    </row>
    <row r="904" spans="1:18" s="222" customFormat="1" hidden="1" x14ac:dyDescent="0.2">
      <c r="A904" s="266"/>
      <c r="B904" s="266"/>
      <c r="C904" s="276"/>
      <c r="D904" s="277"/>
      <c r="E904" s="267"/>
      <c r="F904" s="267"/>
      <c r="G904" s="267"/>
      <c r="H904" s="267"/>
      <c r="I904" s="267"/>
      <c r="J904" s="267"/>
      <c r="K904" s="267"/>
      <c r="L904" s="267"/>
      <c r="M904" s="267"/>
      <c r="N904" s="267"/>
      <c r="O904" s="269"/>
      <c r="Q904" s="227"/>
      <c r="R904" s="227"/>
    </row>
    <row r="905" spans="1:18" s="222" customFormat="1" hidden="1" x14ac:dyDescent="0.2">
      <c r="A905" s="266"/>
      <c r="B905" s="266"/>
      <c r="C905" s="276"/>
      <c r="D905" s="277"/>
      <c r="E905" s="267"/>
      <c r="F905" s="267"/>
      <c r="G905" s="267"/>
      <c r="H905" s="267"/>
      <c r="I905" s="267"/>
      <c r="J905" s="267"/>
      <c r="K905" s="267"/>
      <c r="L905" s="267"/>
      <c r="M905" s="267"/>
      <c r="N905" s="267"/>
      <c r="O905" s="269"/>
      <c r="Q905" s="227"/>
      <c r="R905" s="227"/>
    </row>
    <row r="906" spans="1:18" s="222" customFormat="1" hidden="1" x14ac:dyDescent="0.2">
      <c r="A906" s="266"/>
      <c r="B906" s="266"/>
      <c r="C906" s="276"/>
      <c r="D906" s="277"/>
      <c r="E906" s="267"/>
      <c r="F906" s="267"/>
      <c r="G906" s="267"/>
      <c r="H906" s="267"/>
      <c r="I906" s="267"/>
      <c r="J906" s="267"/>
      <c r="K906" s="267"/>
      <c r="L906" s="267"/>
      <c r="M906" s="267"/>
      <c r="N906" s="267"/>
      <c r="O906" s="269"/>
      <c r="Q906" s="227"/>
      <c r="R906" s="227"/>
    </row>
    <row r="907" spans="1:18" s="222" customFormat="1" hidden="1" x14ac:dyDescent="0.2">
      <c r="A907" s="266"/>
      <c r="B907" s="266"/>
      <c r="C907" s="276"/>
      <c r="D907" s="277"/>
      <c r="E907" s="267"/>
      <c r="F907" s="267"/>
      <c r="G907" s="267"/>
      <c r="H907" s="267"/>
      <c r="I907" s="267"/>
      <c r="J907" s="267"/>
      <c r="K907" s="267"/>
      <c r="L907" s="267"/>
      <c r="M907" s="267"/>
      <c r="N907" s="267"/>
      <c r="O907" s="269"/>
      <c r="Q907" s="227"/>
      <c r="R907" s="227"/>
    </row>
    <row r="908" spans="1:18" s="222" customFormat="1" hidden="1" x14ac:dyDescent="0.2">
      <c r="A908" s="266"/>
      <c r="B908" s="266"/>
      <c r="C908" s="276"/>
      <c r="D908" s="277"/>
      <c r="E908" s="267"/>
      <c r="F908" s="267"/>
      <c r="G908" s="267"/>
      <c r="H908" s="267"/>
      <c r="I908" s="267"/>
      <c r="J908" s="267"/>
      <c r="K908" s="267"/>
      <c r="L908" s="267"/>
      <c r="M908" s="267"/>
      <c r="N908" s="267"/>
      <c r="O908" s="269"/>
      <c r="Q908" s="227"/>
      <c r="R908" s="227"/>
    </row>
    <row r="909" spans="1:18" s="222" customFormat="1" hidden="1" x14ac:dyDescent="0.2">
      <c r="A909" s="266"/>
      <c r="B909" s="266"/>
      <c r="C909" s="276"/>
      <c r="D909" s="277"/>
      <c r="E909" s="267"/>
      <c r="F909" s="267"/>
      <c r="G909" s="267"/>
      <c r="H909" s="267"/>
      <c r="I909" s="267"/>
      <c r="J909" s="267"/>
      <c r="K909" s="267"/>
      <c r="L909" s="267"/>
      <c r="M909" s="267"/>
      <c r="N909" s="267"/>
      <c r="O909" s="269"/>
      <c r="Q909" s="227"/>
      <c r="R909" s="227"/>
    </row>
    <row r="910" spans="1:18" s="222" customFormat="1" hidden="1" x14ac:dyDescent="0.2">
      <c r="A910" s="266"/>
      <c r="B910" s="266"/>
      <c r="C910" s="276"/>
      <c r="D910" s="277"/>
      <c r="E910" s="267"/>
      <c r="F910" s="267"/>
      <c r="G910" s="267"/>
      <c r="H910" s="267"/>
      <c r="I910" s="267"/>
      <c r="J910" s="267"/>
      <c r="K910" s="267"/>
      <c r="L910" s="267"/>
      <c r="M910" s="267"/>
      <c r="N910" s="267"/>
      <c r="O910" s="269"/>
      <c r="Q910" s="227"/>
      <c r="R910" s="227"/>
    </row>
    <row r="911" spans="1:18" s="222" customFormat="1" hidden="1" x14ac:dyDescent="0.2">
      <c r="A911" s="266"/>
      <c r="B911" s="266"/>
      <c r="C911" s="276"/>
      <c r="D911" s="277"/>
      <c r="E911" s="267"/>
      <c r="F911" s="267"/>
      <c r="G911" s="267"/>
      <c r="H911" s="267"/>
      <c r="I911" s="267"/>
      <c r="J911" s="267"/>
      <c r="K911" s="267"/>
      <c r="L911" s="267"/>
      <c r="M911" s="267"/>
      <c r="N911" s="267"/>
      <c r="O911" s="269"/>
      <c r="Q911" s="227"/>
      <c r="R911" s="227"/>
    </row>
    <row r="912" spans="1:18" s="222" customFormat="1" hidden="1" x14ac:dyDescent="0.2">
      <c r="A912" s="266"/>
      <c r="B912" s="266"/>
      <c r="C912" s="276"/>
      <c r="D912" s="277"/>
      <c r="E912" s="267"/>
      <c r="F912" s="267"/>
      <c r="G912" s="267"/>
      <c r="H912" s="267"/>
      <c r="I912" s="267"/>
      <c r="J912" s="267"/>
      <c r="K912" s="267"/>
      <c r="L912" s="267"/>
      <c r="M912" s="267"/>
      <c r="N912" s="267"/>
      <c r="O912" s="269"/>
      <c r="Q912" s="227"/>
      <c r="R912" s="227"/>
    </row>
    <row r="913" spans="1:18" s="222" customFormat="1" hidden="1" x14ac:dyDescent="0.2">
      <c r="A913" s="266"/>
      <c r="B913" s="266"/>
      <c r="C913" s="276"/>
      <c r="D913" s="277"/>
      <c r="E913" s="267"/>
      <c r="F913" s="267"/>
      <c r="G913" s="267"/>
      <c r="H913" s="267"/>
      <c r="I913" s="267"/>
      <c r="J913" s="267"/>
      <c r="K913" s="267"/>
      <c r="L913" s="267"/>
      <c r="M913" s="267"/>
      <c r="N913" s="267"/>
      <c r="O913" s="269"/>
      <c r="Q913" s="227"/>
      <c r="R913" s="227"/>
    </row>
    <row r="914" spans="1:18" s="222" customFormat="1" hidden="1" x14ac:dyDescent="0.2">
      <c r="A914" s="266"/>
      <c r="B914" s="266"/>
      <c r="C914" s="276"/>
      <c r="D914" s="277"/>
      <c r="E914" s="267"/>
      <c r="F914" s="267"/>
      <c r="G914" s="267"/>
      <c r="H914" s="267"/>
      <c r="I914" s="267"/>
      <c r="J914" s="267"/>
      <c r="K914" s="267"/>
      <c r="L914" s="267"/>
      <c r="M914" s="267"/>
      <c r="N914" s="267"/>
      <c r="O914" s="269"/>
      <c r="Q914" s="227"/>
      <c r="R914" s="227"/>
    </row>
    <row r="915" spans="1:18" s="222" customFormat="1" hidden="1" x14ac:dyDescent="0.2">
      <c r="A915" s="266"/>
      <c r="B915" s="266"/>
      <c r="C915" s="276"/>
      <c r="D915" s="277"/>
      <c r="E915" s="267"/>
      <c r="F915" s="267"/>
      <c r="G915" s="267"/>
      <c r="H915" s="267"/>
      <c r="I915" s="267"/>
      <c r="J915" s="267"/>
      <c r="K915" s="267"/>
      <c r="L915" s="267"/>
      <c r="M915" s="267"/>
      <c r="N915" s="267"/>
      <c r="O915" s="269"/>
      <c r="Q915" s="227"/>
      <c r="R915" s="227"/>
    </row>
    <row r="916" spans="1:18" s="222" customFormat="1" hidden="1" x14ac:dyDescent="0.2">
      <c r="A916" s="266"/>
      <c r="B916" s="266"/>
      <c r="C916" s="276"/>
      <c r="D916" s="277"/>
      <c r="E916" s="267"/>
      <c r="F916" s="267"/>
      <c r="G916" s="267"/>
      <c r="H916" s="267"/>
      <c r="I916" s="267"/>
      <c r="J916" s="267"/>
      <c r="K916" s="267"/>
      <c r="L916" s="267"/>
      <c r="M916" s="267"/>
      <c r="N916" s="267"/>
      <c r="O916" s="269"/>
      <c r="Q916" s="227"/>
      <c r="R916" s="227"/>
    </row>
    <row r="917" spans="1:18" s="222" customFormat="1" hidden="1" x14ac:dyDescent="0.2">
      <c r="A917" s="266"/>
      <c r="B917" s="266"/>
      <c r="C917" s="276"/>
      <c r="D917" s="277"/>
      <c r="E917" s="267"/>
      <c r="F917" s="267"/>
      <c r="G917" s="267"/>
      <c r="H917" s="267"/>
      <c r="I917" s="267"/>
      <c r="J917" s="267"/>
      <c r="K917" s="267"/>
      <c r="L917" s="267"/>
      <c r="M917" s="267"/>
      <c r="N917" s="267"/>
      <c r="O917" s="269"/>
      <c r="Q917" s="227"/>
      <c r="R917" s="227"/>
    </row>
    <row r="918" spans="1:18" s="222" customFormat="1" hidden="1" x14ac:dyDescent="0.2">
      <c r="A918" s="266"/>
      <c r="B918" s="266"/>
      <c r="C918" s="276"/>
      <c r="D918" s="277"/>
      <c r="E918" s="267"/>
      <c r="F918" s="267"/>
      <c r="G918" s="267"/>
      <c r="H918" s="267"/>
      <c r="I918" s="267"/>
      <c r="J918" s="267"/>
      <c r="K918" s="267"/>
      <c r="L918" s="267"/>
      <c r="M918" s="267"/>
      <c r="N918" s="267"/>
      <c r="O918" s="269"/>
      <c r="Q918" s="227"/>
      <c r="R918" s="227"/>
    </row>
    <row r="919" spans="1:18" s="222" customFormat="1" hidden="1" x14ac:dyDescent="0.2">
      <c r="A919" s="266"/>
      <c r="B919" s="266"/>
      <c r="C919" s="276"/>
      <c r="D919" s="277"/>
      <c r="E919" s="267"/>
      <c r="F919" s="267"/>
      <c r="G919" s="267"/>
      <c r="H919" s="267"/>
      <c r="I919" s="267"/>
      <c r="J919" s="267"/>
      <c r="K919" s="267"/>
      <c r="L919" s="267"/>
      <c r="M919" s="267"/>
      <c r="N919" s="267"/>
      <c r="O919" s="269"/>
      <c r="Q919" s="227"/>
      <c r="R919" s="227"/>
    </row>
    <row r="920" spans="1:18" s="222" customFormat="1" hidden="1" x14ac:dyDescent="0.2">
      <c r="A920" s="266"/>
      <c r="B920" s="266"/>
      <c r="C920" s="276"/>
      <c r="D920" s="277"/>
      <c r="E920" s="267"/>
      <c r="F920" s="267"/>
      <c r="G920" s="267"/>
      <c r="H920" s="267"/>
      <c r="I920" s="267"/>
      <c r="J920" s="267"/>
      <c r="K920" s="267"/>
      <c r="L920" s="267"/>
      <c r="M920" s="267"/>
      <c r="N920" s="267"/>
      <c r="O920" s="269"/>
      <c r="Q920" s="227"/>
      <c r="R920" s="227"/>
    </row>
    <row r="921" spans="1:18" s="222" customFormat="1" hidden="1" x14ac:dyDescent="0.2">
      <c r="A921" s="266"/>
      <c r="B921" s="266"/>
      <c r="C921" s="276"/>
      <c r="D921" s="277"/>
      <c r="E921" s="267"/>
      <c r="F921" s="267"/>
      <c r="G921" s="267"/>
      <c r="H921" s="267"/>
      <c r="I921" s="267"/>
      <c r="J921" s="267"/>
      <c r="K921" s="267"/>
      <c r="L921" s="267"/>
      <c r="M921" s="267"/>
      <c r="N921" s="267"/>
      <c r="O921" s="269"/>
      <c r="Q921" s="227"/>
      <c r="R921" s="227"/>
    </row>
    <row r="922" spans="1:18" s="222" customFormat="1" hidden="1" x14ac:dyDescent="0.2">
      <c r="A922" s="266"/>
      <c r="B922" s="266"/>
      <c r="C922" s="276"/>
      <c r="D922" s="277"/>
      <c r="E922" s="267"/>
      <c r="F922" s="267"/>
      <c r="G922" s="267"/>
      <c r="H922" s="267"/>
      <c r="I922" s="267"/>
      <c r="J922" s="267"/>
      <c r="K922" s="267"/>
      <c r="L922" s="267"/>
      <c r="M922" s="267"/>
      <c r="N922" s="267"/>
      <c r="O922" s="269"/>
      <c r="Q922" s="227"/>
      <c r="R922" s="227"/>
    </row>
    <row r="923" spans="1:18" s="222" customFormat="1" hidden="1" x14ac:dyDescent="0.2">
      <c r="A923" s="266"/>
      <c r="B923" s="266"/>
      <c r="C923" s="276"/>
      <c r="D923" s="277"/>
      <c r="E923" s="267"/>
      <c r="F923" s="267"/>
      <c r="G923" s="267"/>
      <c r="H923" s="267"/>
      <c r="I923" s="267"/>
      <c r="J923" s="267"/>
      <c r="K923" s="267"/>
      <c r="L923" s="267"/>
      <c r="M923" s="267"/>
      <c r="N923" s="267"/>
      <c r="O923" s="269"/>
      <c r="Q923" s="227"/>
      <c r="R923" s="227"/>
    </row>
    <row r="924" spans="1:18" s="222" customFormat="1" hidden="1" x14ac:dyDescent="0.2">
      <c r="A924" s="266"/>
      <c r="B924" s="266"/>
      <c r="C924" s="276"/>
      <c r="D924" s="277"/>
      <c r="E924" s="267"/>
      <c r="F924" s="267"/>
      <c r="G924" s="267"/>
      <c r="H924" s="267"/>
      <c r="I924" s="267"/>
      <c r="J924" s="267"/>
      <c r="K924" s="267"/>
      <c r="L924" s="267"/>
      <c r="M924" s="267"/>
      <c r="N924" s="267"/>
      <c r="O924" s="269"/>
      <c r="Q924" s="227"/>
      <c r="R924" s="227"/>
    </row>
    <row r="925" spans="1:18" s="222" customFormat="1" hidden="1" x14ac:dyDescent="0.2">
      <c r="A925" s="266"/>
      <c r="B925" s="266"/>
      <c r="C925" s="276"/>
      <c r="D925" s="277"/>
      <c r="E925" s="267"/>
      <c r="F925" s="267"/>
      <c r="G925" s="267"/>
      <c r="H925" s="267"/>
      <c r="I925" s="267"/>
      <c r="J925" s="267"/>
      <c r="K925" s="267"/>
      <c r="L925" s="267"/>
      <c r="M925" s="267"/>
      <c r="N925" s="267"/>
      <c r="O925" s="269"/>
      <c r="Q925" s="227"/>
      <c r="R925" s="227"/>
    </row>
    <row r="926" spans="1:18" s="222" customFormat="1" hidden="1" x14ac:dyDescent="0.2">
      <c r="A926" s="266"/>
      <c r="B926" s="266"/>
      <c r="C926" s="276"/>
      <c r="D926" s="277"/>
      <c r="E926" s="267"/>
      <c r="F926" s="267"/>
      <c r="G926" s="267"/>
      <c r="H926" s="267"/>
      <c r="I926" s="267"/>
      <c r="J926" s="267"/>
      <c r="K926" s="267"/>
      <c r="L926" s="267"/>
      <c r="M926" s="267"/>
      <c r="N926" s="267"/>
      <c r="O926" s="269"/>
      <c r="Q926" s="227"/>
      <c r="R926" s="227"/>
    </row>
    <row r="927" spans="1:18" s="222" customFormat="1" hidden="1" x14ac:dyDescent="0.2">
      <c r="A927" s="266"/>
      <c r="B927" s="266"/>
      <c r="C927" s="276"/>
      <c r="D927" s="277"/>
      <c r="E927" s="267"/>
      <c r="F927" s="267"/>
      <c r="G927" s="267"/>
      <c r="H927" s="267"/>
      <c r="I927" s="267"/>
      <c r="J927" s="267"/>
      <c r="K927" s="267"/>
      <c r="L927" s="267"/>
      <c r="M927" s="267"/>
      <c r="N927" s="267"/>
      <c r="O927" s="269"/>
      <c r="Q927" s="227"/>
      <c r="R927" s="227"/>
    </row>
    <row r="928" spans="1:18" s="222" customFormat="1" hidden="1" x14ac:dyDescent="0.2">
      <c r="A928" s="266"/>
      <c r="B928" s="266"/>
      <c r="C928" s="276"/>
      <c r="D928" s="277"/>
      <c r="E928" s="267"/>
      <c r="F928" s="267"/>
      <c r="G928" s="267"/>
      <c r="H928" s="267"/>
      <c r="I928" s="267"/>
      <c r="J928" s="267"/>
      <c r="K928" s="267"/>
      <c r="L928" s="267"/>
      <c r="M928" s="267"/>
      <c r="N928" s="267"/>
      <c r="O928" s="269"/>
      <c r="Q928" s="227"/>
      <c r="R928" s="227"/>
    </row>
    <row r="929" spans="1:18" s="222" customFormat="1" hidden="1" x14ac:dyDescent="0.2">
      <c r="A929" s="266"/>
      <c r="B929" s="266"/>
      <c r="C929" s="276"/>
      <c r="D929" s="277"/>
      <c r="E929" s="267"/>
      <c r="F929" s="267"/>
      <c r="G929" s="267"/>
      <c r="H929" s="267"/>
      <c r="I929" s="267"/>
      <c r="J929" s="267"/>
      <c r="K929" s="267"/>
      <c r="L929" s="267"/>
      <c r="M929" s="267"/>
      <c r="N929" s="267"/>
      <c r="O929" s="269"/>
      <c r="Q929" s="227"/>
      <c r="R929" s="227"/>
    </row>
    <row r="930" spans="1:18" s="222" customFormat="1" hidden="1" x14ac:dyDescent="0.2">
      <c r="A930" s="266"/>
      <c r="B930" s="266"/>
      <c r="C930" s="276"/>
      <c r="D930" s="277"/>
      <c r="E930" s="267"/>
      <c r="F930" s="267"/>
      <c r="G930" s="267"/>
      <c r="H930" s="267"/>
      <c r="I930" s="267"/>
      <c r="J930" s="267"/>
      <c r="K930" s="267"/>
      <c r="L930" s="267"/>
      <c r="M930" s="267"/>
      <c r="N930" s="267"/>
      <c r="O930" s="269"/>
      <c r="Q930" s="227"/>
      <c r="R930" s="227"/>
    </row>
    <row r="931" spans="1:18" s="222" customFormat="1" hidden="1" x14ac:dyDescent="0.2">
      <c r="A931" s="266"/>
      <c r="B931" s="266"/>
      <c r="C931" s="276"/>
      <c r="D931" s="277"/>
      <c r="E931" s="267"/>
      <c r="F931" s="267"/>
      <c r="G931" s="267"/>
      <c r="H931" s="267"/>
      <c r="I931" s="267"/>
      <c r="J931" s="267"/>
      <c r="K931" s="267"/>
      <c r="L931" s="267"/>
      <c r="M931" s="267"/>
      <c r="N931" s="267"/>
      <c r="O931" s="269"/>
      <c r="Q931" s="227"/>
      <c r="R931" s="227"/>
    </row>
    <row r="932" spans="1:18" s="222" customFormat="1" hidden="1" x14ac:dyDescent="0.2">
      <c r="A932" s="266"/>
      <c r="B932" s="266"/>
      <c r="C932" s="276"/>
      <c r="D932" s="277"/>
      <c r="E932" s="267"/>
      <c r="F932" s="267"/>
      <c r="G932" s="267"/>
      <c r="H932" s="267"/>
      <c r="I932" s="267"/>
      <c r="J932" s="267"/>
      <c r="K932" s="267"/>
      <c r="L932" s="267"/>
      <c r="M932" s="267"/>
      <c r="N932" s="267"/>
      <c r="O932" s="269"/>
      <c r="Q932" s="227"/>
      <c r="R932" s="227"/>
    </row>
    <row r="933" spans="1:18" s="222" customFormat="1" hidden="1" x14ac:dyDescent="0.2">
      <c r="A933" s="266"/>
      <c r="B933" s="266"/>
      <c r="C933" s="276"/>
      <c r="D933" s="277"/>
      <c r="E933" s="267"/>
      <c r="F933" s="267"/>
      <c r="G933" s="267"/>
      <c r="H933" s="267"/>
      <c r="I933" s="267"/>
      <c r="J933" s="267"/>
      <c r="K933" s="267"/>
      <c r="L933" s="267"/>
      <c r="M933" s="267"/>
      <c r="N933" s="267"/>
      <c r="O933" s="269"/>
      <c r="Q933" s="227"/>
      <c r="R933" s="227"/>
    </row>
    <row r="934" spans="1:18" s="222" customFormat="1" hidden="1" x14ac:dyDescent="0.2">
      <c r="A934" s="266"/>
      <c r="B934" s="266"/>
      <c r="C934" s="276"/>
      <c r="D934" s="277"/>
      <c r="E934" s="267"/>
      <c r="F934" s="267"/>
      <c r="G934" s="267"/>
      <c r="H934" s="267"/>
      <c r="I934" s="267"/>
      <c r="J934" s="267"/>
      <c r="K934" s="267"/>
      <c r="L934" s="267"/>
      <c r="M934" s="267"/>
      <c r="N934" s="267"/>
      <c r="O934" s="269"/>
      <c r="Q934" s="227"/>
      <c r="R934" s="227"/>
    </row>
    <row r="935" spans="1:18" s="222" customFormat="1" hidden="1" x14ac:dyDescent="0.2">
      <c r="A935" s="266"/>
      <c r="B935" s="266"/>
      <c r="C935" s="276"/>
      <c r="D935" s="277"/>
      <c r="E935" s="267"/>
      <c r="F935" s="267"/>
      <c r="G935" s="267"/>
      <c r="H935" s="267"/>
      <c r="I935" s="267"/>
      <c r="J935" s="267"/>
      <c r="K935" s="267"/>
      <c r="L935" s="267"/>
      <c r="M935" s="267"/>
      <c r="N935" s="267"/>
      <c r="O935" s="269"/>
      <c r="Q935" s="227"/>
      <c r="R935" s="227"/>
    </row>
    <row r="936" spans="1:18" s="222" customFormat="1" hidden="1" x14ac:dyDescent="0.2">
      <c r="A936" s="266"/>
      <c r="B936" s="266"/>
      <c r="C936" s="276"/>
      <c r="D936" s="277"/>
      <c r="E936" s="267"/>
      <c r="F936" s="267"/>
      <c r="G936" s="267"/>
      <c r="H936" s="267"/>
      <c r="I936" s="267"/>
      <c r="J936" s="267"/>
      <c r="K936" s="267"/>
      <c r="L936" s="267"/>
      <c r="M936" s="267"/>
      <c r="N936" s="267"/>
      <c r="O936" s="269"/>
      <c r="Q936" s="227"/>
      <c r="R936" s="227"/>
    </row>
    <row r="937" spans="1:18" s="222" customFormat="1" hidden="1" x14ac:dyDescent="0.2">
      <c r="A937" s="266"/>
      <c r="B937" s="266"/>
      <c r="C937" s="276"/>
      <c r="D937" s="277"/>
      <c r="E937" s="267"/>
      <c r="F937" s="267"/>
      <c r="G937" s="267"/>
      <c r="H937" s="267"/>
      <c r="I937" s="267"/>
      <c r="J937" s="267"/>
      <c r="K937" s="267"/>
      <c r="L937" s="267"/>
      <c r="M937" s="267"/>
      <c r="N937" s="267"/>
      <c r="O937" s="269"/>
      <c r="Q937" s="227"/>
      <c r="R937" s="227"/>
    </row>
    <row r="938" spans="1:18" s="222" customFormat="1" hidden="1" x14ac:dyDescent="0.2">
      <c r="A938" s="266"/>
      <c r="B938" s="266"/>
      <c r="C938" s="276"/>
      <c r="D938" s="277"/>
      <c r="E938" s="267"/>
      <c r="F938" s="267"/>
      <c r="G938" s="267"/>
      <c r="H938" s="267"/>
      <c r="I938" s="267"/>
      <c r="J938" s="267"/>
      <c r="K938" s="267"/>
      <c r="L938" s="267"/>
      <c r="M938" s="267"/>
      <c r="N938" s="267"/>
      <c r="O938" s="269"/>
      <c r="Q938" s="227"/>
      <c r="R938" s="227"/>
    </row>
    <row r="939" spans="1:18" s="222" customFormat="1" hidden="1" x14ac:dyDescent="0.2">
      <c r="A939" s="266"/>
      <c r="B939" s="266"/>
      <c r="C939" s="276"/>
      <c r="D939" s="277"/>
      <c r="E939" s="267"/>
      <c r="F939" s="267"/>
      <c r="G939" s="267"/>
      <c r="H939" s="267"/>
      <c r="I939" s="267"/>
      <c r="J939" s="267"/>
      <c r="K939" s="267"/>
      <c r="L939" s="267"/>
      <c r="M939" s="267"/>
      <c r="N939" s="267"/>
      <c r="O939" s="269"/>
      <c r="Q939" s="227"/>
      <c r="R939" s="227"/>
    </row>
    <row r="940" spans="1:18" s="222" customFormat="1" hidden="1" x14ac:dyDescent="0.2">
      <c r="A940" s="266"/>
      <c r="B940" s="266"/>
      <c r="C940" s="276"/>
      <c r="D940" s="277"/>
      <c r="E940" s="267"/>
      <c r="F940" s="267"/>
      <c r="G940" s="267"/>
      <c r="H940" s="267"/>
      <c r="I940" s="267"/>
      <c r="J940" s="267"/>
      <c r="K940" s="267"/>
      <c r="L940" s="267"/>
      <c r="M940" s="267"/>
      <c r="N940" s="267"/>
      <c r="O940" s="269"/>
      <c r="Q940" s="227"/>
      <c r="R940" s="227"/>
    </row>
    <row r="941" spans="1:18" s="222" customFormat="1" hidden="1" x14ac:dyDescent="0.2">
      <c r="A941" s="266"/>
      <c r="B941" s="266"/>
      <c r="C941" s="276"/>
      <c r="D941" s="277"/>
      <c r="E941" s="267"/>
      <c r="F941" s="267"/>
      <c r="G941" s="267"/>
      <c r="H941" s="267"/>
      <c r="I941" s="267"/>
      <c r="J941" s="267"/>
      <c r="K941" s="267"/>
      <c r="L941" s="267"/>
      <c r="M941" s="267"/>
      <c r="N941" s="267"/>
      <c r="O941" s="269"/>
      <c r="Q941" s="227"/>
      <c r="R941" s="227"/>
    </row>
    <row r="942" spans="1:18" s="222" customFormat="1" hidden="1" x14ac:dyDescent="0.2">
      <c r="A942" s="266"/>
      <c r="B942" s="266"/>
      <c r="C942" s="276"/>
      <c r="D942" s="277"/>
      <c r="E942" s="267"/>
      <c r="F942" s="267"/>
      <c r="G942" s="267"/>
      <c r="H942" s="267"/>
      <c r="I942" s="267"/>
      <c r="J942" s="267"/>
      <c r="K942" s="267"/>
      <c r="L942" s="267"/>
      <c r="M942" s="267"/>
      <c r="N942" s="267"/>
      <c r="O942" s="269"/>
      <c r="Q942" s="227"/>
      <c r="R942" s="227"/>
    </row>
    <row r="943" spans="1:18" s="222" customFormat="1" hidden="1" x14ac:dyDescent="0.2">
      <c r="A943" s="266"/>
      <c r="B943" s="266"/>
      <c r="C943" s="276"/>
      <c r="D943" s="277"/>
      <c r="E943" s="267"/>
      <c r="F943" s="267"/>
      <c r="G943" s="267"/>
      <c r="H943" s="267"/>
      <c r="I943" s="267"/>
      <c r="J943" s="267"/>
      <c r="K943" s="267"/>
      <c r="L943" s="267"/>
      <c r="M943" s="267"/>
      <c r="N943" s="267"/>
      <c r="O943" s="269"/>
      <c r="Q943" s="227"/>
      <c r="R943" s="227"/>
    </row>
    <row r="944" spans="1:18" s="222" customFormat="1" hidden="1" x14ac:dyDescent="0.2">
      <c r="A944" s="266"/>
      <c r="B944" s="266"/>
      <c r="C944" s="276"/>
      <c r="D944" s="277"/>
      <c r="E944" s="267"/>
      <c r="F944" s="267"/>
      <c r="G944" s="267"/>
      <c r="H944" s="267"/>
      <c r="I944" s="267"/>
      <c r="J944" s="267"/>
      <c r="K944" s="267"/>
      <c r="L944" s="267"/>
      <c r="M944" s="267"/>
      <c r="N944" s="267"/>
      <c r="O944" s="269"/>
      <c r="Q944" s="227"/>
      <c r="R944" s="227"/>
    </row>
    <row r="945" spans="1:18" s="222" customFormat="1" hidden="1" x14ac:dyDescent="0.2">
      <c r="A945" s="266"/>
      <c r="B945" s="266"/>
      <c r="C945" s="276"/>
      <c r="D945" s="277"/>
      <c r="E945" s="267"/>
      <c r="F945" s="267"/>
      <c r="G945" s="267"/>
      <c r="H945" s="267"/>
      <c r="I945" s="267"/>
      <c r="J945" s="267"/>
      <c r="K945" s="267"/>
      <c r="L945" s="267"/>
      <c r="M945" s="267"/>
      <c r="N945" s="267"/>
      <c r="O945" s="269"/>
      <c r="Q945" s="227"/>
      <c r="R945" s="227"/>
    </row>
    <row r="946" spans="1:18" s="222" customFormat="1" hidden="1" x14ac:dyDescent="0.2">
      <c r="A946" s="266"/>
      <c r="B946" s="266"/>
      <c r="C946" s="276"/>
      <c r="D946" s="277"/>
      <c r="E946" s="267"/>
      <c r="F946" s="267"/>
      <c r="G946" s="267"/>
      <c r="H946" s="267"/>
      <c r="I946" s="267"/>
      <c r="J946" s="267"/>
      <c r="K946" s="267"/>
      <c r="L946" s="267"/>
      <c r="M946" s="267"/>
      <c r="N946" s="267"/>
      <c r="O946" s="269"/>
      <c r="Q946" s="227"/>
      <c r="R946" s="227"/>
    </row>
    <row r="947" spans="1:18" s="222" customFormat="1" hidden="1" x14ac:dyDescent="0.2">
      <c r="A947" s="266"/>
      <c r="B947" s="266"/>
      <c r="C947" s="276"/>
      <c r="D947" s="277"/>
      <c r="E947" s="267"/>
      <c r="F947" s="267"/>
      <c r="G947" s="267"/>
      <c r="H947" s="267"/>
      <c r="I947" s="267"/>
      <c r="J947" s="267"/>
      <c r="K947" s="267"/>
      <c r="L947" s="267"/>
      <c r="M947" s="267"/>
      <c r="N947" s="267"/>
      <c r="O947" s="269"/>
      <c r="Q947" s="227"/>
      <c r="R947" s="227"/>
    </row>
    <row r="948" spans="1:18" s="222" customFormat="1" hidden="1" x14ac:dyDescent="0.2">
      <c r="A948" s="266"/>
      <c r="B948" s="266"/>
      <c r="C948" s="276"/>
      <c r="D948" s="277"/>
      <c r="E948" s="267"/>
      <c r="F948" s="267"/>
      <c r="G948" s="267"/>
      <c r="H948" s="267"/>
      <c r="I948" s="267"/>
      <c r="J948" s="267"/>
      <c r="K948" s="267"/>
      <c r="L948" s="267"/>
      <c r="M948" s="267"/>
      <c r="N948" s="267"/>
      <c r="O948" s="269"/>
      <c r="Q948" s="227"/>
      <c r="R948" s="227"/>
    </row>
    <row r="949" spans="1:18" s="222" customFormat="1" hidden="1" x14ac:dyDescent="0.2">
      <c r="A949" s="266"/>
      <c r="B949" s="266"/>
      <c r="C949" s="276"/>
      <c r="D949" s="277"/>
      <c r="E949" s="267"/>
      <c r="F949" s="267"/>
      <c r="G949" s="267"/>
      <c r="H949" s="267"/>
      <c r="I949" s="267"/>
      <c r="J949" s="267"/>
      <c r="K949" s="267"/>
      <c r="L949" s="267"/>
      <c r="M949" s="267"/>
      <c r="N949" s="267"/>
      <c r="O949" s="269"/>
      <c r="Q949" s="227"/>
      <c r="R949" s="227"/>
    </row>
    <row r="950" spans="1:18" s="222" customFormat="1" hidden="1" x14ac:dyDescent="0.2">
      <c r="A950" s="266"/>
      <c r="B950" s="266"/>
      <c r="C950" s="276"/>
      <c r="D950" s="277"/>
      <c r="E950" s="267"/>
      <c r="F950" s="267"/>
      <c r="G950" s="267"/>
      <c r="H950" s="267"/>
      <c r="I950" s="267"/>
      <c r="J950" s="267"/>
      <c r="K950" s="267"/>
      <c r="L950" s="267"/>
      <c r="M950" s="267"/>
      <c r="N950" s="267"/>
      <c r="O950" s="269"/>
      <c r="Q950" s="227"/>
      <c r="R950" s="227"/>
    </row>
    <row r="951" spans="1:18" s="222" customFormat="1" hidden="1" x14ac:dyDescent="0.2">
      <c r="A951" s="266"/>
      <c r="B951" s="266"/>
      <c r="C951" s="276"/>
      <c r="D951" s="277"/>
      <c r="E951" s="267"/>
      <c r="F951" s="267"/>
      <c r="G951" s="267"/>
      <c r="H951" s="267"/>
      <c r="I951" s="267"/>
      <c r="J951" s="267"/>
      <c r="K951" s="267"/>
      <c r="L951" s="267"/>
      <c r="M951" s="267"/>
      <c r="N951" s="267"/>
      <c r="O951" s="269"/>
      <c r="Q951" s="227"/>
      <c r="R951" s="227"/>
    </row>
    <row r="952" spans="1:18" s="222" customFormat="1" hidden="1" x14ac:dyDescent="0.2">
      <c r="A952" s="266"/>
      <c r="B952" s="266"/>
      <c r="C952" s="276"/>
      <c r="D952" s="277"/>
      <c r="E952" s="267"/>
      <c r="F952" s="267"/>
      <c r="G952" s="267"/>
      <c r="H952" s="267"/>
      <c r="I952" s="267"/>
      <c r="J952" s="267"/>
      <c r="K952" s="267"/>
      <c r="L952" s="267"/>
      <c r="M952" s="267"/>
      <c r="N952" s="267"/>
      <c r="O952" s="269"/>
      <c r="Q952" s="227"/>
      <c r="R952" s="227"/>
    </row>
    <row r="953" spans="1:18" s="222" customFormat="1" hidden="1" x14ac:dyDescent="0.2">
      <c r="A953" s="266"/>
      <c r="B953" s="266"/>
      <c r="C953" s="276"/>
      <c r="D953" s="277"/>
      <c r="E953" s="267"/>
      <c r="F953" s="267"/>
      <c r="G953" s="267"/>
      <c r="H953" s="267"/>
      <c r="I953" s="267"/>
      <c r="J953" s="267"/>
      <c r="K953" s="267"/>
      <c r="L953" s="267"/>
      <c r="M953" s="267"/>
      <c r="N953" s="267"/>
      <c r="O953" s="269"/>
      <c r="Q953" s="227"/>
      <c r="R953" s="227"/>
    </row>
    <row r="954" spans="1:18" s="222" customFormat="1" hidden="1" x14ac:dyDescent="0.2">
      <c r="A954" s="266"/>
      <c r="B954" s="266"/>
      <c r="C954" s="276"/>
      <c r="D954" s="277"/>
      <c r="E954" s="267"/>
      <c r="F954" s="267"/>
      <c r="G954" s="267"/>
      <c r="H954" s="267"/>
      <c r="I954" s="267"/>
      <c r="J954" s="267"/>
      <c r="K954" s="267"/>
      <c r="L954" s="267"/>
      <c r="M954" s="267"/>
      <c r="N954" s="267"/>
      <c r="O954" s="269"/>
      <c r="Q954" s="227"/>
      <c r="R954" s="227"/>
    </row>
    <row r="955" spans="1:18" s="222" customFormat="1" hidden="1" x14ac:dyDescent="0.2">
      <c r="A955" s="266"/>
      <c r="B955" s="266"/>
      <c r="C955" s="276"/>
      <c r="D955" s="277"/>
      <c r="E955" s="267"/>
      <c r="F955" s="267"/>
      <c r="G955" s="267"/>
      <c r="H955" s="267"/>
      <c r="I955" s="267"/>
      <c r="J955" s="267"/>
      <c r="K955" s="267"/>
      <c r="L955" s="267"/>
      <c r="M955" s="267"/>
      <c r="N955" s="267"/>
      <c r="O955" s="269"/>
      <c r="Q955" s="227"/>
      <c r="R955" s="227"/>
    </row>
    <row r="956" spans="1:18" s="222" customFormat="1" hidden="1" x14ac:dyDescent="0.2">
      <c r="A956" s="266"/>
      <c r="B956" s="266"/>
      <c r="C956" s="276"/>
      <c r="D956" s="277"/>
      <c r="E956" s="267"/>
      <c r="F956" s="267"/>
      <c r="G956" s="267"/>
      <c r="H956" s="267"/>
      <c r="I956" s="267"/>
      <c r="J956" s="267"/>
      <c r="K956" s="267"/>
      <c r="L956" s="267"/>
      <c r="M956" s="267"/>
      <c r="N956" s="267"/>
      <c r="O956" s="269"/>
      <c r="Q956" s="227"/>
      <c r="R956" s="227"/>
    </row>
    <row r="957" spans="1:18" s="222" customFormat="1" hidden="1" x14ac:dyDescent="0.2">
      <c r="A957" s="266"/>
      <c r="B957" s="266"/>
      <c r="C957" s="276"/>
      <c r="D957" s="277"/>
      <c r="E957" s="267"/>
      <c r="F957" s="267"/>
      <c r="G957" s="267"/>
      <c r="H957" s="267"/>
      <c r="I957" s="267"/>
      <c r="J957" s="267"/>
      <c r="K957" s="267"/>
      <c r="L957" s="267"/>
      <c r="M957" s="267"/>
      <c r="N957" s="267"/>
      <c r="O957" s="269"/>
      <c r="Q957" s="227"/>
      <c r="R957" s="227"/>
    </row>
    <row r="958" spans="1:18" s="222" customFormat="1" hidden="1" x14ac:dyDescent="0.2">
      <c r="A958" s="266"/>
      <c r="B958" s="266"/>
      <c r="C958" s="276"/>
      <c r="D958" s="277"/>
      <c r="E958" s="267"/>
      <c r="F958" s="267"/>
      <c r="G958" s="267"/>
      <c r="H958" s="267"/>
      <c r="I958" s="267"/>
      <c r="J958" s="267"/>
      <c r="K958" s="267"/>
      <c r="L958" s="267"/>
      <c r="M958" s="267"/>
      <c r="N958" s="267"/>
      <c r="O958" s="269"/>
      <c r="Q958" s="227"/>
      <c r="R958" s="227"/>
    </row>
    <row r="959" spans="1:18" s="222" customFormat="1" hidden="1" x14ac:dyDescent="0.2">
      <c r="A959" s="266"/>
      <c r="B959" s="266"/>
      <c r="C959" s="276"/>
      <c r="D959" s="277"/>
      <c r="E959" s="267"/>
      <c r="F959" s="267"/>
      <c r="G959" s="267"/>
      <c r="H959" s="267"/>
      <c r="I959" s="267"/>
      <c r="J959" s="267"/>
      <c r="K959" s="267"/>
      <c r="L959" s="267"/>
      <c r="M959" s="267"/>
      <c r="N959" s="267"/>
      <c r="O959" s="269"/>
      <c r="Q959" s="227"/>
      <c r="R959" s="227"/>
    </row>
    <row r="960" spans="1:18" s="222" customFormat="1" hidden="1" x14ac:dyDescent="0.2">
      <c r="A960" s="266"/>
      <c r="B960" s="266"/>
      <c r="C960" s="276"/>
      <c r="D960" s="277"/>
      <c r="E960" s="267"/>
      <c r="F960" s="267"/>
      <c r="G960" s="267"/>
      <c r="H960" s="267"/>
      <c r="I960" s="267"/>
      <c r="J960" s="267"/>
      <c r="K960" s="267"/>
      <c r="L960" s="267"/>
      <c r="M960" s="267"/>
      <c r="N960" s="267"/>
      <c r="O960" s="269"/>
      <c r="Q960" s="227"/>
      <c r="R960" s="227"/>
    </row>
    <row r="961" spans="1:18" s="222" customFormat="1" hidden="1" x14ac:dyDescent="0.2">
      <c r="A961" s="266"/>
      <c r="B961" s="266"/>
      <c r="C961" s="276"/>
      <c r="D961" s="277"/>
      <c r="E961" s="267"/>
      <c r="F961" s="267"/>
      <c r="G961" s="267"/>
      <c r="H961" s="267"/>
      <c r="I961" s="267"/>
      <c r="J961" s="267"/>
      <c r="K961" s="267"/>
      <c r="L961" s="267"/>
      <c r="M961" s="267"/>
      <c r="N961" s="267"/>
      <c r="O961" s="269"/>
      <c r="Q961" s="227"/>
      <c r="R961" s="227"/>
    </row>
    <row r="962" spans="1:18" s="222" customFormat="1" hidden="1" x14ac:dyDescent="0.2">
      <c r="A962" s="266"/>
      <c r="B962" s="266"/>
      <c r="C962" s="276"/>
      <c r="D962" s="277"/>
      <c r="E962" s="267"/>
      <c r="F962" s="267"/>
      <c r="G962" s="267"/>
      <c r="H962" s="267"/>
      <c r="I962" s="267"/>
      <c r="J962" s="267"/>
      <c r="K962" s="267"/>
      <c r="L962" s="267"/>
      <c r="M962" s="267"/>
      <c r="N962" s="267"/>
      <c r="O962" s="269"/>
      <c r="Q962" s="227"/>
      <c r="R962" s="227"/>
    </row>
    <row r="963" spans="1:18" s="222" customFormat="1" hidden="1" x14ac:dyDescent="0.2">
      <c r="A963" s="266"/>
      <c r="B963" s="266"/>
      <c r="C963" s="276"/>
      <c r="D963" s="277"/>
      <c r="E963" s="267"/>
      <c r="F963" s="267"/>
      <c r="G963" s="267"/>
      <c r="H963" s="267"/>
      <c r="I963" s="267"/>
      <c r="J963" s="267"/>
      <c r="K963" s="267"/>
      <c r="L963" s="267"/>
      <c r="M963" s="267"/>
      <c r="N963" s="267"/>
      <c r="O963" s="269"/>
      <c r="Q963" s="227"/>
      <c r="R963" s="227"/>
    </row>
    <row r="964" spans="1:18" s="222" customFormat="1" hidden="1" x14ac:dyDescent="0.2">
      <c r="A964" s="266"/>
      <c r="B964" s="266"/>
      <c r="C964" s="276"/>
      <c r="D964" s="277"/>
      <c r="E964" s="267"/>
      <c r="F964" s="267"/>
      <c r="G964" s="267"/>
      <c r="H964" s="267"/>
      <c r="I964" s="267"/>
      <c r="J964" s="267"/>
      <c r="K964" s="267"/>
      <c r="L964" s="267"/>
      <c r="M964" s="267"/>
      <c r="N964" s="267"/>
      <c r="O964" s="269"/>
      <c r="Q964" s="227"/>
      <c r="R964" s="227"/>
    </row>
    <row r="965" spans="1:18" s="222" customFormat="1" hidden="1" x14ac:dyDescent="0.2">
      <c r="A965" s="266"/>
      <c r="B965" s="266"/>
      <c r="C965" s="276"/>
      <c r="D965" s="277"/>
      <c r="E965" s="267"/>
      <c r="F965" s="267"/>
      <c r="G965" s="267"/>
      <c r="H965" s="267"/>
      <c r="I965" s="267"/>
      <c r="J965" s="267"/>
      <c r="K965" s="267"/>
      <c r="L965" s="267"/>
      <c r="M965" s="267"/>
      <c r="N965" s="267"/>
      <c r="O965" s="269"/>
      <c r="Q965" s="227"/>
      <c r="R965" s="227"/>
    </row>
    <row r="966" spans="1:18" s="222" customFormat="1" hidden="1" x14ac:dyDescent="0.2">
      <c r="A966" s="266"/>
      <c r="B966" s="266"/>
      <c r="C966" s="276"/>
      <c r="D966" s="277"/>
      <c r="E966" s="267"/>
      <c r="F966" s="267"/>
      <c r="G966" s="267"/>
      <c r="H966" s="267"/>
      <c r="I966" s="267"/>
      <c r="J966" s="267"/>
      <c r="K966" s="267"/>
      <c r="L966" s="267"/>
      <c r="M966" s="267"/>
      <c r="N966" s="267"/>
      <c r="O966" s="269"/>
      <c r="Q966" s="227"/>
      <c r="R966" s="227"/>
    </row>
    <row r="967" spans="1:18" s="222" customFormat="1" hidden="1" x14ac:dyDescent="0.2">
      <c r="A967" s="266"/>
      <c r="B967" s="266"/>
      <c r="C967" s="276"/>
      <c r="D967" s="277"/>
      <c r="E967" s="267"/>
      <c r="F967" s="267"/>
      <c r="G967" s="267"/>
      <c r="H967" s="267"/>
      <c r="I967" s="267"/>
      <c r="J967" s="267"/>
      <c r="K967" s="267"/>
      <c r="L967" s="267"/>
      <c r="M967" s="267"/>
      <c r="N967" s="267"/>
      <c r="O967" s="269"/>
      <c r="Q967" s="227"/>
      <c r="R967" s="227"/>
    </row>
    <row r="968" spans="1:18" s="222" customFormat="1" hidden="1" x14ac:dyDescent="0.2">
      <c r="A968" s="266"/>
      <c r="B968" s="266"/>
      <c r="C968" s="276"/>
      <c r="D968" s="277"/>
      <c r="E968" s="267"/>
      <c r="F968" s="267"/>
      <c r="G968" s="267"/>
      <c r="H968" s="267"/>
      <c r="I968" s="267"/>
      <c r="J968" s="267"/>
      <c r="K968" s="267"/>
      <c r="L968" s="267"/>
      <c r="M968" s="267"/>
      <c r="N968" s="267"/>
      <c r="O968" s="269"/>
      <c r="Q968" s="227"/>
      <c r="R968" s="227"/>
    </row>
    <row r="969" spans="1:18" s="222" customFormat="1" hidden="1" x14ac:dyDescent="0.2">
      <c r="A969" s="266"/>
      <c r="B969" s="266"/>
      <c r="C969" s="276"/>
      <c r="D969" s="277"/>
      <c r="E969" s="267"/>
      <c r="F969" s="267"/>
      <c r="G969" s="267"/>
      <c r="H969" s="267"/>
      <c r="I969" s="267"/>
      <c r="J969" s="267"/>
      <c r="K969" s="267"/>
      <c r="L969" s="267"/>
      <c r="M969" s="267"/>
      <c r="N969" s="267"/>
      <c r="O969" s="269"/>
      <c r="Q969" s="227"/>
      <c r="R969" s="227"/>
    </row>
    <row r="970" spans="1:18" s="222" customFormat="1" hidden="1" x14ac:dyDescent="0.2">
      <c r="A970" s="266"/>
      <c r="B970" s="266"/>
      <c r="C970" s="276"/>
      <c r="D970" s="277"/>
      <c r="E970" s="267"/>
      <c r="F970" s="267"/>
      <c r="G970" s="267"/>
      <c r="H970" s="267"/>
      <c r="I970" s="267"/>
      <c r="J970" s="267"/>
      <c r="K970" s="267"/>
      <c r="L970" s="267"/>
      <c r="M970" s="267"/>
      <c r="N970" s="267"/>
      <c r="O970" s="269"/>
      <c r="Q970" s="227"/>
      <c r="R970" s="227"/>
    </row>
    <row r="971" spans="1:18" s="222" customFormat="1" hidden="1" x14ac:dyDescent="0.2">
      <c r="A971" s="266"/>
      <c r="B971" s="266"/>
      <c r="C971" s="276"/>
      <c r="D971" s="277"/>
      <c r="E971" s="267"/>
      <c r="F971" s="267"/>
      <c r="G971" s="267"/>
      <c r="H971" s="267"/>
      <c r="I971" s="267"/>
      <c r="J971" s="267"/>
      <c r="K971" s="267"/>
      <c r="L971" s="267"/>
      <c r="M971" s="267"/>
      <c r="N971" s="267"/>
      <c r="O971" s="269"/>
      <c r="Q971" s="227"/>
      <c r="R971" s="227"/>
    </row>
    <row r="972" spans="1:18" s="222" customFormat="1" hidden="1" x14ac:dyDescent="0.2">
      <c r="A972" s="266"/>
      <c r="B972" s="266"/>
      <c r="C972" s="276"/>
      <c r="D972" s="277"/>
      <c r="E972" s="267"/>
      <c r="F972" s="267"/>
      <c r="G972" s="267"/>
      <c r="H972" s="267"/>
      <c r="I972" s="267"/>
      <c r="J972" s="267"/>
      <c r="K972" s="267"/>
      <c r="L972" s="267"/>
      <c r="M972" s="267"/>
      <c r="N972" s="267"/>
      <c r="O972" s="269"/>
      <c r="Q972" s="227"/>
      <c r="R972" s="227"/>
    </row>
    <row r="973" spans="1:18" s="222" customFormat="1" hidden="1" x14ac:dyDescent="0.2">
      <c r="A973" s="266"/>
      <c r="B973" s="266"/>
      <c r="C973" s="276"/>
      <c r="D973" s="277"/>
      <c r="E973" s="267"/>
      <c r="F973" s="267"/>
      <c r="G973" s="267"/>
      <c r="H973" s="267"/>
      <c r="I973" s="267"/>
      <c r="J973" s="267"/>
      <c r="K973" s="267"/>
      <c r="L973" s="267"/>
      <c r="M973" s="267"/>
      <c r="N973" s="267"/>
      <c r="O973" s="269"/>
      <c r="Q973" s="227"/>
      <c r="R973" s="227"/>
    </row>
    <row r="974" spans="1:18" s="222" customFormat="1" hidden="1" x14ac:dyDescent="0.2">
      <c r="A974" s="266"/>
      <c r="B974" s="266"/>
      <c r="C974" s="276"/>
      <c r="D974" s="277"/>
      <c r="E974" s="267"/>
      <c r="F974" s="267"/>
      <c r="G974" s="267"/>
      <c r="H974" s="267"/>
      <c r="I974" s="267"/>
      <c r="J974" s="267"/>
      <c r="K974" s="267"/>
      <c r="L974" s="267"/>
      <c r="M974" s="267"/>
      <c r="N974" s="267"/>
      <c r="O974" s="269"/>
      <c r="Q974" s="227"/>
      <c r="R974" s="227"/>
    </row>
    <row r="975" spans="1:18" s="222" customFormat="1" hidden="1" x14ac:dyDescent="0.2">
      <c r="A975" s="266"/>
      <c r="B975" s="266"/>
      <c r="C975" s="276"/>
      <c r="D975" s="277"/>
      <c r="E975" s="267"/>
      <c r="F975" s="267"/>
      <c r="G975" s="267"/>
      <c r="H975" s="267"/>
      <c r="I975" s="267"/>
      <c r="J975" s="267"/>
      <c r="K975" s="267"/>
      <c r="L975" s="267"/>
      <c r="M975" s="267"/>
      <c r="N975" s="267"/>
      <c r="O975" s="269"/>
      <c r="Q975" s="227"/>
      <c r="R975" s="227"/>
    </row>
    <row r="976" spans="1:18" s="222" customFormat="1" hidden="1" x14ac:dyDescent="0.2">
      <c r="A976" s="266"/>
      <c r="B976" s="266"/>
      <c r="C976" s="276"/>
      <c r="D976" s="277"/>
      <c r="E976" s="267"/>
      <c r="F976" s="267"/>
      <c r="G976" s="267"/>
      <c r="H976" s="267"/>
      <c r="I976" s="267"/>
      <c r="J976" s="267"/>
      <c r="K976" s="267"/>
      <c r="L976" s="267"/>
      <c r="M976" s="267"/>
      <c r="N976" s="267"/>
      <c r="O976" s="269"/>
      <c r="Q976" s="227"/>
      <c r="R976" s="227"/>
    </row>
    <row r="977" spans="1:18" s="222" customFormat="1" hidden="1" x14ac:dyDescent="0.2">
      <c r="A977" s="266"/>
      <c r="B977" s="266"/>
      <c r="C977" s="276"/>
      <c r="D977" s="277"/>
      <c r="E977" s="267"/>
      <c r="F977" s="267"/>
      <c r="G977" s="267"/>
      <c r="H977" s="267"/>
      <c r="I977" s="267"/>
      <c r="J977" s="267"/>
      <c r="K977" s="267"/>
      <c r="L977" s="267"/>
      <c r="M977" s="267"/>
      <c r="N977" s="267"/>
      <c r="O977" s="269"/>
      <c r="Q977" s="227"/>
      <c r="R977" s="227"/>
    </row>
    <row r="978" spans="1:18" s="222" customFormat="1" hidden="1" x14ac:dyDescent="0.2">
      <c r="A978" s="266"/>
      <c r="B978" s="266"/>
      <c r="C978" s="276"/>
      <c r="D978" s="277"/>
      <c r="E978" s="267"/>
      <c r="F978" s="267"/>
      <c r="G978" s="267"/>
      <c r="H978" s="267"/>
      <c r="I978" s="267"/>
      <c r="J978" s="267"/>
      <c r="K978" s="267"/>
      <c r="L978" s="267"/>
      <c r="M978" s="267"/>
      <c r="N978" s="267"/>
      <c r="O978" s="269"/>
      <c r="Q978" s="227"/>
      <c r="R978" s="227"/>
    </row>
    <row r="979" spans="1:18" s="222" customFormat="1" hidden="1" x14ac:dyDescent="0.2">
      <c r="A979" s="266"/>
      <c r="B979" s="266"/>
      <c r="C979" s="276"/>
      <c r="D979" s="277"/>
      <c r="E979" s="267"/>
      <c r="F979" s="267"/>
      <c r="G979" s="267"/>
      <c r="H979" s="267"/>
      <c r="I979" s="267"/>
      <c r="J979" s="267"/>
      <c r="K979" s="267"/>
      <c r="L979" s="267"/>
      <c r="M979" s="267"/>
      <c r="N979" s="267"/>
      <c r="O979" s="269"/>
      <c r="Q979" s="227"/>
      <c r="R979" s="227"/>
    </row>
    <row r="980" spans="1:18" s="222" customFormat="1" hidden="1" x14ac:dyDescent="0.2">
      <c r="A980" s="266"/>
      <c r="B980" s="266"/>
      <c r="C980" s="276"/>
      <c r="D980" s="277"/>
      <c r="E980" s="267"/>
      <c r="F980" s="267"/>
      <c r="G980" s="267"/>
      <c r="H980" s="267"/>
      <c r="I980" s="267"/>
      <c r="J980" s="267"/>
      <c r="K980" s="267"/>
      <c r="L980" s="267"/>
      <c r="M980" s="267"/>
      <c r="N980" s="267"/>
      <c r="O980" s="269"/>
      <c r="Q980" s="227"/>
      <c r="R980" s="227"/>
    </row>
    <row r="981" spans="1:18" s="222" customFormat="1" hidden="1" x14ac:dyDescent="0.2">
      <c r="A981" s="266"/>
      <c r="B981" s="266"/>
      <c r="C981" s="276"/>
      <c r="D981" s="277"/>
      <c r="E981" s="267"/>
      <c r="F981" s="267"/>
      <c r="G981" s="267"/>
      <c r="H981" s="267"/>
      <c r="I981" s="267"/>
      <c r="J981" s="267"/>
      <c r="K981" s="267"/>
      <c r="L981" s="267"/>
      <c r="M981" s="267"/>
      <c r="N981" s="267"/>
      <c r="O981" s="269"/>
      <c r="Q981" s="227"/>
      <c r="R981" s="227"/>
    </row>
    <row r="982" spans="1:18" s="222" customFormat="1" hidden="1" x14ac:dyDescent="0.2">
      <c r="A982" s="266"/>
      <c r="B982" s="266"/>
      <c r="C982" s="276"/>
      <c r="D982" s="277"/>
      <c r="E982" s="267"/>
      <c r="F982" s="267"/>
      <c r="G982" s="267"/>
      <c r="H982" s="267"/>
      <c r="I982" s="267"/>
      <c r="J982" s="267"/>
      <c r="K982" s="267"/>
      <c r="L982" s="267"/>
      <c r="M982" s="267"/>
      <c r="N982" s="267"/>
      <c r="O982" s="269"/>
      <c r="Q982" s="227"/>
      <c r="R982" s="227"/>
    </row>
    <row r="983" spans="1:18" s="222" customFormat="1" hidden="1" x14ac:dyDescent="0.2">
      <c r="A983" s="266"/>
      <c r="B983" s="266"/>
      <c r="C983" s="276"/>
      <c r="D983" s="277"/>
      <c r="E983" s="267"/>
      <c r="F983" s="267"/>
      <c r="G983" s="267"/>
      <c r="H983" s="267"/>
      <c r="I983" s="267"/>
      <c r="J983" s="267"/>
      <c r="K983" s="267"/>
      <c r="L983" s="267"/>
      <c r="M983" s="267"/>
      <c r="N983" s="267"/>
      <c r="O983" s="269"/>
      <c r="Q983" s="227"/>
      <c r="R983" s="227"/>
    </row>
    <row r="984" spans="1:18" s="222" customFormat="1" hidden="1" x14ac:dyDescent="0.2">
      <c r="A984" s="266"/>
      <c r="B984" s="266"/>
      <c r="C984" s="276"/>
      <c r="D984" s="277"/>
      <c r="E984" s="267"/>
      <c r="F984" s="267"/>
      <c r="G984" s="267"/>
      <c r="H984" s="267"/>
      <c r="I984" s="267"/>
      <c r="J984" s="267"/>
      <c r="K984" s="267"/>
      <c r="L984" s="267"/>
      <c r="M984" s="267"/>
      <c r="N984" s="267"/>
      <c r="O984" s="269"/>
      <c r="Q984" s="227"/>
      <c r="R984" s="227"/>
    </row>
    <row r="985" spans="1:18" s="222" customFormat="1" hidden="1" x14ac:dyDescent="0.2">
      <c r="A985" s="266"/>
      <c r="B985" s="266"/>
      <c r="C985" s="276"/>
      <c r="D985" s="277"/>
      <c r="E985" s="267"/>
      <c r="F985" s="267"/>
      <c r="G985" s="267"/>
      <c r="H985" s="267"/>
      <c r="I985" s="267"/>
      <c r="J985" s="267"/>
      <c r="K985" s="267"/>
      <c r="L985" s="267"/>
      <c r="M985" s="267"/>
      <c r="N985" s="267"/>
      <c r="O985" s="269"/>
      <c r="Q985" s="227"/>
      <c r="R985" s="227"/>
    </row>
    <row r="986" spans="1:18" s="222" customFormat="1" hidden="1" x14ac:dyDescent="0.2">
      <c r="A986" s="266"/>
      <c r="B986" s="266"/>
      <c r="C986" s="276"/>
      <c r="D986" s="277"/>
      <c r="E986" s="267"/>
      <c r="F986" s="267"/>
      <c r="G986" s="267"/>
      <c r="H986" s="267"/>
      <c r="I986" s="267"/>
      <c r="J986" s="267"/>
      <c r="K986" s="267"/>
      <c r="L986" s="267"/>
      <c r="M986" s="267"/>
      <c r="N986" s="267"/>
      <c r="O986" s="269"/>
      <c r="Q986" s="227"/>
      <c r="R986" s="227"/>
    </row>
    <row r="987" spans="1:18" s="222" customFormat="1" hidden="1" x14ac:dyDescent="0.2">
      <c r="A987" s="266"/>
      <c r="B987" s="266"/>
      <c r="C987" s="276"/>
      <c r="D987" s="277"/>
      <c r="E987" s="267"/>
      <c r="F987" s="267"/>
      <c r="G987" s="267"/>
      <c r="H987" s="267"/>
      <c r="I987" s="267"/>
      <c r="J987" s="267"/>
      <c r="K987" s="267"/>
      <c r="L987" s="267"/>
      <c r="M987" s="267"/>
      <c r="N987" s="267"/>
      <c r="O987" s="269"/>
      <c r="Q987" s="227"/>
      <c r="R987" s="227"/>
    </row>
    <row r="988" spans="1:18" s="222" customFormat="1" hidden="1" x14ac:dyDescent="0.2">
      <c r="A988" s="266"/>
      <c r="B988" s="266"/>
      <c r="C988" s="276"/>
      <c r="D988" s="277"/>
      <c r="E988" s="267"/>
      <c r="F988" s="267"/>
      <c r="G988" s="267"/>
      <c r="H988" s="267"/>
      <c r="I988" s="267"/>
      <c r="J988" s="267"/>
      <c r="K988" s="267"/>
      <c r="L988" s="267"/>
      <c r="M988" s="267"/>
      <c r="N988" s="267"/>
      <c r="O988" s="269"/>
      <c r="Q988" s="227"/>
      <c r="R988" s="227"/>
    </row>
    <row r="989" spans="1:18" s="222" customFormat="1" hidden="1" x14ac:dyDescent="0.2">
      <c r="A989" s="266"/>
      <c r="B989" s="266"/>
      <c r="C989" s="276"/>
      <c r="D989" s="277"/>
      <c r="E989" s="267"/>
      <c r="F989" s="267"/>
      <c r="G989" s="267"/>
      <c r="H989" s="267"/>
      <c r="I989" s="267"/>
      <c r="J989" s="267"/>
      <c r="K989" s="267"/>
      <c r="L989" s="267"/>
      <c r="M989" s="267"/>
      <c r="N989" s="267"/>
      <c r="O989" s="269"/>
      <c r="Q989" s="227"/>
      <c r="R989" s="227"/>
    </row>
    <row r="990" spans="1:18" s="222" customFormat="1" hidden="1" x14ac:dyDescent="0.2">
      <c r="A990" s="266"/>
      <c r="B990" s="266"/>
      <c r="C990" s="276"/>
      <c r="D990" s="277"/>
      <c r="E990" s="267"/>
      <c r="F990" s="267"/>
      <c r="G990" s="267"/>
      <c r="H990" s="267"/>
      <c r="I990" s="267"/>
      <c r="J990" s="267"/>
      <c r="K990" s="267"/>
      <c r="L990" s="267"/>
      <c r="M990" s="267"/>
      <c r="N990" s="267"/>
      <c r="O990" s="269"/>
      <c r="Q990" s="227"/>
      <c r="R990" s="227"/>
    </row>
    <row r="991" spans="1:18" s="222" customFormat="1" hidden="1" x14ac:dyDescent="0.2">
      <c r="A991" s="266"/>
      <c r="B991" s="266"/>
      <c r="C991" s="276"/>
      <c r="D991" s="277"/>
      <c r="E991" s="267"/>
      <c r="F991" s="267"/>
      <c r="G991" s="267"/>
      <c r="H991" s="267"/>
      <c r="I991" s="267"/>
      <c r="J991" s="267"/>
      <c r="K991" s="267"/>
      <c r="L991" s="267"/>
      <c r="M991" s="267"/>
      <c r="N991" s="267"/>
      <c r="O991" s="269"/>
      <c r="Q991" s="227"/>
      <c r="R991" s="227"/>
    </row>
    <row r="992" spans="1:18" s="222" customFormat="1" hidden="1" x14ac:dyDescent="0.2">
      <c r="A992" s="266"/>
      <c r="B992" s="266"/>
      <c r="C992" s="276"/>
      <c r="D992" s="277"/>
      <c r="E992" s="267"/>
      <c r="F992" s="267"/>
      <c r="G992" s="267"/>
      <c r="H992" s="267"/>
      <c r="I992" s="267"/>
      <c r="J992" s="267"/>
      <c r="K992" s="267"/>
      <c r="L992" s="267"/>
      <c r="M992" s="267"/>
      <c r="N992" s="267"/>
      <c r="O992" s="269"/>
      <c r="Q992" s="227"/>
      <c r="R992" s="227"/>
    </row>
    <row r="993" spans="1:18" s="222" customFormat="1" hidden="1" x14ac:dyDescent="0.2">
      <c r="A993" s="266"/>
      <c r="B993" s="266"/>
      <c r="C993" s="276"/>
      <c r="D993" s="277"/>
      <c r="E993" s="267"/>
      <c r="F993" s="267"/>
      <c r="G993" s="267"/>
      <c r="H993" s="267"/>
      <c r="I993" s="267"/>
      <c r="J993" s="267"/>
      <c r="K993" s="267"/>
      <c r="L993" s="267"/>
      <c r="M993" s="267"/>
      <c r="N993" s="267"/>
      <c r="O993" s="269"/>
      <c r="Q993" s="227"/>
      <c r="R993" s="227"/>
    </row>
    <row r="994" spans="1:18" s="222" customFormat="1" hidden="1" x14ac:dyDescent="0.2">
      <c r="A994" s="266"/>
      <c r="B994" s="266"/>
      <c r="C994" s="276"/>
      <c r="D994" s="277"/>
      <c r="E994" s="267"/>
      <c r="F994" s="267"/>
      <c r="G994" s="267"/>
      <c r="H994" s="267"/>
      <c r="I994" s="267"/>
      <c r="J994" s="267"/>
      <c r="K994" s="267"/>
      <c r="L994" s="267"/>
      <c r="M994" s="267"/>
      <c r="N994" s="267"/>
      <c r="O994" s="269"/>
      <c r="Q994" s="227"/>
      <c r="R994" s="227"/>
    </row>
    <row r="995" spans="1:18" s="222" customFormat="1" hidden="1" x14ac:dyDescent="0.2">
      <c r="A995" s="266"/>
      <c r="B995" s="266"/>
      <c r="C995" s="276"/>
      <c r="D995" s="277"/>
      <c r="E995" s="267"/>
      <c r="F995" s="267"/>
      <c r="G995" s="267"/>
      <c r="H995" s="267"/>
      <c r="I995" s="267"/>
      <c r="J995" s="267"/>
      <c r="K995" s="267"/>
      <c r="L995" s="267"/>
      <c r="M995" s="267"/>
      <c r="N995" s="267"/>
      <c r="O995" s="269"/>
      <c r="Q995" s="227"/>
      <c r="R995" s="227"/>
    </row>
    <row r="996" spans="1:18" s="222" customFormat="1" hidden="1" x14ac:dyDescent="0.2">
      <c r="A996" s="266"/>
      <c r="B996" s="266"/>
      <c r="C996" s="276"/>
      <c r="D996" s="277"/>
      <c r="E996" s="267"/>
      <c r="F996" s="267"/>
      <c r="G996" s="267"/>
      <c r="H996" s="267"/>
      <c r="I996" s="267"/>
      <c r="J996" s="267"/>
      <c r="K996" s="267"/>
      <c r="L996" s="267"/>
      <c r="M996" s="267"/>
      <c r="N996" s="267"/>
      <c r="O996" s="269"/>
      <c r="Q996" s="227"/>
      <c r="R996" s="227"/>
    </row>
    <row r="997" spans="1:18" s="222" customFormat="1" hidden="1" x14ac:dyDescent="0.2">
      <c r="A997" s="266"/>
      <c r="B997" s="266"/>
      <c r="C997" s="276"/>
      <c r="D997" s="277"/>
      <c r="E997" s="267"/>
      <c r="F997" s="267"/>
      <c r="G997" s="267"/>
      <c r="H997" s="267"/>
      <c r="I997" s="267"/>
      <c r="J997" s="267"/>
      <c r="K997" s="267"/>
      <c r="L997" s="267"/>
      <c r="M997" s="267"/>
      <c r="N997" s="267"/>
      <c r="O997" s="269"/>
      <c r="Q997" s="227"/>
      <c r="R997" s="227"/>
    </row>
    <row r="998" spans="1:18" s="222" customFormat="1" hidden="1" x14ac:dyDescent="0.2">
      <c r="A998" s="266"/>
      <c r="B998" s="266"/>
      <c r="C998" s="276"/>
      <c r="D998" s="277"/>
      <c r="E998" s="267"/>
      <c r="F998" s="267"/>
      <c r="G998" s="267"/>
      <c r="H998" s="267"/>
      <c r="I998" s="267"/>
      <c r="J998" s="267"/>
      <c r="K998" s="267"/>
      <c r="L998" s="267"/>
      <c r="M998" s="267"/>
      <c r="N998" s="267"/>
      <c r="O998" s="269"/>
      <c r="Q998" s="227"/>
      <c r="R998" s="227"/>
    </row>
    <row r="999" spans="1:18" s="222" customFormat="1" hidden="1" x14ac:dyDescent="0.2">
      <c r="A999" s="266"/>
      <c r="B999" s="266"/>
      <c r="C999" s="276"/>
      <c r="D999" s="277"/>
      <c r="E999" s="267"/>
      <c r="F999" s="267"/>
      <c r="G999" s="267"/>
      <c r="H999" s="267"/>
      <c r="I999" s="267"/>
      <c r="J999" s="267"/>
      <c r="K999" s="267"/>
      <c r="L999" s="267"/>
      <c r="M999" s="267"/>
      <c r="N999" s="267"/>
      <c r="O999" s="269"/>
      <c r="Q999" s="227"/>
      <c r="R999" s="227"/>
    </row>
    <row r="1000" spans="1:18" s="222" customFormat="1" hidden="1" x14ac:dyDescent="0.2">
      <c r="A1000" s="266"/>
      <c r="B1000" s="266"/>
      <c r="C1000" s="276"/>
      <c r="D1000" s="277"/>
      <c r="E1000" s="267"/>
      <c r="F1000" s="267"/>
      <c r="G1000" s="267"/>
      <c r="H1000" s="267"/>
      <c r="I1000" s="267"/>
      <c r="J1000" s="267"/>
      <c r="K1000" s="267"/>
      <c r="L1000" s="267"/>
      <c r="M1000" s="267"/>
      <c r="N1000" s="267"/>
      <c r="O1000" s="269"/>
      <c r="Q1000" s="227"/>
      <c r="R1000" s="227"/>
    </row>
    <row r="1001" spans="1:18" s="222" customFormat="1" hidden="1" x14ac:dyDescent="0.2">
      <c r="A1001" s="266"/>
      <c r="B1001" s="266"/>
      <c r="C1001" s="276"/>
      <c r="D1001" s="277"/>
      <c r="E1001" s="267"/>
      <c r="F1001" s="267"/>
      <c r="G1001" s="267"/>
      <c r="H1001" s="267"/>
      <c r="I1001" s="267"/>
      <c r="J1001" s="267"/>
      <c r="K1001" s="267"/>
      <c r="L1001" s="267"/>
      <c r="M1001" s="267"/>
      <c r="N1001" s="267"/>
      <c r="O1001" s="269"/>
      <c r="Q1001" s="227"/>
      <c r="R1001" s="227"/>
    </row>
    <row r="1002" spans="1:18" s="222" customFormat="1" hidden="1" x14ac:dyDescent="0.2">
      <c r="A1002" s="266"/>
      <c r="B1002" s="266"/>
      <c r="C1002" s="276"/>
      <c r="D1002" s="277"/>
      <c r="E1002" s="267"/>
      <c r="F1002" s="267"/>
      <c r="G1002" s="267"/>
      <c r="H1002" s="267"/>
      <c r="I1002" s="267"/>
      <c r="J1002" s="267"/>
      <c r="K1002" s="267"/>
      <c r="L1002" s="267"/>
      <c r="M1002" s="267"/>
      <c r="N1002" s="267"/>
      <c r="O1002" s="269"/>
      <c r="Q1002" s="227"/>
      <c r="R1002" s="227"/>
    </row>
    <row r="1003" spans="1:18" s="222" customFormat="1" hidden="1" x14ac:dyDescent="0.2">
      <c r="A1003" s="266"/>
      <c r="B1003" s="266"/>
      <c r="C1003" s="276"/>
      <c r="D1003" s="277"/>
      <c r="E1003" s="267"/>
      <c r="F1003" s="267"/>
      <c r="G1003" s="267"/>
      <c r="H1003" s="267"/>
      <c r="I1003" s="267"/>
      <c r="J1003" s="267"/>
      <c r="K1003" s="267"/>
      <c r="L1003" s="267"/>
      <c r="M1003" s="267"/>
      <c r="N1003" s="267"/>
      <c r="O1003" s="269"/>
      <c r="Q1003" s="227"/>
      <c r="R1003" s="227"/>
    </row>
    <row r="1004" spans="1:18" s="222" customFormat="1" hidden="1" x14ac:dyDescent="0.2">
      <c r="A1004" s="266"/>
      <c r="B1004" s="266"/>
      <c r="C1004" s="276"/>
      <c r="D1004" s="277"/>
      <c r="E1004" s="267"/>
      <c r="F1004" s="267"/>
      <c r="G1004" s="267"/>
      <c r="H1004" s="267"/>
      <c r="I1004" s="267"/>
      <c r="J1004" s="267"/>
      <c r="K1004" s="267"/>
      <c r="L1004" s="267"/>
      <c r="M1004" s="267"/>
      <c r="N1004" s="267"/>
      <c r="O1004" s="269"/>
      <c r="Q1004" s="227"/>
      <c r="R1004" s="227"/>
    </row>
    <row r="1005" spans="1:18" s="222" customFormat="1" hidden="1" x14ac:dyDescent="0.2">
      <c r="A1005" s="266"/>
      <c r="B1005" s="266"/>
      <c r="C1005" s="276"/>
      <c r="D1005" s="277"/>
      <c r="E1005" s="267"/>
      <c r="F1005" s="267"/>
      <c r="G1005" s="267"/>
      <c r="H1005" s="267"/>
      <c r="I1005" s="267"/>
      <c r="J1005" s="267"/>
      <c r="K1005" s="267"/>
      <c r="L1005" s="267"/>
      <c r="M1005" s="267"/>
      <c r="N1005" s="267"/>
      <c r="O1005" s="269"/>
      <c r="Q1005" s="227"/>
      <c r="R1005" s="227"/>
    </row>
    <row r="1006" spans="1:18" s="222" customFormat="1" hidden="1" x14ac:dyDescent="0.2">
      <c r="A1006" s="266"/>
      <c r="B1006" s="266"/>
      <c r="C1006" s="276"/>
      <c r="D1006" s="277"/>
      <c r="E1006" s="267"/>
      <c r="F1006" s="267"/>
      <c r="G1006" s="267"/>
      <c r="H1006" s="267"/>
      <c r="I1006" s="267"/>
      <c r="J1006" s="267"/>
      <c r="K1006" s="267"/>
      <c r="L1006" s="267"/>
      <c r="M1006" s="267"/>
      <c r="N1006" s="267"/>
      <c r="O1006" s="269"/>
      <c r="Q1006" s="227"/>
      <c r="R1006" s="227"/>
    </row>
    <row r="1007" spans="1:18" s="222" customFormat="1" hidden="1" x14ac:dyDescent="0.2">
      <c r="A1007" s="266"/>
      <c r="B1007" s="266"/>
      <c r="C1007" s="276"/>
      <c r="D1007" s="277"/>
      <c r="E1007" s="267"/>
      <c r="F1007" s="267"/>
      <c r="G1007" s="267"/>
      <c r="H1007" s="267"/>
      <c r="I1007" s="267"/>
      <c r="J1007" s="267"/>
      <c r="K1007" s="267"/>
      <c r="L1007" s="267"/>
      <c r="M1007" s="267"/>
      <c r="N1007" s="267"/>
      <c r="O1007" s="269"/>
      <c r="Q1007" s="227"/>
      <c r="R1007" s="227"/>
    </row>
    <row r="1008" spans="1:18" s="222" customFormat="1" hidden="1" x14ac:dyDescent="0.2">
      <c r="A1008" s="266"/>
      <c r="B1008" s="266"/>
      <c r="C1008" s="276"/>
      <c r="D1008" s="277"/>
      <c r="E1008" s="267"/>
      <c r="F1008" s="267"/>
      <c r="G1008" s="267"/>
      <c r="H1008" s="267"/>
      <c r="I1008" s="267"/>
      <c r="J1008" s="267"/>
      <c r="K1008" s="267"/>
      <c r="L1008" s="267"/>
      <c r="M1008" s="267"/>
      <c r="N1008" s="267"/>
      <c r="O1008" s="269"/>
      <c r="Q1008" s="227"/>
      <c r="R1008" s="227"/>
    </row>
    <row r="1009" spans="1:18" s="222" customFormat="1" hidden="1" x14ac:dyDescent="0.2">
      <c r="A1009" s="266"/>
      <c r="B1009" s="266"/>
      <c r="C1009" s="276"/>
      <c r="D1009" s="277"/>
      <c r="E1009" s="267"/>
      <c r="F1009" s="267"/>
      <c r="G1009" s="267"/>
      <c r="H1009" s="267"/>
      <c r="I1009" s="267"/>
      <c r="J1009" s="267"/>
      <c r="K1009" s="267"/>
      <c r="L1009" s="267"/>
      <c r="M1009" s="267"/>
      <c r="N1009" s="267"/>
      <c r="O1009" s="269"/>
      <c r="Q1009" s="227"/>
      <c r="R1009" s="227"/>
    </row>
    <row r="1010" spans="1:18" s="222" customFormat="1" hidden="1" x14ac:dyDescent="0.2">
      <c r="A1010" s="266"/>
      <c r="B1010" s="266"/>
      <c r="C1010" s="276"/>
      <c r="D1010" s="277"/>
      <c r="E1010" s="267"/>
      <c r="F1010" s="267"/>
      <c r="G1010" s="267"/>
      <c r="H1010" s="267"/>
      <c r="I1010" s="267"/>
      <c r="J1010" s="267"/>
      <c r="K1010" s="267"/>
      <c r="L1010" s="267"/>
      <c r="M1010" s="267"/>
      <c r="N1010" s="267"/>
      <c r="O1010" s="269"/>
      <c r="Q1010" s="227"/>
      <c r="R1010" s="227"/>
    </row>
    <row r="1011" spans="1:18" s="222" customFormat="1" hidden="1" x14ac:dyDescent="0.2">
      <c r="A1011" s="266"/>
      <c r="B1011" s="266"/>
      <c r="C1011" s="276"/>
      <c r="D1011" s="277"/>
      <c r="E1011" s="267"/>
      <c r="F1011" s="267"/>
      <c r="G1011" s="267"/>
      <c r="H1011" s="267"/>
      <c r="I1011" s="267"/>
      <c r="J1011" s="267"/>
      <c r="K1011" s="267"/>
      <c r="L1011" s="267"/>
      <c r="M1011" s="267"/>
      <c r="N1011" s="267"/>
      <c r="O1011" s="269"/>
      <c r="Q1011" s="227"/>
      <c r="R1011" s="227"/>
    </row>
    <row r="1012" spans="1:18" s="222" customFormat="1" hidden="1" x14ac:dyDescent="0.2">
      <c r="A1012" s="266"/>
      <c r="B1012" s="266"/>
      <c r="C1012" s="276"/>
      <c r="D1012" s="277"/>
      <c r="E1012" s="267"/>
      <c r="F1012" s="267"/>
      <c r="G1012" s="267"/>
      <c r="H1012" s="267"/>
      <c r="I1012" s="267"/>
      <c r="J1012" s="267"/>
      <c r="K1012" s="267"/>
      <c r="L1012" s="267"/>
      <c r="M1012" s="267"/>
      <c r="N1012" s="267"/>
      <c r="O1012" s="269"/>
      <c r="Q1012" s="227"/>
      <c r="R1012" s="227"/>
    </row>
    <row r="1013" spans="1:18" s="222" customFormat="1" hidden="1" x14ac:dyDescent="0.2">
      <c r="A1013" s="266"/>
      <c r="B1013" s="266"/>
      <c r="C1013" s="276"/>
      <c r="D1013" s="277"/>
      <c r="E1013" s="267"/>
      <c r="F1013" s="267"/>
      <c r="G1013" s="267"/>
      <c r="H1013" s="267"/>
      <c r="I1013" s="267"/>
      <c r="J1013" s="267"/>
      <c r="K1013" s="267"/>
      <c r="L1013" s="267"/>
      <c r="M1013" s="267"/>
      <c r="N1013" s="267"/>
      <c r="O1013" s="269"/>
      <c r="Q1013" s="227"/>
      <c r="R1013" s="227"/>
    </row>
    <row r="1014" spans="1:18" s="222" customFormat="1" hidden="1" x14ac:dyDescent="0.2">
      <c r="A1014" s="266"/>
      <c r="B1014" s="266"/>
      <c r="C1014" s="276"/>
      <c r="D1014" s="277"/>
      <c r="E1014" s="267"/>
      <c r="F1014" s="267"/>
      <c r="G1014" s="267"/>
      <c r="H1014" s="267"/>
      <c r="I1014" s="267"/>
      <c r="J1014" s="267"/>
      <c r="K1014" s="267"/>
      <c r="L1014" s="267"/>
      <c r="M1014" s="267"/>
      <c r="N1014" s="267"/>
      <c r="O1014" s="269"/>
      <c r="Q1014" s="227"/>
      <c r="R1014" s="227"/>
    </row>
    <row r="1015" spans="1:18" s="222" customFormat="1" hidden="1" x14ac:dyDescent="0.2">
      <c r="A1015" s="266"/>
      <c r="B1015" s="266"/>
      <c r="C1015" s="276"/>
      <c r="D1015" s="277"/>
      <c r="E1015" s="267"/>
      <c r="F1015" s="267"/>
      <c r="G1015" s="267"/>
      <c r="H1015" s="267"/>
      <c r="I1015" s="267"/>
      <c r="J1015" s="267"/>
      <c r="K1015" s="267"/>
      <c r="L1015" s="267"/>
      <c r="M1015" s="267"/>
      <c r="N1015" s="267"/>
      <c r="O1015" s="269"/>
      <c r="Q1015" s="227"/>
      <c r="R1015" s="227"/>
    </row>
    <row r="1016" spans="1:18" s="222" customFormat="1" hidden="1" x14ac:dyDescent="0.2">
      <c r="A1016" s="266"/>
      <c r="B1016" s="266"/>
      <c r="C1016" s="276"/>
      <c r="D1016" s="277"/>
      <c r="E1016" s="267"/>
      <c r="F1016" s="267"/>
      <c r="G1016" s="267"/>
      <c r="H1016" s="267"/>
      <c r="I1016" s="267"/>
      <c r="J1016" s="267"/>
      <c r="K1016" s="267"/>
      <c r="L1016" s="267"/>
      <c r="M1016" s="267"/>
      <c r="N1016" s="267"/>
      <c r="O1016" s="269"/>
      <c r="Q1016" s="227"/>
      <c r="R1016" s="227"/>
    </row>
    <row r="1017" spans="1:18" s="222" customFormat="1" hidden="1" x14ac:dyDescent="0.2">
      <c r="A1017" s="266"/>
      <c r="B1017" s="266"/>
      <c r="C1017" s="276"/>
      <c r="D1017" s="277"/>
      <c r="E1017" s="267"/>
      <c r="F1017" s="267"/>
      <c r="G1017" s="267"/>
      <c r="H1017" s="267"/>
      <c r="I1017" s="267"/>
      <c r="J1017" s="267"/>
      <c r="K1017" s="267"/>
      <c r="L1017" s="267"/>
      <c r="M1017" s="267"/>
      <c r="N1017" s="267"/>
      <c r="O1017" s="269"/>
      <c r="Q1017" s="227"/>
      <c r="R1017" s="227"/>
    </row>
    <row r="1018" spans="1:18" s="222" customFormat="1" hidden="1" x14ac:dyDescent="0.2">
      <c r="A1018" s="266"/>
      <c r="B1018" s="266"/>
      <c r="C1018" s="276"/>
      <c r="D1018" s="277"/>
      <c r="E1018" s="267"/>
      <c r="F1018" s="267"/>
      <c r="G1018" s="267"/>
      <c r="H1018" s="267"/>
      <c r="I1018" s="267"/>
      <c r="J1018" s="267"/>
      <c r="K1018" s="267"/>
      <c r="L1018" s="267"/>
      <c r="M1018" s="267"/>
      <c r="N1018" s="267"/>
      <c r="O1018" s="269"/>
      <c r="Q1018" s="227"/>
      <c r="R1018" s="227"/>
    </row>
    <row r="1019" spans="1:18" s="222" customFormat="1" hidden="1" x14ac:dyDescent="0.2">
      <c r="A1019" s="266"/>
      <c r="B1019" s="266"/>
      <c r="C1019" s="276"/>
      <c r="D1019" s="277"/>
      <c r="E1019" s="267"/>
      <c r="F1019" s="267"/>
      <c r="G1019" s="267"/>
      <c r="H1019" s="267"/>
      <c r="I1019" s="267"/>
      <c r="J1019" s="267"/>
      <c r="K1019" s="267"/>
      <c r="L1019" s="267"/>
      <c r="M1019" s="267"/>
      <c r="N1019" s="267"/>
      <c r="O1019" s="269"/>
      <c r="Q1019" s="227"/>
      <c r="R1019" s="227"/>
    </row>
    <row r="1020" spans="1:18" s="222" customFormat="1" hidden="1" x14ac:dyDescent="0.2">
      <c r="A1020" s="266"/>
      <c r="B1020" s="266"/>
      <c r="C1020" s="276"/>
      <c r="D1020" s="277"/>
      <c r="E1020" s="267"/>
      <c r="F1020" s="267"/>
      <c r="G1020" s="267"/>
      <c r="H1020" s="267"/>
      <c r="I1020" s="267"/>
      <c r="J1020" s="267"/>
      <c r="K1020" s="267"/>
      <c r="L1020" s="267"/>
      <c r="M1020" s="267"/>
      <c r="N1020" s="267"/>
      <c r="O1020" s="269"/>
      <c r="Q1020" s="227"/>
      <c r="R1020" s="227"/>
    </row>
    <row r="1021" spans="1:18" s="222" customFormat="1" hidden="1" x14ac:dyDescent="0.2">
      <c r="A1021" s="266"/>
      <c r="B1021" s="266"/>
      <c r="C1021" s="276"/>
      <c r="D1021" s="277"/>
      <c r="E1021" s="267"/>
      <c r="F1021" s="267"/>
      <c r="G1021" s="267"/>
      <c r="H1021" s="267"/>
      <c r="I1021" s="267"/>
      <c r="J1021" s="267"/>
      <c r="K1021" s="267"/>
      <c r="L1021" s="267"/>
      <c r="M1021" s="267"/>
      <c r="N1021" s="267"/>
      <c r="O1021" s="269"/>
      <c r="Q1021" s="227"/>
      <c r="R1021" s="227"/>
    </row>
    <row r="1022" spans="1:18" s="222" customFormat="1" hidden="1" x14ac:dyDescent="0.2">
      <c r="A1022" s="266"/>
      <c r="B1022" s="266"/>
      <c r="C1022" s="276"/>
      <c r="D1022" s="277"/>
      <c r="E1022" s="267"/>
      <c r="F1022" s="267"/>
      <c r="G1022" s="267"/>
      <c r="H1022" s="267"/>
      <c r="I1022" s="267"/>
      <c r="J1022" s="267"/>
      <c r="K1022" s="267"/>
      <c r="L1022" s="267"/>
      <c r="M1022" s="267"/>
      <c r="N1022" s="267"/>
      <c r="O1022" s="269"/>
      <c r="Q1022" s="227"/>
      <c r="R1022" s="227"/>
    </row>
    <row r="1023" spans="1:18" s="222" customFormat="1" hidden="1" x14ac:dyDescent="0.2">
      <c r="A1023" s="266"/>
      <c r="B1023" s="266"/>
      <c r="C1023" s="276"/>
      <c r="D1023" s="277"/>
      <c r="E1023" s="267"/>
      <c r="F1023" s="267"/>
      <c r="G1023" s="267"/>
      <c r="H1023" s="267"/>
      <c r="I1023" s="267"/>
      <c r="J1023" s="267"/>
      <c r="K1023" s="267"/>
      <c r="L1023" s="267"/>
      <c r="M1023" s="267"/>
      <c r="N1023" s="267"/>
      <c r="O1023" s="269"/>
      <c r="Q1023" s="227"/>
      <c r="R1023" s="227"/>
    </row>
    <row r="1024" spans="1:18" s="222" customFormat="1" hidden="1" x14ac:dyDescent="0.2">
      <c r="A1024" s="266"/>
      <c r="B1024" s="266"/>
      <c r="C1024" s="276"/>
      <c r="D1024" s="277"/>
      <c r="E1024" s="267"/>
      <c r="F1024" s="267"/>
      <c r="G1024" s="267"/>
      <c r="H1024" s="267"/>
      <c r="I1024" s="267"/>
      <c r="J1024" s="267"/>
      <c r="K1024" s="267"/>
      <c r="L1024" s="267"/>
      <c r="M1024" s="267"/>
      <c r="N1024" s="267"/>
      <c r="O1024" s="269"/>
      <c r="Q1024" s="227"/>
      <c r="R1024" s="227"/>
    </row>
    <row r="1025" spans="1:18" s="222" customFormat="1" hidden="1" x14ac:dyDescent="0.2">
      <c r="A1025" s="266"/>
      <c r="B1025" s="266"/>
      <c r="C1025" s="276"/>
      <c r="D1025" s="277"/>
      <c r="E1025" s="267"/>
      <c r="F1025" s="267"/>
      <c r="G1025" s="267"/>
      <c r="H1025" s="267"/>
      <c r="I1025" s="267"/>
      <c r="J1025" s="267"/>
      <c r="K1025" s="267"/>
      <c r="L1025" s="267"/>
      <c r="M1025" s="267"/>
      <c r="N1025" s="267"/>
      <c r="O1025" s="269"/>
      <c r="Q1025" s="227"/>
      <c r="R1025" s="227"/>
    </row>
    <row r="1026" spans="1:18" s="222" customFormat="1" hidden="1" x14ac:dyDescent="0.2">
      <c r="A1026" s="266"/>
      <c r="B1026" s="266"/>
      <c r="C1026" s="276"/>
      <c r="D1026" s="277"/>
      <c r="E1026" s="267"/>
      <c r="F1026" s="267"/>
      <c r="G1026" s="267"/>
      <c r="H1026" s="267"/>
      <c r="I1026" s="267"/>
      <c r="J1026" s="267"/>
      <c r="K1026" s="267"/>
      <c r="L1026" s="267"/>
      <c r="M1026" s="267"/>
      <c r="N1026" s="267"/>
      <c r="O1026" s="269"/>
      <c r="Q1026" s="227"/>
      <c r="R1026" s="227"/>
    </row>
    <row r="1027" spans="1:18" s="222" customFormat="1" hidden="1" x14ac:dyDescent="0.2">
      <c r="A1027" s="266"/>
      <c r="B1027" s="266"/>
      <c r="C1027" s="276"/>
      <c r="D1027" s="277"/>
      <c r="E1027" s="267"/>
      <c r="F1027" s="267"/>
      <c r="G1027" s="267"/>
      <c r="H1027" s="267"/>
      <c r="I1027" s="267"/>
      <c r="J1027" s="267"/>
      <c r="K1027" s="267"/>
      <c r="L1027" s="267"/>
      <c r="M1027" s="267"/>
      <c r="N1027" s="267"/>
      <c r="O1027" s="269"/>
      <c r="Q1027" s="227"/>
      <c r="R1027" s="227"/>
    </row>
    <row r="1028" spans="1:18" s="222" customFormat="1" hidden="1" x14ac:dyDescent="0.2">
      <c r="A1028" s="266"/>
      <c r="B1028" s="266"/>
      <c r="C1028" s="276"/>
      <c r="D1028" s="277"/>
      <c r="E1028" s="267"/>
      <c r="F1028" s="267"/>
      <c r="G1028" s="267"/>
      <c r="H1028" s="267"/>
      <c r="I1028" s="267"/>
      <c r="J1028" s="267"/>
      <c r="K1028" s="267"/>
      <c r="L1028" s="267"/>
      <c r="M1028" s="267"/>
      <c r="N1028" s="267"/>
      <c r="O1028" s="269"/>
      <c r="Q1028" s="227"/>
      <c r="R1028" s="227"/>
    </row>
    <row r="1029" spans="1:18" s="222" customFormat="1" hidden="1" x14ac:dyDescent="0.2">
      <c r="A1029" s="266"/>
      <c r="B1029" s="266"/>
      <c r="C1029" s="276"/>
      <c r="D1029" s="277"/>
      <c r="E1029" s="267"/>
      <c r="F1029" s="267"/>
      <c r="G1029" s="267"/>
      <c r="H1029" s="267"/>
      <c r="I1029" s="267"/>
      <c r="J1029" s="267"/>
      <c r="K1029" s="267"/>
      <c r="L1029" s="267"/>
      <c r="M1029" s="267"/>
      <c r="N1029" s="267"/>
      <c r="O1029" s="269"/>
      <c r="Q1029" s="227"/>
      <c r="R1029" s="227"/>
    </row>
    <row r="1030" spans="1:18" s="222" customFormat="1" hidden="1" x14ac:dyDescent="0.2">
      <c r="A1030" s="266"/>
      <c r="B1030" s="266"/>
      <c r="C1030" s="276"/>
      <c r="D1030" s="277"/>
      <c r="E1030" s="267"/>
      <c r="F1030" s="267"/>
      <c r="G1030" s="267"/>
      <c r="H1030" s="267"/>
      <c r="I1030" s="267"/>
      <c r="J1030" s="267"/>
      <c r="K1030" s="267"/>
      <c r="L1030" s="267"/>
      <c r="M1030" s="267"/>
      <c r="N1030" s="267"/>
      <c r="O1030" s="269"/>
      <c r="Q1030" s="227"/>
      <c r="R1030" s="227"/>
    </row>
    <row r="1031" spans="1:18" s="222" customFormat="1" hidden="1" x14ac:dyDescent="0.2">
      <c r="A1031" s="266"/>
      <c r="B1031" s="266"/>
      <c r="C1031" s="276"/>
      <c r="D1031" s="277"/>
      <c r="E1031" s="267"/>
      <c r="F1031" s="267"/>
      <c r="G1031" s="267"/>
      <c r="H1031" s="267"/>
      <c r="I1031" s="267"/>
      <c r="J1031" s="267"/>
      <c r="K1031" s="267"/>
      <c r="L1031" s="267"/>
      <c r="M1031" s="267"/>
      <c r="N1031" s="267"/>
      <c r="O1031" s="269"/>
      <c r="Q1031" s="227"/>
      <c r="R1031" s="227"/>
    </row>
    <row r="1032" spans="1:18" s="222" customFormat="1" hidden="1" x14ac:dyDescent="0.2">
      <c r="A1032" s="266"/>
      <c r="B1032" s="266"/>
      <c r="C1032" s="276"/>
      <c r="D1032" s="277"/>
      <c r="E1032" s="267"/>
      <c r="F1032" s="267"/>
      <c r="G1032" s="267"/>
      <c r="H1032" s="267"/>
      <c r="I1032" s="267"/>
      <c r="J1032" s="267"/>
      <c r="K1032" s="267"/>
      <c r="L1032" s="267"/>
      <c r="M1032" s="267"/>
      <c r="N1032" s="267"/>
      <c r="O1032" s="269"/>
      <c r="Q1032" s="227"/>
      <c r="R1032" s="227"/>
    </row>
    <row r="1033" spans="1:18" s="222" customFormat="1" hidden="1" x14ac:dyDescent="0.2">
      <c r="A1033" s="266"/>
      <c r="B1033" s="266"/>
      <c r="C1033" s="276"/>
      <c r="D1033" s="277"/>
      <c r="E1033" s="267"/>
      <c r="F1033" s="267"/>
      <c r="G1033" s="267"/>
      <c r="H1033" s="267"/>
      <c r="I1033" s="267"/>
      <c r="J1033" s="267"/>
      <c r="K1033" s="267"/>
      <c r="L1033" s="267"/>
      <c r="M1033" s="267"/>
      <c r="N1033" s="267"/>
      <c r="O1033" s="269"/>
      <c r="Q1033" s="227"/>
      <c r="R1033" s="227"/>
    </row>
    <row r="1034" spans="1:18" s="222" customFormat="1" hidden="1" x14ac:dyDescent="0.2">
      <c r="A1034" s="266"/>
      <c r="B1034" s="266"/>
      <c r="C1034" s="276"/>
      <c r="D1034" s="277"/>
      <c r="E1034" s="267"/>
      <c r="F1034" s="267"/>
      <c r="G1034" s="267"/>
      <c r="H1034" s="267"/>
      <c r="I1034" s="267"/>
      <c r="J1034" s="267"/>
      <c r="K1034" s="267"/>
      <c r="L1034" s="267"/>
      <c r="M1034" s="267"/>
      <c r="N1034" s="267"/>
      <c r="O1034" s="269"/>
      <c r="Q1034" s="227"/>
      <c r="R1034" s="227"/>
    </row>
    <row r="1035" spans="1:18" s="222" customFormat="1" hidden="1" x14ac:dyDescent="0.2">
      <c r="A1035" s="266"/>
      <c r="B1035" s="266"/>
      <c r="C1035" s="276"/>
      <c r="D1035" s="277"/>
      <c r="E1035" s="267"/>
      <c r="F1035" s="267"/>
      <c r="G1035" s="267"/>
      <c r="H1035" s="267"/>
      <c r="I1035" s="267"/>
      <c r="J1035" s="267"/>
      <c r="K1035" s="267"/>
      <c r="L1035" s="267"/>
      <c r="M1035" s="267"/>
      <c r="N1035" s="267"/>
      <c r="O1035" s="269"/>
      <c r="Q1035" s="227"/>
      <c r="R1035" s="227"/>
    </row>
    <row r="1036" spans="1:18" s="222" customFormat="1" hidden="1" x14ac:dyDescent="0.2">
      <c r="A1036" s="266"/>
      <c r="B1036" s="266"/>
      <c r="C1036" s="276"/>
      <c r="D1036" s="277"/>
      <c r="E1036" s="267"/>
      <c r="F1036" s="267"/>
      <c r="G1036" s="267"/>
      <c r="H1036" s="267"/>
      <c r="I1036" s="267"/>
      <c r="J1036" s="267"/>
      <c r="K1036" s="267"/>
      <c r="L1036" s="267"/>
      <c r="M1036" s="267"/>
      <c r="N1036" s="267"/>
      <c r="O1036" s="269"/>
      <c r="Q1036" s="227"/>
      <c r="R1036" s="227"/>
    </row>
    <row r="1037" spans="1:18" s="222" customFormat="1" hidden="1" x14ac:dyDescent="0.2">
      <c r="A1037" s="266"/>
      <c r="B1037" s="266"/>
      <c r="C1037" s="276"/>
      <c r="D1037" s="277"/>
      <c r="E1037" s="267"/>
      <c r="F1037" s="267"/>
      <c r="G1037" s="267"/>
      <c r="H1037" s="267"/>
      <c r="I1037" s="267"/>
      <c r="J1037" s="267"/>
      <c r="K1037" s="267"/>
      <c r="L1037" s="267"/>
      <c r="M1037" s="267"/>
      <c r="N1037" s="267"/>
      <c r="O1037" s="269"/>
      <c r="Q1037" s="227"/>
      <c r="R1037" s="227"/>
    </row>
    <row r="1038" spans="1:18" s="222" customFormat="1" hidden="1" x14ac:dyDescent="0.2">
      <c r="A1038" s="266"/>
      <c r="B1038" s="266"/>
      <c r="C1038" s="276"/>
      <c r="D1038" s="277"/>
      <c r="E1038" s="267"/>
      <c r="F1038" s="267"/>
      <c r="G1038" s="267"/>
      <c r="H1038" s="267"/>
      <c r="I1038" s="267"/>
      <c r="J1038" s="267"/>
      <c r="K1038" s="267"/>
      <c r="L1038" s="267"/>
      <c r="M1038" s="267"/>
      <c r="N1038" s="267"/>
      <c r="O1038" s="269"/>
      <c r="Q1038" s="227"/>
      <c r="R1038" s="227"/>
    </row>
    <row r="1039" spans="1:18" s="222" customFormat="1" hidden="1" x14ac:dyDescent="0.2">
      <c r="A1039" s="266"/>
      <c r="B1039" s="266"/>
      <c r="C1039" s="276"/>
      <c r="D1039" s="277"/>
      <c r="E1039" s="267"/>
      <c r="F1039" s="267"/>
      <c r="G1039" s="267"/>
      <c r="H1039" s="267"/>
      <c r="I1039" s="267"/>
      <c r="J1039" s="267"/>
      <c r="K1039" s="267"/>
      <c r="L1039" s="267"/>
      <c r="M1039" s="267"/>
      <c r="N1039" s="267"/>
      <c r="O1039" s="269"/>
      <c r="Q1039" s="227"/>
      <c r="R1039" s="227"/>
    </row>
    <row r="1040" spans="1:18" s="222" customFormat="1" hidden="1" x14ac:dyDescent="0.2">
      <c r="A1040" s="266"/>
      <c r="B1040" s="266"/>
      <c r="C1040" s="276"/>
      <c r="D1040" s="277"/>
      <c r="E1040" s="267"/>
      <c r="F1040" s="267"/>
      <c r="G1040" s="267"/>
      <c r="H1040" s="267"/>
      <c r="I1040" s="267"/>
      <c r="J1040" s="267"/>
      <c r="K1040" s="267"/>
      <c r="L1040" s="267"/>
      <c r="M1040" s="267"/>
      <c r="N1040" s="267"/>
      <c r="O1040" s="269"/>
      <c r="Q1040" s="227"/>
      <c r="R1040" s="227"/>
    </row>
    <row r="1041" spans="1:18" s="222" customFormat="1" hidden="1" x14ac:dyDescent="0.2">
      <c r="A1041" s="266"/>
      <c r="B1041" s="266"/>
      <c r="C1041" s="276"/>
      <c r="D1041" s="277"/>
      <c r="E1041" s="267"/>
      <c r="F1041" s="267"/>
      <c r="G1041" s="267"/>
      <c r="H1041" s="267"/>
      <c r="I1041" s="267"/>
      <c r="J1041" s="267"/>
      <c r="K1041" s="267"/>
      <c r="L1041" s="267"/>
      <c r="M1041" s="267"/>
      <c r="N1041" s="267"/>
      <c r="O1041" s="269"/>
      <c r="Q1041" s="227"/>
      <c r="R1041" s="227"/>
    </row>
    <row r="1042" spans="1:18" s="222" customFormat="1" hidden="1" x14ac:dyDescent="0.2">
      <c r="A1042" s="266"/>
      <c r="B1042" s="266"/>
      <c r="C1042" s="276"/>
      <c r="D1042" s="277"/>
      <c r="E1042" s="267"/>
      <c r="F1042" s="267"/>
      <c r="G1042" s="267"/>
      <c r="H1042" s="267"/>
      <c r="I1042" s="267"/>
      <c r="J1042" s="267"/>
      <c r="K1042" s="267"/>
      <c r="L1042" s="267"/>
      <c r="M1042" s="267"/>
      <c r="N1042" s="267"/>
      <c r="O1042" s="269"/>
      <c r="Q1042" s="227"/>
      <c r="R1042" s="227"/>
    </row>
    <row r="1043" spans="1:18" s="222" customFormat="1" hidden="1" x14ac:dyDescent="0.2">
      <c r="A1043" s="266"/>
      <c r="B1043" s="266"/>
      <c r="C1043" s="276"/>
      <c r="D1043" s="277"/>
      <c r="E1043" s="267"/>
      <c r="F1043" s="267"/>
      <c r="G1043" s="267"/>
      <c r="H1043" s="267"/>
      <c r="I1043" s="267"/>
      <c r="J1043" s="267"/>
      <c r="K1043" s="267"/>
      <c r="L1043" s="267"/>
      <c r="M1043" s="267"/>
      <c r="N1043" s="267"/>
      <c r="O1043" s="269"/>
      <c r="Q1043" s="227"/>
      <c r="R1043" s="227"/>
    </row>
    <row r="1044" spans="1:18" s="222" customFormat="1" hidden="1" x14ac:dyDescent="0.2">
      <c r="A1044" s="266"/>
      <c r="B1044" s="266"/>
      <c r="C1044" s="276"/>
      <c r="D1044" s="277"/>
      <c r="E1044" s="267"/>
      <c r="F1044" s="267"/>
      <c r="G1044" s="267"/>
      <c r="H1044" s="267"/>
      <c r="I1044" s="267"/>
      <c r="J1044" s="267"/>
      <c r="K1044" s="267"/>
      <c r="L1044" s="267"/>
      <c r="M1044" s="267"/>
      <c r="N1044" s="267"/>
      <c r="O1044" s="269"/>
      <c r="Q1044" s="227"/>
      <c r="R1044" s="227"/>
    </row>
    <row r="1045" spans="1:18" s="222" customFormat="1" hidden="1" x14ac:dyDescent="0.2">
      <c r="A1045" s="266"/>
      <c r="B1045" s="266"/>
      <c r="C1045" s="276"/>
      <c r="D1045" s="277"/>
      <c r="E1045" s="267"/>
      <c r="F1045" s="267"/>
      <c r="G1045" s="267"/>
      <c r="H1045" s="267"/>
      <c r="I1045" s="267"/>
      <c r="J1045" s="267"/>
      <c r="K1045" s="267"/>
      <c r="L1045" s="267"/>
      <c r="M1045" s="267"/>
      <c r="N1045" s="267"/>
      <c r="O1045" s="269"/>
      <c r="Q1045" s="227"/>
      <c r="R1045" s="227"/>
    </row>
    <row r="1046" spans="1:18" s="222" customFormat="1" x14ac:dyDescent="0.2">
      <c r="A1046" s="266"/>
      <c r="B1046" s="266"/>
      <c r="C1046" s="276"/>
      <c r="D1046" s="277"/>
      <c r="E1046" s="267"/>
      <c r="F1046" s="267"/>
      <c r="G1046" s="267"/>
      <c r="H1046" s="267"/>
      <c r="I1046" s="267"/>
      <c r="J1046" s="267"/>
      <c r="K1046" s="267"/>
      <c r="L1046" s="267"/>
      <c r="M1046" s="267"/>
      <c r="N1046" s="267"/>
      <c r="O1046" s="269"/>
      <c r="Q1046" s="227"/>
      <c r="R1046" s="227"/>
    </row>
    <row r="1047" spans="1:18" s="222" customFormat="1" x14ac:dyDescent="0.2">
      <c r="A1047" s="266"/>
      <c r="B1047" s="266"/>
      <c r="C1047" s="276"/>
      <c r="D1047" s="277"/>
      <c r="E1047" s="267"/>
      <c r="F1047" s="267"/>
      <c r="G1047" s="267"/>
      <c r="H1047" s="267"/>
      <c r="I1047" s="267"/>
      <c r="J1047" s="267"/>
      <c r="K1047" s="267"/>
      <c r="L1047" s="267"/>
      <c r="M1047" s="267"/>
      <c r="N1047" s="267"/>
      <c r="O1047" s="269"/>
      <c r="Q1047" s="227"/>
      <c r="R1047" s="227"/>
    </row>
    <row r="1048" spans="1:18" s="222" customFormat="1" x14ac:dyDescent="0.2">
      <c r="A1048" s="266"/>
      <c r="B1048" s="266"/>
      <c r="C1048" s="276"/>
      <c r="D1048" s="277"/>
      <c r="E1048" s="267"/>
      <c r="F1048" s="267"/>
      <c r="G1048" s="267"/>
      <c r="H1048" s="267"/>
      <c r="I1048" s="267"/>
      <c r="J1048" s="267"/>
      <c r="K1048" s="267"/>
      <c r="L1048" s="267"/>
      <c r="M1048" s="267"/>
      <c r="N1048" s="267"/>
      <c r="O1048" s="269"/>
      <c r="Q1048" s="227"/>
      <c r="R1048" s="227"/>
    </row>
    <row r="1049" spans="1:18" s="222" customFormat="1" x14ac:dyDescent="0.2">
      <c r="A1049" s="266"/>
      <c r="B1049" s="266"/>
      <c r="C1049" s="276"/>
      <c r="D1049" s="277"/>
      <c r="E1049" s="267"/>
      <c r="F1049" s="267"/>
      <c r="G1049" s="267"/>
      <c r="H1049" s="267"/>
      <c r="I1049" s="267"/>
      <c r="J1049" s="267"/>
      <c r="K1049" s="267"/>
      <c r="L1049" s="267"/>
      <c r="M1049" s="267"/>
      <c r="N1049" s="267"/>
      <c r="O1049" s="269"/>
      <c r="Q1049" s="227"/>
      <c r="R1049" s="227"/>
    </row>
    <row r="1050" spans="1:18" s="222" customFormat="1" x14ac:dyDescent="0.2">
      <c r="A1050" s="266"/>
      <c r="B1050" s="266"/>
      <c r="C1050" s="276"/>
      <c r="D1050" s="277"/>
      <c r="E1050" s="267"/>
      <c r="F1050" s="267"/>
      <c r="G1050" s="267"/>
      <c r="H1050" s="267"/>
      <c r="I1050" s="267"/>
      <c r="J1050" s="267"/>
      <c r="K1050" s="267"/>
      <c r="L1050" s="267"/>
      <c r="M1050" s="267"/>
      <c r="N1050" s="267"/>
      <c r="O1050" s="269"/>
      <c r="Q1050" s="227"/>
      <c r="R1050" s="227"/>
    </row>
    <row r="1051" spans="1:18" s="222" customFormat="1" x14ac:dyDescent="0.2">
      <c r="A1051" s="266"/>
      <c r="B1051" s="266"/>
      <c r="C1051" s="276"/>
      <c r="D1051" s="277"/>
      <c r="E1051" s="267"/>
      <c r="F1051" s="267"/>
      <c r="G1051" s="267"/>
      <c r="H1051" s="267"/>
      <c r="I1051" s="267"/>
      <c r="J1051" s="267"/>
      <c r="K1051" s="267"/>
      <c r="L1051" s="267"/>
      <c r="M1051" s="267"/>
      <c r="N1051" s="267"/>
      <c r="O1051" s="269"/>
      <c r="Q1051" s="227"/>
      <c r="R1051" s="227"/>
    </row>
    <row r="1052" spans="1:18" s="222" customFormat="1" x14ac:dyDescent="0.2">
      <c r="A1052" s="266"/>
      <c r="B1052" s="266"/>
      <c r="C1052" s="276"/>
      <c r="D1052" s="277"/>
      <c r="E1052" s="267"/>
      <c r="F1052" s="267"/>
      <c r="G1052" s="267"/>
      <c r="H1052" s="267"/>
      <c r="I1052" s="267"/>
      <c r="J1052" s="267"/>
      <c r="K1052" s="267"/>
      <c r="L1052" s="267"/>
      <c r="M1052" s="267"/>
      <c r="N1052" s="267"/>
      <c r="O1052" s="269"/>
      <c r="Q1052" s="227"/>
      <c r="R1052" s="227"/>
    </row>
    <row r="1053" spans="1:18" s="222" customFormat="1" x14ac:dyDescent="0.2">
      <c r="A1053" s="266"/>
      <c r="B1053" s="266"/>
      <c r="C1053" s="276"/>
      <c r="D1053" s="277"/>
      <c r="E1053" s="267"/>
      <c r="F1053" s="267"/>
      <c r="G1053" s="267"/>
      <c r="H1053" s="267"/>
      <c r="I1053" s="267"/>
      <c r="J1053" s="267"/>
      <c r="K1053" s="267"/>
      <c r="L1053" s="267"/>
      <c r="M1053" s="267"/>
      <c r="N1053" s="267"/>
      <c r="O1053" s="269"/>
      <c r="Q1053" s="227"/>
      <c r="R1053" s="227"/>
    </row>
    <row r="1054" spans="1:18" s="222" customFormat="1" x14ac:dyDescent="0.2">
      <c r="A1054" s="266"/>
      <c r="B1054" s="266"/>
      <c r="C1054" s="276"/>
      <c r="D1054" s="277"/>
      <c r="E1054" s="267"/>
      <c r="F1054" s="267"/>
      <c r="G1054" s="267"/>
      <c r="H1054" s="267"/>
      <c r="I1054" s="267"/>
      <c r="J1054" s="267"/>
      <c r="K1054" s="267"/>
      <c r="L1054" s="267"/>
      <c r="M1054" s="267"/>
      <c r="N1054" s="267"/>
      <c r="O1054" s="269"/>
      <c r="Q1054" s="227"/>
      <c r="R1054" s="227"/>
    </row>
    <row r="1055" spans="1:18" s="222" customFormat="1" x14ac:dyDescent="0.2">
      <c r="A1055" s="266"/>
      <c r="B1055" s="266"/>
      <c r="C1055" s="276"/>
      <c r="D1055" s="277"/>
      <c r="E1055" s="267"/>
      <c r="F1055" s="267"/>
      <c r="G1055" s="267"/>
      <c r="H1055" s="267"/>
      <c r="I1055" s="267"/>
      <c r="J1055" s="267"/>
      <c r="K1055" s="267"/>
      <c r="L1055" s="267"/>
      <c r="M1055" s="267"/>
      <c r="N1055" s="267"/>
      <c r="O1055" s="269"/>
      <c r="Q1055" s="227"/>
      <c r="R1055" s="227"/>
    </row>
    <row r="1056" spans="1:18" s="222" customFormat="1" x14ac:dyDescent="0.2">
      <c r="A1056" s="266"/>
      <c r="B1056" s="266"/>
      <c r="C1056" s="276"/>
      <c r="D1056" s="277"/>
      <c r="E1056" s="267"/>
      <c r="F1056" s="267"/>
      <c r="G1056" s="267"/>
      <c r="H1056" s="267"/>
      <c r="I1056" s="267"/>
      <c r="J1056" s="267"/>
      <c r="K1056" s="267"/>
      <c r="L1056" s="267"/>
      <c r="M1056" s="267"/>
      <c r="N1056" s="267"/>
      <c r="O1056" s="269"/>
      <c r="Q1056" s="227"/>
      <c r="R1056" s="227"/>
    </row>
    <row r="1057" spans="1:18" s="222" customFormat="1" x14ac:dyDescent="0.2">
      <c r="A1057" s="266"/>
      <c r="B1057" s="266"/>
      <c r="C1057" s="276"/>
      <c r="D1057" s="277"/>
      <c r="E1057" s="267"/>
      <c r="F1057" s="267"/>
      <c r="G1057" s="267"/>
      <c r="H1057" s="267"/>
      <c r="I1057" s="267"/>
      <c r="J1057" s="267"/>
      <c r="K1057" s="267"/>
      <c r="L1057" s="267"/>
      <c r="M1057" s="267"/>
      <c r="N1057" s="267"/>
      <c r="O1057" s="269"/>
      <c r="Q1057" s="227"/>
      <c r="R1057" s="227"/>
    </row>
    <row r="1058" spans="1:18" s="222" customFormat="1" x14ac:dyDescent="0.2">
      <c r="A1058" s="266"/>
      <c r="B1058" s="266"/>
      <c r="C1058" s="276"/>
      <c r="D1058" s="277"/>
      <c r="E1058" s="267"/>
      <c r="F1058" s="267"/>
      <c r="G1058" s="267"/>
      <c r="H1058" s="267"/>
      <c r="I1058" s="267"/>
      <c r="J1058" s="267"/>
      <c r="K1058" s="267"/>
      <c r="L1058" s="267"/>
      <c r="M1058" s="267"/>
      <c r="N1058" s="267"/>
      <c r="O1058" s="269"/>
      <c r="Q1058" s="227"/>
      <c r="R1058" s="227"/>
    </row>
    <row r="1059" spans="1:18" s="222" customFormat="1" x14ac:dyDescent="0.2">
      <c r="A1059" s="266"/>
      <c r="B1059" s="266"/>
      <c r="C1059" s="276"/>
      <c r="D1059" s="277"/>
      <c r="E1059" s="267"/>
      <c r="F1059" s="267"/>
      <c r="G1059" s="267"/>
      <c r="H1059" s="267"/>
      <c r="I1059" s="267"/>
      <c r="J1059" s="267"/>
      <c r="K1059" s="267"/>
      <c r="L1059" s="267"/>
      <c r="M1059" s="267"/>
      <c r="N1059" s="267"/>
      <c r="O1059" s="269"/>
      <c r="Q1059" s="227"/>
      <c r="R1059" s="227"/>
    </row>
    <row r="1060" spans="1:18" s="222" customFormat="1" x14ac:dyDescent="0.2">
      <c r="A1060" s="266"/>
      <c r="B1060" s="266"/>
      <c r="C1060" s="276"/>
      <c r="D1060" s="277"/>
      <c r="E1060" s="267"/>
      <c r="F1060" s="267"/>
      <c r="G1060" s="267"/>
      <c r="H1060" s="267"/>
      <c r="I1060" s="267"/>
      <c r="J1060" s="267"/>
      <c r="K1060" s="267"/>
      <c r="L1060" s="267"/>
      <c r="M1060" s="267"/>
      <c r="N1060" s="267"/>
      <c r="O1060" s="269"/>
      <c r="Q1060" s="227"/>
      <c r="R1060" s="227"/>
    </row>
    <row r="1061" spans="1:18" x14ac:dyDescent="0.2"/>
    <row r="1062" spans="1:18" x14ac:dyDescent="0.2"/>
    <row r="1063" spans="1:18" x14ac:dyDescent="0.2"/>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sheetData>
  <pageMargins left="0.70866141732283472" right="0.70866141732283472" top="0.74803149606299213" bottom="0.74803149606299213" header="0.31496062992125984" footer="0.31496062992125984"/>
  <pageSetup paperSize="8" scale="76" fitToHeight="0" orientation="landscape" r:id="rId1"/>
  <ignoredErrors>
    <ignoredError sqref="E29:M29 D98:M98 D202 E32:M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654"/>
  <sheetViews>
    <sheetView workbookViewId="0">
      <selection activeCell="G161" sqref="G161"/>
    </sheetView>
  </sheetViews>
  <sheetFormatPr defaultColWidth="9.33203125" defaultRowHeight="12.75" x14ac:dyDescent="0.2"/>
  <cols>
    <col min="1" max="1" width="4.1640625" style="271" customWidth="1"/>
    <col min="2" max="4" width="3.83203125" style="271" customWidth="1"/>
    <col min="5" max="5" width="7.1640625" style="271" customWidth="1"/>
    <col min="6" max="7" width="9.33203125" style="271"/>
    <col min="8" max="8" width="3.83203125" style="271" customWidth="1"/>
    <col min="9" max="9" width="9.33203125" style="271"/>
    <col min="10" max="10" width="14.33203125" style="271" customWidth="1"/>
    <col min="11" max="11" width="28.33203125" style="271" customWidth="1"/>
    <col min="12" max="12" width="4" style="271" customWidth="1"/>
    <col min="13" max="14" width="9.33203125" style="271"/>
    <col min="15" max="15" width="4.5" style="271" customWidth="1"/>
    <col min="16" max="16" width="10.83203125" style="271" customWidth="1"/>
    <col min="17" max="23" width="11" style="271" customWidth="1"/>
    <col min="24" max="38" width="10.5" style="271" customWidth="1"/>
    <col min="39" max="16384" width="9.33203125" style="271"/>
  </cols>
  <sheetData>
    <row r="1" spans="1:33" s="14" customFormat="1" x14ac:dyDescent="0.2">
      <c r="A1" s="150"/>
      <c r="B1" s="150"/>
    </row>
    <row r="2" spans="1:33" s="14" customFormat="1" x14ac:dyDescent="0.2">
      <c r="A2" s="150"/>
      <c r="B2" s="150"/>
      <c r="C2" s="165"/>
      <c r="F2" s="165" t="s">
        <v>208</v>
      </c>
    </row>
    <row r="3" spans="1:33" s="14" customFormat="1" x14ac:dyDescent="0.2">
      <c r="C3" s="166"/>
      <c r="F3" s="166" t="s">
        <v>0</v>
      </c>
    </row>
    <row r="4" spans="1:33" s="14" customFormat="1" ht="25.5" customHeight="1" x14ac:dyDescent="0.2">
      <c r="C4" s="166"/>
      <c r="F4" s="274" t="s">
        <v>187</v>
      </c>
    </row>
    <row r="5" spans="1:33" s="129" customFormat="1" ht="17.25" customHeight="1" x14ac:dyDescent="0.2"/>
    <row r="8" spans="1:33" x14ac:dyDescent="0.2">
      <c r="Q8" s="281" t="s">
        <v>430</v>
      </c>
      <c r="R8" s="281"/>
      <c r="S8" s="281"/>
      <c r="T8" s="281"/>
      <c r="U8" s="281"/>
      <c r="V8" s="281"/>
      <c r="W8" s="281"/>
      <c r="X8" s="281"/>
      <c r="Y8" s="281"/>
      <c r="Z8" s="281"/>
      <c r="AA8" s="281"/>
      <c r="AB8" s="281"/>
      <c r="AC8" s="281"/>
      <c r="AD8" s="281"/>
      <c r="AE8" s="281"/>
      <c r="AF8" s="281"/>
      <c r="AG8" s="281"/>
    </row>
    <row r="9" spans="1:33" x14ac:dyDescent="0.2">
      <c r="Q9" s="281" t="s">
        <v>71</v>
      </c>
      <c r="R9" s="281" t="s">
        <v>72</v>
      </c>
      <c r="S9" s="281" t="s">
        <v>232</v>
      </c>
      <c r="T9" s="281" t="s">
        <v>233</v>
      </c>
      <c r="U9" s="281" t="s">
        <v>234</v>
      </c>
      <c r="V9" s="281" t="s">
        <v>235</v>
      </c>
      <c r="W9" s="281" t="s">
        <v>236</v>
      </c>
      <c r="X9" s="281" t="s">
        <v>237</v>
      </c>
      <c r="Y9" s="281" t="s">
        <v>238</v>
      </c>
      <c r="Z9" s="281" t="s">
        <v>239</v>
      </c>
      <c r="AA9" s="281" t="s">
        <v>240</v>
      </c>
      <c r="AB9" s="281" t="s">
        <v>241</v>
      </c>
      <c r="AC9" s="281" t="s">
        <v>431</v>
      </c>
      <c r="AD9" s="281" t="s">
        <v>432</v>
      </c>
      <c r="AE9" s="281" t="s">
        <v>433</v>
      </c>
      <c r="AF9" s="281" t="s">
        <v>434</v>
      </c>
      <c r="AG9" s="281" t="s">
        <v>435</v>
      </c>
    </row>
    <row r="10" spans="1:33" x14ac:dyDescent="0.2">
      <c r="Q10" s="281" t="s">
        <v>72</v>
      </c>
      <c r="R10" s="281" t="s">
        <v>232</v>
      </c>
      <c r="S10" s="281" t="s">
        <v>233</v>
      </c>
      <c r="T10" s="281" t="s">
        <v>234</v>
      </c>
      <c r="U10" s="281" t="s">
        <v>235</v>
      </c>
      <c r="V10" s="281" t="s">
        <v>236</v>
      </c>
      <c r="W10" s="281" t="s">
        <v>237</v>
      </c>
      <c r="X10" s="281" t="s">
        <v>238</v>
      </c>
      <c r="Y10" s="281" t="s">
        <v>239</v>
      </c>
      <c r="Z10" s="281" t="s">
        <v>240</v>
      </c>
      <c r="AA10" s="281" t="s">
        <v>241</v>
      </c>
      <c r="AB10" s="281" t="s">
        <v>431</v>
      </c>
      <c r="AC10" s="281" t="s">
        <v>432</v>
      </c>
      <c r="AD10" s="281" t="s">
        <v>433</v>
      </c>
      <c r="AE10" s="281" t="s">
        <v>434</v>
      </c>
      <c r="AF10" s="281" t="s">
        <v>435</v>
      </c>
      <c r="AG10" s="281" t="s">
        <v>436</v>
      </c>
    </row>
    <row r="11" spans="1:33" x14ac:dyDescent="0.2">
      <c r="Q11" s="281" t="s">
        <v>232</v>
      </c>
      <c r="R11" s="281" t="s">
        <v>233</v>
      </c>
      <c r="S11" s="281" t="s">
        <v>234</v>
      </c>
      <c r="T11" s="281" t="s">
        <v>235</v>
      </c>
      <c r="U11" s="281" t="s">
        <v>236</v>
      </c>
      <c r="V11" s="281" t="s">
        <v>237</v>
      </c>
      <c r="W11" s="281" t="s">
        <v>238</v>
      </c>
      <c r="X11" s="281" t="s">
        <v>239</v>
      </c>
      <c r="Y11" s="281" t="s">
        <v>240</v>
      </c>
      <c r="Z11" s="281" t="s">
        <v>241</v>
      </c>
      <c r="AA11" s="281" t="s">
        <v>431</v>
      </c>
      <c r="AB11" s="281" t="s">
        <v>432</v>
      </c>
      <c r="AC11" s="281" t="s">
        <v>433</v>
      </c>
      <c r="AD11" s="281" t="s">
        <v>434</v>
      </c>
      <c r="AE11" s="281" t="s">
        <v>435</v>
      </c>
      <c r="AF11" s="281" t="s">
        <v>436</v>
      </c>
      <c r="AG11" s="281" t="s">
        <v>437</v>
      </c>
    </row>
    <row r="12" spans="1:33" x14ac:dyDescent="0.2">
      <c r="Q12" s="281" t="s">
        <v>233</v>
      </c>
      <c r="R12" s="281" t="s">
        <v>234</v>
      </c>
      <c r="S12" s="281" t="s">
        <v>235</v>
      </c>
      <c r="T12" s="281" t="s">
        <v>236</v>
      </c>
      <c r="U12" s="281" t="s">
        <v>237</v>
      </c>
      <c r="V12" s="281" t="s">
        <v>238</v>
      </c>
      <c r="W12" s="281" t="s">
        <v>239</v>
      </c>
      <c r="X12" s="281" t="s">
        <v>240</v>
      </c>
      <c r="Y12" s="281" t="s">
        <v>241</v>
      </c>
      <c r="Z12" s="281" t="s">
        <v>431</v>
      </c>
      <c r="AA12" s="281" t="s">
        <v>432</v>
      </c>
      <c r="AB12" s="281" t="s">
        <v>433</v>
      </c>
      <c r="AC12" s="281" t="s">
        <v>434</v>
      </c>
      <c r="AD12" s="281" t="s">
        <v>435</v>
      </c>
      <c r="AE12" s="281" t="s">
        <v>436</v>
      </c>
      <c r="AF12" s="281" t="s">
        <v>437</v>
      </c>
      <c r="AG12" s="281" t="s">
        <v>438</v>
      </c>
    </row>
    <row r="13" spans="1:33" x14ac:dyDescent="0.2">
      <c r="Q13" s="281" t="s">
        <v>234</v>
      </c>
      <c r="R13" s="281" t="s">
        <v>235</v>
      </c>
      <c r="S13" s="281" t="s">
        <v>236</v>
      </c>
      <c r="T13" s="281" t="s">
        <v>237</v>
      </c>
      <c r="U13" s="281" t="s">
        <v>238</v>
      </c>
      <c r="V13" s="281" t="s">
        <v>239</v>
      </c>
      <c r="W13" s="281" t="s">
        <v>240</v>
      </c>
      <c r="X13" s="281" t="s">
        <v>241</v>
      </c>
      <c r="Y13" s="281" t="s">
        <v>431</v>
      </c>
      <c r="Z13" s="281" t="s">
        <v>432</v>
      </c>
      <c r="AA13" s="281" t="s">
        <v>433</v>
      </c>
      <c r="AB13" s="281" t="s">
        <v>434</v>
      </c>
      <c r="AC13" s="281" t="s">
        <v>435</v>
      </c>
      <c r="AD13" s="281" t="s">
        <v>436</v>
      </c>
      <c r="AE13" s="281" t="s">
        <v>437</v>
      </c>
      <c r="AF13" s="281" t="s">
        <v>438</v>
      </c>
      <c r="AG13" s="281"/>
    </row>
    <row r="14" spans="1:33" x14ac:dyDescent="0.2">
      <c r="C14" s="272" t="s">
        <v>185</v>
      </c>
      <c r="Q14" s="281" t="s">
        <v>235</v>
      </c>
      <c r="R14" s="281" t="s">
        <v>236</v>
      </c>
      <c r="S14" s="281" t="s">
        <v>237</v>
      </c>
      <c r="T14" s="281" t="s">
        <v>238</v>
      </c>
      <c r="U14" s="281" t="s">
        <v>239</v>
      </c>
      <c r="V14" s="281" t="s">
        <v>240</v>
      </c>
      <c r="W14" s="281" t="s">
        <v>241</v>
      </c>
      <c r="X14" s="281" t="s">
        <v>431</v>
      </c>
      <c r="Y14" s="281" t="s">
        <v>432</v>
      </c>
      <c r="Z14" s="281" t="s">
        <v>433</v>
      </c>
      <c r="AA14" s="281" t="s">
        <v>434</v>
      </c>
      <c r="AB14" s="281" t="s">
        <v>435</v>
      </c>
      <c r="AC14" s="281" t="s">
        <v>436</v>
      </c>
      <c r="AD14" s="281" t="s">
        <v>437</v>
      </c>
      <c r="AE14" s="281" t="s">
        <v>438</v>
      </c>
      <c r="AF14" s="281"/>
      <c r="AG14" s="281"/>
    </row>
    <row r="15" spans="1:33" x14ac:dyDescent="0.2">
      <c r="Q15" s="281" t="s">
        <v>236</v>
      </c>
      <c r="R15" s="281" t="s">
        <v>237</v>
      </c>
      <c r="S15" s="281" t="s">
        <v>238</v>
      </c>
      <c r="T15" s="281" t="s">
        <v>239</v>
      </c>
      <c r="U15" s="281" t="s">
        <v>240</v>
      </c>
      <c r="V15" s="281" t="s">
        <v>241</v>
      </c>
      <c r="W15" s="281" t="s">
        <v>431</v>
      </c>
      <c r="X15" s="281" t="s">
        <v>432</v>
      </c>
      <c r="Y15" s="281" t="s">
        <v>433</v>
      </c>
      <c r="Z15" s="281" t="s">
        <v>434</v>
      </c>
      <c r="AA15" s="281" t="s">
        <v>435</v>
      </c>
      <c r="AB15" s="281" t="s">
        <v>436</v>
      </c>
      <c r="AC15" s="281" t="s">
        <v>437</v>
      </c>
      <c r="AD15" s="281" t="s">
        <v>438</v>
      </c>
      <c r="AE15" s="281"/>
      <c r="AF15" s="281"/>
      <c r="AG15" s="281"/>
    </row>
    <row r="16" spans="1:33" x14ac:dyDescent="0.2">
      <c r="C16" s="833" t="s">
        <v>464</v>
      </c>
      <c r="D16" s="834"/>
      <c r="E16" s="834"/>
      <c r="F16" s="834"/>
      <c r="G16" s="834"/>
      <c r="H16" s="834"/>
      <c r="I16" s="834"/>
      <c r="J16" s="834"/>
      <c r="K16" s="834"/>
      <c r="L16" s="834"/>
      <c r="M16" s="834"/>
      <c r="N16" s="835"/>
      <c r="Q16" s="281" t="s">
        <v>237</v>
      </c>
      <c r="R16" s="281" t="s">
        <v>238</v>
      </c>
      <c r="S16" s="281" t="s">
        <v>239</v>
      </c>
      <c r="T16" s="281" t="s">
        <v>240</v>
      </c>
      <c r="U16" s="281" t="s">
        <v>241</v>
      </c>
      <c r="V16" s="281" t="s">
        <v>431</v>
      </c>
      <c r="W16" s="281" t="s">
        <v>432</v>
      </c>
      <c r="X16" s="281" t="s">
        <v>433</v>
      </c>
      <c r="Y16" s="281" t="s">
        <v>434</v>
      </c>
      <c r="Z16" s="281" t="s">
        <v>435</v>
      </c>
      <c r="AA16" s="281" t="s">
        <v>436</v>
      </c>
      <c r="AB16" s="281" t="s">
        <v>437</v>
      </c>
      <c r="AC16" s="281" t="s">
        <v>438</v>
      </c>
      <c r="AD16" s="281"/>
      <c r="AE16" s="281"/>
      <c r="AF16" s="281"/>
      <c r="AG16" s="281"/>
    </row>
    <row r="17" spans="3:33" x14ac:dyDescent="0.2">
      <c r="C17" s="836"/>
      <c r="D17" s="837"/>
      <c r="E17" s="837"/>
      <c r="F17" s="837"/>
      <c r="G17" s="837"/>
      <c r="H17" s="837"/>
      <c r="I17" s="837"/>
      <c r="J17" s="837"/>
      <c r="K17" s="837"/>
      <c r="L17" s="837"/>
      <c r="M17" s="837"/>
      <c r="N17" s="838"/>
      <c r="Q17" s="281" t="s">
        <v>238</v>
      </c>
      <c r="R17" s="281" t="s">
        <v>239</v>
      </c>
      <c r="S17" s="281" t="s">
        <v>240</v>
      </c>
      <c r="T17" s="281" t="s">
        <v>241</v>
      </c>
      <c r="U17" s="281" t="s">
        <v>431</v>
      </c>
      <c r="V17" s="281" t="s">
        <v>432</v>
      </c>
      <c r="W17" s="281" t="s">
        <v>433</v>
      </c>
      <c r="X17" s="281" t="s">
        <v>434</v>
      </c>
      <c r="Y17" s="281" t="s">
        <v>435</v>
      </c>
      <c r="Z17" s="281" t="s">
        <v>436</v>
      </c>
      <c r="AA17" s="281" t="s">
        <v>437</v>
      </c>
      <c r="AB17" s="281" t="s">
        <v>438</v>
      </c>
      <c r="AC17" s="281"/>
      <c r="AD17" s="281"/>
      <c r="AE17" s="281"/>
      <c r="AF17" s="281"/>
      <c r="AG17" s="281"/>
    </row>
    <row r="18" spans="3:33" x14ac:dyDescent="0.2">
      <c r="C18" s="836"/>
      <c r="D18" s="837"/>
      <c r="E18" s="837"/>
      <c r="F18" s="837"/>
      <c r="G18" s="837"/>
      <c r="H18" s="837"/>
      <c r="I18" s="837"/>
      <c r="J18" s="837"/>
      <c r="K18" s="837"/>
      <c r="L18" s="837"/>
      <c r="M18" s="837"/>
      <c r="N18" s="838"/>
      <c r="Q18" s="281" t="s">
        <v>239</v>
      </c>
      <c r="R18" s="281" t="s">
        <v>240</v>
      </c>
      <c r="S18" s="281" t="s">
        <v>241</v>
      </c>
      <c r="T18" s="281" t="s">
        <v>431</v>
      </c>
      <c r="U18" s="281" t="s">
        <v>432</v>
      </c>
      <c r="V18" s="281" t="s">
        <v>433</v>
      </c>
      <c r="W18" s="281" t="s">
        <v>434</v>
      </c>
      <c r="X18" s="281" t="s">
        <v>435</v>
      </c>
      <c r="Y18" s="281" t="s">
        <v>436</v>
      </c>
      <c r="Z18" s="281" t="s">
        <v>437</v>
      </c>
      <c r="AA18" s="281" t="s">
        <v>438</v>
      </c>
      <c r="AB18" s="281"/>
      <c r="AC18" s="281"/>
      <c r="AD18" s="281"/>
      <c r="AE18" s="281"/>
      <c r="AF18" s="281"/>
      <c r="AG18" s="281"/>
    </row>
    <row r="19" spans="3:33" x14ac:dyDescent="0.2">
      <c r="C19" s="836"/>
      <c r="D19" s="837"/>
      <c r="E19" s="837"/>
      <c r="F19" s="837"/>
      <c r="G19" s="837"/>
      <c r="H19" s="837"/>
      <c r="I19" s="837"/>
      <c r="J19" s="837"/>
      <c r="K19" s="837"/>
      <c r="L19" s="837"/>
      <c r="M19" s="837"/>
      <c r="N19" s="838"/>
      <c r="Q19" s="281" t="s">
        <v>240</v>
      </c>
      <c r="R19" s="281" t="s">
        <v>241</v>
      </c>
      <c r="S19" s="281" t="s">
        <v>431</v>
      </c>
      <c r="T19" s="281" t="s">
        <v>432</v>
      </c>
      <c r="U19" s="281" t="s">
        <v>433</v>
      </c>
      <c r="V19" s="281" t="s">
        <v>434</v>
      </c>
      <c r="W19" s="281" t="s">
        <v>435</v>
      </c>
      <c r="X19" s="281" t="s">
        <v>436</v>
      </c>
      <c r="Y19" s="281" t="s">
        <v>437</v>
      </c>
      <c r="Z19" s="281" t="s">
        <v>438</v>
      </c>
      <c r="AA19" s="281"/>
      <c r="AB19" s="281"/>
      <c r="AC19" s="281"/>
      <c r="AD19" s="281"/>
      <c r="AE19" s="281"/>
      <c r="AF19" s="281"/>
      <c r="AG19" s="281"/>
    </row>
    <row r="20" spans="3:33" x14ac:dyDescent="0.2">
      <c r="C20" s="836"/>
      <c r="D20" s="837"/>
      <c r="E20" s="837"/>
      <c r="F20" s="837"/>
      <c r="G20" s="837"/>
      <c r="H20" s="837"/>
      <c r="I20" s="837"/>
      <c r="J20" s="837"/>
      <c r="K20" s="837"/>
      <c r="L20" s="837"/>
      <c r="M20" s="837"/>
      <c r="N20" s="838"/>
      <c r="Q20" s="281" t="s">
        <v>241</v>
      </c>
      <c r="R20" s="281" t="s">
        <v>431</v>
      </c>
      <c r="S20" s="281" t="s">
        <v>432</v>
      </c>
      <c r="T20" s="281" t="s">
        <v>433</v>
      </c>
      <c r="U20" s="281" t="s">
        <v>434</v>
      </c>
      <c r="V20" s="281" t="s">
        <v>435</v>
      </c>
      <c r="W20" s="281" t="s">
        <v>436</v>
      </c>
      <c r="X20" s="281" t="s">
        <v>437</v>
      </c>
      <c r="Y20" s="281" t="s">
        <v>438</v>
      </c>
      <c r="Z20" s="281"/>
      <c r="AA20" s="281"/>
      <c r="AB20" s="281"/>
      <c r="AC20" s="281"/>
      <c r="AD20" s="281"/>
      <c r="AE20" s="281"/>
      <c r="AF20" s="281"/>
      <c r="AG20" s="281"/>
    </row>
    <row r="21" spans="3:33" x14ac:dyDescent="0.2">
      <c r="C21" s="836"/>
      <c r="D21" s="837"/>
      <c r="E21" s="837"/>
      <c r="F21" s="837"/>
      <c r="G21" s="837"/>
      <c r="H21" s="837"/>
      <c r="I21" s="837"/>
      <c r="J21" s="837"/>
      <c r="K21" s="837"/>
      <c r="L21" s="837"/>
      <c r="M21" s="837"/>
      <c r="N21" s="838"/>
      <c r="Q21" s="281" t="s">
        <v>431</v>
      </c>
      <c r="R21" s="281" t="s">
        <v>432</v>
      </c>
      <c r="S21" s="281" t="s">
        <v>433</v>
      </c>
      <c r="T21" s="281" t="s">
        <v>434</v>
      </c>
      <c r="U21" s="281" t="s">
        <v>435</v>
      </c>
      <c r="V21" s="281" t="s">
        <v>436</v>
      </c>
      <c r="W21" s="281" t="s">
        <v>437</v>
      </c>
      <c r="X21" s="281" t="s">
        <v>438</v>
      </c>
      <c r="Y21" s="281"/>
      <c r="Z21" s="281"/>
      <c r="AA21" s="281"/>
      <c r="AB21" s="281"/>
      <c r="AC21" s="281"/>
      <c r="AD21" s="281"/>
      <c r="AE21" s="281"/>
      <c r="AF21" s="281"/>
      <c r="AG21" s="281"/>
    </row>
    <row r="22" spans="3:33" x14ac:dyDescent="0.2">
      <c r="C22" s="836"/>
      <c r="D22" s="837"/>
      <c r="E22" s="837"/>
      <c r="F22" s="837"/>
      <c r="G22" s="837"/>
      <c r="H22" s="837"/>
      <c r="I22" s="837"/>
      <c r="J22" s="837"/>
      <c r="K22" s="837"/>
      <c r="L22" s="837"/>
      <c r="M22" s="837"/>
      <c r="N22" s="838"/>
      <c r="Q22" s="281" t="s">
        <v>432</v>
      </c>
      <c r="R22" s="281" t="s">
        <v>433</v>
      </c>
      <c r="S22" s="281" t="s">
        <v>434</v>
      </c>
      <c r="T22" s="281" t="s">
        <v>435</v>
      </c>
      <c r="U22" s="281" t="s">
        <v>436</v>
      </c>
      <c r="V22" s="281" t="s">
        <v>437</v>
      </c>
      <c r="W22" s="281" t="s">
        <v>438</v>
      </c>
      <c r="X22" s="281"/>
      <c r="Y22" s="281"/>
      <c r="Z22" s="281"/>
      <c r="AA22" s="281"/>
      <c r="AB22" s="281"/>
      <c r="AC22" s="281"/>
      <c r="AD22" s="281"/>
      <c r="AE22" s="281"/>
      <c r="AF22" s="281"/>
      <c r="AG22" s="281"/>
    </row>
    <row r="23" spans="3:33" x14ac:dyDescent="0.2">
      <c r="C23" s="836"/>
      <c r="D23" s="837"/>
      <c r="E23" s="837"/>
      <c r="F23" s="837"/>
      <c r="G23" s="837"/>
      <c r="H23" s="837"/>
      <c r="I23" s="837"/>
      <c r="J23" s="837"/>
      <c r="K23" s="837"/>
      <c r="L23" s="837"/>
      <c r="M23" s="837"/>
      <c r="N23" s="838"/>
      <c r="Q23" s="281" t="s">
        <v>433</v>
      </c>
      <c r="R23" s="281" t="s">
        <v>434</v>
      </c>
      <c r="S23" s="281" t="s">
        <v>435</v>
      </c>
      <c r="T23" s="281" t="s">
        <v>436</v>
      </c>
      <c r="U23" s="281" t="s">
        <v>437</v>
      </c>
      <c r="V23" s="281" t="s">
        <v>438</v>
      </c>
      <c r="W23" s="639"/>
      <c r="X23" s="639"/>
      <c r="Y23" s="281"/>
      <c r="Z23" s="281"/>
      <c r="AA23" s="281"/>
      <c r="AB23" s="281"/>
      <c r="AC23" s="281"/>
      <c r="AD23" s="281"/>
      <c r="AE23" s="281"/>
      <c r="AF23" s="281"/>
      <c r="AG23" s="281"/>
    </row>
    <row r="24" spans="3:33" x14ac:dyDescent="0.2">
      <c r="C24" s="836"/>
      <c r="D24" s="837"/>
      <c r="E24" s="837"/>
      <c r="F24" s="837"/>
      <c r="G24" s="837"/>
      <c r="H24" s="837"/>
      <c r="I24" s="837"/>
      <c r="J24" s="837"/>
      <c r="K24" s="837"/>
      <c r="L24" s="837"/>
      <c r="M24" s="837"/>
      <c r="N24" s="838"/>
      <c r="Q24" s="281" t="s">
        <v>435</v>
      </c>
      <c r="R24" s="281" t="s">
        <v>436</v>
      </c>
      <c r="S24" s="281" t="s">
        <v>437</v>
      </c>
      <c r="T24" s="281" t="s">
        <v>438</v>
      </c>
      <c r="U24" s="281"/>
      <c r="V24" s="640"/>
      <c r="W24" s="639"/>
      <c r="X24" s="639"/>
      <c r="Y24" s="281"/>
      <c r="Z24" s="281"/>
      <c r="AA24" s="281"/>
      <c r="AB24" s="281"/>
      <c r="AC24" s="281"/>
      <c r="AD24" s="281"/>
      <c r="AE24" s="281"/>
      <c r="AF24" s="281"/>
      <c r="AG24" s="281"/>
    </row>
    <row r="25" spans="3:33" x14ac:dyDescent="0.2">
      <c r="C25" s="836"/>
      <c r="D25" s="837"/>
      <c r="E25" s="837"/>
      <c r="F25" s="837"/>
      <c r="G25" s="837"/>
      <c r="H25" s="837"/>
      <c r="I25" s="837"/>
      <c r="J25" s="837"/>
      <c r="K25" s="837"/>
      <c r="L25" s="837"/>
      <c r="M25" s="837"/>
      <c r="N25" s="838"/>
      <c r="Q25" s="281" t="s">
        <v>436</v>
      </c>
      <c r="R25" s="281" t="s">
        <v>437</v>
      </c>
      <c r="S25" s="281" t="s">
        <v>438</v>
      </c>
      <c r="T25" s="281"/>
      <c r="U25" s="281"/>
      <c r="V25" s="640"/>
      <c r="W25" s="639"/>
      <c r="X25" s="639"/>
      <c r="Y25" s="281"/>
      <c r="Z25" s="281"/>
      <c r="AA25" s="281"/>
      <c r="AB25" s="281"/>
      <c r="AC25" s="281"/>
      <c r="AD25" s="281"/>
      <c r="AE25" s="281"/>
      <c r="AF25" s="281"/>
      <c r="AG25" s="281"/>
    </row>
    <row r="26" spans="3:33" x14ac:dyDescent="0.2">
      <c r="C26" s="836"/>
      <c r="D26" s="837"/>
      <c r="E26" s="837"/>
      <c r="F26" s="837"/>
      <c r="G26" s="837"/>
      <c r="H26" s="837"/>
      <c r="I26" s="837"/>
      <c r="J26" s="837"/>
      <c r="K26" s="837"/>
      <c r="L26" s="837"/>
      <c r="M26" s="837"/>
      <c r="N26" s="838"/>
      <c r="Q26" s="281" t="s">
        <v>437</v>
      </c>
      <c r="R26" s="281" t="s">
        <v>438</v>
      </c>
      <c r="S26" s="281"/>
      <c r="T26" s="281"/>
      <c r="U26" s="281"/>
      <c r="V26" s="640"/>
      <c r="W26" s="639"/>
      <c r="X26" s="639"/>
      <c r="Y26" s="281"/>
      <c r="Z26" s="281"/>
      <c r="AA26" s="281"/>
      <c r="AB26" s="281"/>
      <c r="AC26" s="281"/>
      <c r="AD26" s="281"/>
      <c r="AE26" s="281"/>
      <c r="AF26" s="281"/>
      <c r="AG26" s="281"/>
    </row>
    <row r="27" spans="3:33" x14ac:dyDescent="0.2">
      <c r="C27" s="836"/>
      <c r="D27" s="837"/>
      <c r="E27" s="837"/>
      <c r="F27" s="837"/>
      <c r="G27" s="837"/>
      <c r="H27" s="837"/>
      <c r="I27" s="837"/>
      <c r="J27" s="837"/>
      <c r="K27" s="837"/>
      <c r="L27" s="837"/>
      <c r="M27" s="837"/>
      <c r="N27" s="838"/>
      <c r="V27" s="155"/>
      <c r="W27" s="160"/>
      <c r="X27" s="160"/>
    </row>
    <row r="28" spans="3:33" x14ac:dyDescent="0.2">
      <c r="C28" s="836"/>
      <c r="D28" s="837"/>
      <c r="E28" s="837"/>
      <c r="F28" s="837"/>
      <c r="G28" s="837"/>
      <c r="H28" s="837"/>
      <c r="I28" s="837"/>
      <c r="J28" s="837"/>
      <c r="K28" s="837"/>
      <c r="L28" s="837"/>
      <c r="M28" s="837"/>
      <c r="N28" s="838"/>
      <c r="V28" s="155"/>
      <c r="W28" s="160"/>
      <c r="X28" s="160"/>
    </row>
    <row r="29" spans="3:33" x14ac:dyDescent="0.2">
      <c r="C29" s="836"/>
      <c r="D29" s="837"/>
      <c r="E29" s="837"/>
      <c r="F29" s="837"/>
      <c r="G29" s="837"/>
      <c r="H29" s="837"/>
      <c r="I29" s="837"/>
      <c r="J29" s="837"/>
      <c r="K29" s="837"/>
      <c r="L29" s="837"/>
      <c r="M29" s="837"/>
      <c r="N29" s="838"/>
      <c r="V29" s="155"/>
      <c r="W29" s="160"/>
      <c r="X29" s="160"/>
    </row>
    <row r="30" spans="3:33" x14ac:dyDescent="0.2">
      <c r="C30" s="836"/>
      <c r="D30" s="837"/>
      <c r="E30" s="837"/>
      <c r="F30" s="837"/>
      <c r="G30" s="837"/>
      <c r="H30" s="837"/>
      <c r="I30" s="837"/>
      <c r="J30" s="837"/>
      <c r="K30" s="837"/>
      <c r="L30" s="837"/>
      <c r="M30" s="837"/>
      <c r="N30" s="838"/>
    </row>
    <row r="31" spans="3:33" x14ac:dyDescent="0.2">
      <c r="C31" s="836"/>
      <c r="D31" s="837"/>
      <c r="E31" s="837"/>
      <c r="F31" s="837"/>
      <c r="G31" s="837"/>
      <c r="H31" s="837"/>
      <c r="I31" s="837"/>
      <c r="J31" s="837"/>
      <c r="K31" s="837"/>
      <c r="L31" s="837"/>
      <c r="M31" s="837"/>
      <c r="N31" s="838"/>
    </row>
    <row r="32" spans="3:33" x14ac:dyDescent="0.2">
      <c r="C32" s="836"/>
      <c r="D32" s="837"/>
      <c r="E32" s="837"/>
      <c r="F32" s="837"/>
      <c r="G32" s="837"/>
      <c r="H32" s="837"/>
      <c r="I32" s="837"/>
      <c r="J32" s="837"/>
      <c r="K32" s="837"/>
      <c r="L32" s="837"/>
      <c r="M32" s="837"/>
      <c r="N32" s="838"/>
    </row>
    <row r="33" spans="3:14" x14ac:dyDescent="0.2">
      <c r="C33" s="836"/>
      <c r="D33" s="837"/>
      <c r="E33" s="837"/>
      <c r="F33" s="837"/>
      <c r="G33" s="837"/>
      <c r="H33" s="837"/>
      <c r="I33" s="837"/>
      <c r="J33" s="837"/>
      <c r="K33" s="837"/>
      <c r="L33" s="837"/>
      <c r="M33" s="837"/>
      <c r="N33" s="838"/>
    </row>
    <row r="34" spans="3:14" x14ac:dyDescent="0.2">
      <c r="C34" s="836"/>
      <c r="D34" s="837"/>
      <c r="E34" s="837"/>
      <c r="F34" s="837"/>
      <c r="G34" s="837"/>
      <c r="H34" s="837"/>
      <c r="I34" s="837"/>
      <c r="J34" s="837"/>
      <c r="K34" s="837"/>
      <c r="L34" s="837"/>
      <c r="M34" s="837"/>
      <c r="N34" s="838"/>
    </row>
    <row r="35" spans="3:14" x14ac:dyDescent="0.2">
      <c r="C35" s="836"/>
      <c r="D35" s="837"/>
      <c r="E35" s="837"/>
      <c r="F35" s="837"/>
      <c r="G35" s="837"/>
      <c r="H35" s="837"/>
      <c r="I35" s="837"/>
      <c r="J35" s="837"/>
      <c r="K35" s="837"/>
      <c r="L35" s="837"/>
      <c r="M35" s="837"/>
      <c r="N35" s="838"/>
    </row>
    <row r="36" spans="3:14" x14ac:dyDescent="0.2">
      <c r="C36" s="836"/>
      <c r="D36" s="837"/>
      <c r="E36" s="837"/>
      <c r="F36" s="837"/>
      <c r="G36" s="837"/>
      <c r="H36" s="837"/>
      <c r="I36" s="837"/>
      <c r="J36" s="837"/>
      <c r="K36" s="837"/>
      <c r="L36" s="837"/>
      <c r="M36" s="837"/>
      <c r="N36" s="838"/>
    </row>
    <row r="37" spans="3:14" x14ac:dyDescent="0.2">
      <c r="C37" s="836"/>
      <c r="D37" s="837"/>
      <c r="E37" s="837"/>
      <c r="F37" s="837"/>
      <c r="G37" s="837"/>
      <c r="H37" s="837"/>
      <c r="I37" s="837"/>
      <c r="J37" s="837"/>
      <c r="K37" s="837"/>
      <c r="L37" s="837"/>
      <c r="M37" s="837"/>
      <c r="N37" s="838"/>
    </row>
    <row r="38" spans="3:14" x14ac:dyDescent="0.2">
      <c r="C38" s="836"/>
      <c r="D38" s="837"/>
      <c r="E38" s="837"/>
      <c r="F38" s="837"/>
      <c r="G38" s="837"/>
      <c r="H38" s="837"/>
      <c r="I38" s="837"/>
      <c r="J38" s="837"/>
      <c r="K38" s="837"/>
      <c r="L38" s="837"/>
      <c r="M38" s="837"/>
      <c r="N38" s="838"/>
    </row>
    <row r="39" spans="3:14" x14ac:dyDescent="0.2">
      <c r="C39" s="836"/>
      <c r="D39" s="837"/>
      <c r="E39" s="837"/>
      <c r="F39" s="837"/>
      <c r="G39" s="837"/>
      <c r="H39" s="837"/>
      <c r="I39" s="837"/>
      <c r="J39" s="837"/>
      <c r="K39" s="837"/>
      <c r="L39" s="837"/>
      <c r="M39" s="837"/>
      <c r="N39" s="838"/>
    </row>
    <row r="40" spans="3:14" x14ac:dyDescent="0.2">
      <c r="C40" s="836"/>
      <c r="D40" s="837"/>
      <c r="E40" s="837"/>
      <c r="F40" s="837"/>
      <c r="G40" s="837"/>
      <c r="H40" s="837"/>
      <c r="I40" s="837"/>
      <c r="J40" s="837"/>
      <c r="K40" s="837"/>
      <c r="L40" s="837"/>
      <c r="M40" s="837"/>
      <c r="N40" s="838"/>
    </row>
    <row r="41" spans="3:14" x14ac:dyDescent="0.2">
      <c r="C41" s="836"/>
      <c r="D41" s="837"/>
      <c r="E41" s="837"/>
      <c r="F41" s="837"/>
      <c r="G41" s="837"/>
      <c r="H41" s="837"/>
      <c r="I41" s="837"/>
      <c r="J41" s="837"/>
      <c r="K41" s="837"/>
      <c r="L41" s="837"/>
      <c r="M41" s="837"/>
      <c r="N41" s="838"/>
    </row>
    <row r="42" spans="3:14" x14ac:dyDescent="0.2">
      <c r="C42" s="836"/>
      <c r="D42" s="837"/>
      <c r="E42" s="837"/>
      <c r="F42" s="837"/>
      <c r="G42" s="837"/>
      <c r="H42" s="837"/>
      <c r="I42" s="837"/>
      <c r="J42" s="837"/>
      <c r="K42" s="837"/>
      <c r="L42" s="837"/>
      <c r="M42" s="837"/>
      <c r="N42" s="838"/>
    </row>
    <row r="43" spans="3:14" x14ac:dyDescent="0.2">
      <c r="C43" s="836"/>
      <c r="D43" s="837"/>
      <c r="E43" s="837"/>
      <c r="F43" s="837"/>
      <c r="G43" s="837"/>
      <c r="H43" s="837"/>
      <c r="I43" s="837"/>
      <c r="J43" s="837"/>
      <c r="K43" s="837"/>
      <c r="L43" s="837"/>
      <c r="M43" s="837"/>
      <c r="N43" s="838"/>
    </row>
    <row r="44" spans="3:14" x14ac:dyDescent="0.2">
      <c r="C44" s="836"/>
      <c r="D44" s="837"/>
      <c r="E44" s="837"/>
      <c r="F44" s="837"/>
      <c r="G44" s="837"/>
      <c r="H44" s="837"/>
      <c r="I44" s="837"/>
      <c r="J44" s="837"/>
      <c r="K44" s="837"/>
      <c r="L44" s="837"/>
      <c r="M44" s="837"/>
      <c r="N44" s="838"/>
    </row>
    <row r="45" spans="3:14" x14ac:dyDescent="0.2">
      <c r="C45" s="836"/>
      <c r="D45" s="837"/>
      <c r="E45" s="837"/>
      <c r="F45" s="837"/>
      <c r="G45" s="837"/>
      <c r="H45" s="837"/>
      <c r="I45" s="837"/>
      <c r="J45" s="837"/>
      <c r="K45" s="837"/>
      <c r="L45" s="837"/>
      <c r="M45" s="837"/>
      <c r="N45" s="838"/>
    </row>
    <row r="46" spans="3:14" x14ac:dyDescent="0.2">
      <c r="C46" s="836"/>
      <c r="D46" s="837"/>
      <c r="E46" s="837"/>
      <c r="F46" s="837"/>
      <c r="G46" s="837"/>
      <c r="H46" s="837"/>
      <c r="I46" s="837"/>
      <c r="J46" s="837"/>
      <c r="K46" s="837"/>
      <c r="L46" s="837"/>
      <c r="M46" s="837"/>
      <c r="N46" s="838"/>
    </row>
    <row r="47" spans="3:14" x14ac:dyDescent="0.2">
      <c r="C47" s="836"/>
      <c r="D47" s="837"/>
      <c r="E47" s="837"/>
      <c r="F47" s="837"/>
      <c r="G47" s="837"/>
      <c r="H47" s="837"/>
      <c r="I47" s="837"/>
      <c r="J47" s="837"/>
      <c r="K47" s="837"/>
      <c r="L47" s="837"/>
      <c r="M47" s="837"/>
      <c r="N47" s="838"/>
    </row>
    <row r="48" spans="3:14" x14ac:dyDescent="0.2">
      <c r="C48" s="836"/>
      <c r="D48" s="837"/>
      <c r="E48" s="837"/>
      <c r="F48" s="837"/>
      <c r="G48" s="837"/>
      <c r="H48" s="837"/>
      <c r="I48" s="837"/>
      <c r="J48" s="837"/>
      <c r="K48" s="837"/>
      <c r="L48" s="837"/>
      <c r="M48" s="837"/>
      <c r="N48" s="838"/>
    </row>
    <row r="49" spans="3:14" x14ac:dyDescent="0.2">
      <c r="C49" s="839"/>
      <c r="D49" s="840"/>
      <c r="E49" s="840"/>
      <c r="F49" s="840"/>
      <c r="G49" s="840"/>
      <c r="H49" s="840"/>
      <c r="I49" s="840"/>
      <c r="J49" s="840"/>
      <c r="K49" s="840"/>
      <c r="L49" s="840"/>
      <c r="M49" s="840"/>
      <c r="N49" s="841"/>
    </row>
    <row r="64" spans="3:14" x14ac:dyDescent="0.2">
      <c r="C64" s="272" t="s">
        <v>190</v>
      </c>
    </row>
    <row r="65" spans="4:13" x14ac:dyDescent="0.2">
      <c r="D65" s="272"/>
    </row>
    <row r="66" spans="4:13" x14ac:dyDescent="0.2">
      <c r="D66" s="826" t="s">
        <v>207</v>
      </c>
      <c r="E66" s="826"/>
      <c r="F66" s="826"/>
      <c r="G66" s="826"/>
      <c r="H66" s="826"/>
      <c r="I66" s="826"/>
      <c r="J66" s="826"/>
      <c r="K66" s="826"/>
      <c r="L66" s="826"/>
      <c r="M66" s="826"/>
    </row>
    <row r="67" spans="4:13" ht="17.25" customHeight="1" x14ac:dyDescent="0.2">
      <c r="D67" s="826"/>
      <c r="E67" s="826"/>
      <c r="F67" s="826"/>
      <c r="G67" s="826"/>
      <c r="H67" s="826"/>
      <c r="I67" s="826"/>
      <c r="J67" s="826"/>
      <c r="K67" s="826"/>
      <c r="L67" s="826"/>
      <c r="M67" s="826"/>
    </row>
    <row r="70" spans="4:13" x14ac:dyDescent="0.2">
      <c r="E70" s="827" t="s">
        <v>218</v>
      </c>
      <c r="F70" s="828"/>
      <c r="G70" s="828"/>
      <c r="H70" s="828"/>
      <c r="I70" s="829"/>
    </row>
    <row r="72" spans="4:13" x14ac:dyDescent="0.2">
      <c r="E72" s="671" t="s">
        <v>224</v>
      </c>
      <c r="F72" s="672"/>
      <c r="G72" s="672"/>
      <c r="H72" s="672"/>
      <c r="I72" s="673"/>
    </row>
    <row r="74" spans="4:13" x14ac:dyDescent="0.2">
      <c r="E74" s="830" t="s">
        <v>362</v>
      </c>
      <c r="F74" s="831"/>
      <c r="G74" s="831"/>
      <c r="H74" s="831"/>
      <c r="I74" s="832"/>
    </row>
    <row r="76" spans="4:13" x14ac:dyDescent="0.2">
      <c r="E76" s="665" t="s">
        <v>363</v>
      </c>
      <c r="F76" s="666"/>
      <c r="G76" s="666"/>
      <c r="H76" s="666"/>
      <c r="I76" s="667"/>
    </row>
    <row r="78" spans="4:13" x14ac:dyDescent="0.2">
      <c r="E78" s="665" t="s">
        <v>364</v>
      </c>
      <c r="F78" s="666"/>
      <c r="G78" s="666"/>
      <c r="H78" s="666"/>
      <c r="I78" s="667"/>
    </row>
    <row r="80" spans="4:13" x14ac:dyDescent="0.2">
      <c r="E80" s="665" t="s">
        <v>365</v>
      </c>
      <c r="F80" s="666"/>
      <c r="G80" s="666"/>
      <c r="H80" s="666"/>
      <c r="I80" s="667"/>
    </row>
    <row r="82" spans="5:9" x14ac:dyDescent="0.2">
      <c r="E82" s="677" t="s">
        <v>191</v>
      </c>
      <c r="F82" s="678"/>
      <c r="G82" s="678"/>
      <c r="H82" s="678"/>
      <c r="I82" s="679"/>
    </row>
    <row r="84" spans="5:9" x14ac:dyDescent="0.2">
      <c r="E84" s="677" t="s">
        <v>192</v>
      </c>
      <c r="F84" s="678"/>
      <c r="G84" s="678"/>
      <c r="H84" s="678"/>
      <c r="I84" s="679"/>
    </row>
    <row r="86" spans="5:9" x14ac:dyDescent="0.2">
      <c r="E86" s="677" t="s">
        <v>193</v>
      </c>
      <c r="F86" s="678"/>
      <c r="G86" s="678"/>
      <c r="H86" s="678"/>
      <c r="I86" s="679"/>
    </row>
    <row r="88" spans="5:9" x14ac:dyDescent="0.2">
      <c r="E88" s="677" t="s">
        <v>194</v>
      </c>
      <c r="F88" s="678"/>
      <c r="G88" s="678"/>
      <c r="H88" s="678"/>
      <c r="I88" s="679"/>
    </row>
    <row r="90" spans="5:9" x14ac:dyDescent="0.2">
      <c r="E90" s="674" t="s">
        <v>195</v>
      </c>
      <c r="F90" s="675"/>
      <c r="G90" s="675"/>
      <c r="H90" s="675"/>
      <c r="I90" s="676"/>
    </row>
    <row r="92" spans="5:9" x14ac:dyDescent="0.2">
      <c r="E92" s="674" t="s">
        <v>196</v>
      </c>
      <c r="F92" s="675"/>
      <c r="G92" s="675"/>
      <c r="H92" s="675"/>
      <c r="I92" s="676"/>
    </row>
    <row r="94" spans="5:9" x14ac:dyDescent="0.2">
      <c r="E94" s="674" t="s">
        <v>197</v>
      </c>
      <c r="F94" s="675"/>
      <c r="G94" s="675"/>
      <c r="H94" s="675"/>
      <c r="I94" s="676"/>
    </row>
    <row r="96" spans="5:9" x14ac:dyDescent="0.2">
      <c r="E96" s="674" t="s">
        <v>198</v>
      </c>
      <c r="F96" s="675"/>
      <c r="G96" s="675"/>
      <c r="H96" s="675"/>
      <c r="I96" s="676"/>
    </row>
    <row r="98" spans="5:9" x14ac:dyDescent="0.2">
      <c r="E98" s="668" t="s">
        <v>396</v>
      </c>
      <c r="F98" s="669"/>
      <c r="G98" s="669"/>
      <c r="H98" s="669"/>
      <c r="I98" s="670"/>
    </row>
    <row r="100" spans="5:9" x14ac:dyDescent="0.2">
      <c r="E100" s="668" t="s">
        <v>397</v>
      </c>
      <c r="F100" s="669"/>
      <c r="G100" s="669"/>
      <c r="H100" s="669"/>
      <c r="I100" s="670"/>
    </row>
    <row r="102" spans="5:9" x14ac:dyDescent="0.2">
      <c r="E102" s="671" t="s">
        <v>221</v>
      </c>
      <c r="F102" s="672"/>
      <c r="G102" s="672"/>
      <c r="H102" s="672"/>
      <c r="I102" s="673"/>
    </row>
    <row r="127" spans="3:3" x14ac:dyDescent="0.2">
      <c r="C127" s="272" t="s">
        <v>188</v>
      </c>
    </row>
    <row r="129" spans="3:11" ht="15.75" customHeight="1" x14ac:dyDescent="0.2">
      <c r="C129" s="870" t="s">
        <v>443</v>
      </c>
      <c r="D129" s="870"/>
      <c r="E129" s="870"/>
      <c r="F129" s="870"/>
      <c r="G129" s="870"/>
      <c r="H129" s="870"/>
      <c r="I129" s="870"/>
      <c r="J129" s="870"/>
      <c r="K129" s="870"/>
    </row>
    <row r="130" spans="3:11" ht="12.75" customHeight="1" x14ac:dyDescent="0.2">
      <c r="C130" s="870"/>
      <c r="D130" s="870"/>
      <c r="E130" s="870"/>
      <c r="F130" s="870"/>
      <c r="G130" s="870"/>
      <c r="H130" s="870"/>
      <c r="I130" s="870"/>
      <c r="J130" s="870"/>
      <c r="K130" s="870"/>
    </row>
    <row r="131" spans="3:11" x14ac:dyDescent="0.2">
      <c r="C131" s="870"/>
      <c r="D131" s="870"/>
      <c r="E131" s="870"/>
      <c r="F131" s="870"/>
      <c r="G131" s="870"/>
      <c r="H131" s="870"/>
      <c r="I131" s="870"/>
      <c r="J131" s="870"/>
      <c r="K131" s="870"/>
    </row>
    <row r="133" spans="3:11" x14ac:dyDescent="0.2">
      <c r="C133" s="151"/>
      <c r="D133" s="152"/>
      <c r="E133" s="152"/>
      <c r="F133" s="152"/>
      <c r="G133" s="152"/>
      <c r="H133" s="152"/>
      <c r="I133" s="152"/>
      <c r="J133" s="152"/>
      <c r="K133" s="153"/>
    </row>
    <row r="134" spans="3:11" x14ac:dyDescent="0.2">
      <c r="C134" s="154"/>
      <c r="D134" s="868" t="s">
        <v>94</v>
      </c>
      <c r="E134" s="869"/>
      <c r="F134" s="160"/>
      <c r="G134" s="155" t="s">
        <v>402</v>
      </c>
      <c r="H134" s="160"/>
      <c r="I134" s="160"/>
      <c r="J134" s="160"/>
      <c r="K134" s="157"/>
    </row>
    <row r="135" spans="3:11" x14ac:dyDescent="0.2">
      <c r="C135" s="154"/>
      <c r="D135" s="158"/>
      <c r="F135" s="160"/>
      <c r="G135" s="159"/>
      <c r="H135" s="160"/>
      <c r="I135" s="160"/>
      <c r="J135" s="160"/>
      <c r="K135" s="157"/>
    </row>
    <row r="136" spans="3:11" x14ac:dyDescent="0.2">
      <c r="C136" s="154"/>
      <c r="D136" s="871" t="s">
        <v>95</v>
      </c>
      <c r="E136" s="872"/>
      <c r="F136" s="160"/>
      <c r="G136" s="155" t="s">
        <v>96</v>
      </c>
      <c r="H136" s="160"/>
      <c r="I136" s="160"/>
      <c r="J136" s="160"/>
      <c r="K136" s="157"/>
    </row>
    <row r="137" spans="3:11" x14ac:dyDescent="0.2">
      <c r="C137" s="154"/>
      <c r="D137" s="160"/>
      <c r="F137" s="160"/>
      <c r="G137" s="159"/>
      <c r="H137" s="160"/>
      <c r="I137" s="160"/>
      <c r="J137" s="160"/>
      <c r="K137" s="157"/>
    </row>
    <row r="138" spans="3:11" x14ac:dyDescent="0.2">
      <c r="C138" s="154"/>
      <c r="D138" s="873" t="s">
        <v>97</v>
      </c>
      <c r="E138" s="874"/>
      <c r="F138" s="160"/>
      <c r="G138" s="155" t="s">
        <v>98</v>
      </c>
      <c r="H138" s="160"/>
      <c r="I138" s="160"/>
      <c r="J138" s="160"/>
      <c r="K138" s="157"/>
    </row>
    <row r="139" spans="3:11" x14ac:dyDescent="0.2">
      <c r="C139" s="167"/>
      <c r="D139" s="164"/>
      <c r="F139" s="164"/>
      <c r="G139" s="164"/>
      <c r="H139" s="164"/>
      <c r="I139" s="164"/>
      <c r="J139" s="164"/>
      <c r="K139" s="168"/>
    </row>
    <row r="140" spans="3:11" x14ac:dyDescent="0.2">
      <c r="C140" s="167"/>
      <c r="D140" s="875" t="s">
        <v>148</v>
      </c>
      <c r="E140" s="876"/>
      <c r="F140" s="164"/>
      <c r="G140" s="155" t="s">
        <v>149</v>
      </c>
      <c r="H140" s="164"/>
      <c r="I140" s="164"/>
      <c r="J140" s="164"/>
      <c r="K140" s="168"/>
    </row>
    <row r="141" spans="3:11" x14ac:dyDescent="0.2">
      <c r="C141" s="167"/>
      <c r="D141" s="164"/>
      <c r="F141" s="164"/>
      <c r="G141" s="164"/>
      <c r="H141" s="164"/>
      <c r="I141" s="164"/>
      <c r="J141" s="164"/>
      <c r="K141" s="168"/>
    </row>
    <row r="142" spans="3:11" x14ac:dyDescent="0.2">
      <c r="C142" s="167"/>
      <c r="D142" s="847" t="s">
        <v>150</v>
      </c>
      <c r="E142" s="848"/>
      <c r="F142" s="164"/>
      <c r="G142" s="155" t="s">
        <v>151</v>
      </c>
      <c r="H142" s="164"/>
      <c r="I142" s="164"/>
      <c r="J142" s="164"/>
      <c r="K142" s="168"/>
    </row>
    <row r="143" spans="3:11" x14ac:dyDescent="0.2">
      <c r="C143" s="167"/>
      <c r="K143" s="168"/>
    </row>
    <row r="144" spans="3:11" x14ac:dyDescent="0.2">
      <c r="C144" s="167"/>
      <c r="D144" s="845" t="s">
        <v>429</v>
      </c>
      <c r="E144" s="846"/>
      <c r="G144" s="155" t="s">
        <v>442</v>
      </c>
      <c r="K144" s="168"/>
    </row>
    <row r="145" spans="3:11" x14ac:dyDescent="0.2">
      <c r="C145" s="161"/>
      <c r="D145" s="162"/>
      <c r="E145" s="162"/>
      <c r="F145" s="162"/>
      <c r="G145" s="162"/>
      <c r="H145" s="162"/>
      <c r="I145" s="162"/>
      <c r="J145" s="162"/>
      <c r="K145" s="163"/>
    </row>
    <row r="146" spans="3:11" x14ac:dyDescent="0.2">
      <c r="C146" s="160"/>
      <c r="D146" s="160"/>
      <c r="E146" s="160"/>
      <c r="F146" s="160"/>
      <c r="G146" s="160"/>
      <c r="H146" s="160"/>
      <c r="I146" s="160"/>
      <c r="J146" s="160"/>
      <c r="K146" s="160"/>
    </row>
    <row r="147" spans="3:11" x14ac:dyDescent="0.2">
      <c r="C147" s="160"/>
      <c r="D147" s="160"/>
      <c r="E147" s="160"/>
      <c r="F147" s="160"/>
      <c r="G147" s="160"/>
      <c r="H147" s="160"/>
      <c r="I147" s="160"/>
      <c r="J147" s="160"/>
      <c r="K147" s="160"/>
    </row>
    <row r="148" spans="3:11" x14ac:dyDescent="0.2">
      <c r="C148" s="160"/>
      <c r="D148" s="160"/>
      <c r="E148" s="160"/>
      <c r="F148" s="160"/>
      <c r="G148" s="160"/>
      <c r="H148" s="160"/>
      <c r="I148" s="160"/>
      <c r="J148" s="160"/>
      <c r="K148" s="160"/>
    </row>
    <row r="149" spans="3:11" x14ac:dyDescent="0.2">
      <c r="C149" s="160"/>
      <c r="D149" s="160"/>
      <c r="E149" s="160"/>
      <c r="F149" s="160"/>
      <c r="G149" s="160"/>
      <c r="H149" s="160"/>
      <c r="I149" s="160"/>
      <c r="J149" s="160"/>
      <c r="K149" s="160"/>
    </row>
    <row r="150" spans="3:11" x14ac:dyDescent="0.2">
      <c r="C150" s="160"/>
      <c r="D150" s="160"/>
      <c r="E150" s="160"/>
      <c r="F150" s="160"/>
      <c r="G150" s="160"/>
      <c r="H150" s="160"/>
      <c r="I150" s="160"/>
      <c r="J150" s="160"/>
      <c r="K150" s="160"/>
    </row>
    <row r="151" spans="3:11" x14ac:dyDescent="0.2">
      <c r="C151" s="160"/>
      <c r="D151" s="160"/>
      <c r="E151" s="160"/>
      <c r="F151" s="160"/>
      <c r="G151" s="160"/>
      <c r="H151" s="160"/>
      <c r="I151" s="160"/>
      <c r="J151" s="160"/>
      <c r="K151" s="160"/>
    </row>
    <row r="152" spans="3:11" x14ac:dyDescent="0.2">
      <c r="C152" s="160"/>
      <c r="D152" s="160"/>
      <c r="E152" s="160"/>
      <c r="F152" s="160"/>
      <c r="G152" s="160"/>
      <c r="H152" s="160"/>
      <c r="I152" s="160"/>
      <c r="J152" s="160"/>
      <c r="K152" s="160"/>
    </row>
    <row r="153" spans="3:11" x14ac:dyDescent="0.2">
      <c r="C153" s="160"/>
      <c r="D153" s="160"/>
      <c r="E153" s="160"/>
      <c r="F153" s="160"/>
      <c r="G153" s="160"/>
      <c r="H153" s="160"/>
      <c r="I153" s="160"/>
      <c r="J153" s="160"/>
      <c r="K153" s="160"/>
    </row>
    <row r="154" spans="3:11" x14ac:dyDescent="0.2">
      <c r="C154" s="160"/>
      <c r="D154" s="160"/>
      <c r="E154" s="160"/>
      <c r="F154" s="160"/>
      <c r="G154" s="160"/>
      <c r="H154" s="160"/>
      <c r="I154" s="160"/>
      <c r="J154" s="160"/>
      <c r="K154" s="160"/>
    </row>
    <row r="155" spans="3:11" x14ac:dyDescent="0.2">
      <c r="C155" s="160"/>
      <c r="D155" s="160"/>
      <c r="E155" s="160"/>
      <c r="F155" s="160"/>
      <c r="G155" s="160"/>
      <c r="H155" s="160"/>
      <c r="I155" s="160"/>
      <c r="J155" s="160"/>
      <c r="K155" s="160"/>
    </row>
    <row r="156" spans="3:11" x14ac:dyDescent="0.2">
      <c r="C156" s="160"/>
      <c r="D156" s="160"/>
      <c r="E156" s="160"/>
      <c r="F156" s="160"/>
      <c r="G156" s="160"/>
      <c r="H156" s="160"/>
      <c r="I156" s="160"/>
      <c r="J156" s="160"/>
      <c r="K156" s="160"/>
    </row>
    <row r="157" spans="3:11" x14ac:dyDescent="0.2">
      <c r="C157" s="160"/>
      <c r="D157" s="160"/>
      <c r="E157" s="160"/>
      <c r="F157" s="160"/>
      <c r="G157" s="160"/>
      <c r="H157" s="160"/>
      <c r="I157" s="160"/>
      <c r="J157" s="160"/>
      <c r="K157" s="160"/>
    </row>
    <row r="158" spans="3:11" x14ac:dyDescent="0.2">
      <c r="C158" s="160"/>
      <c r="D158" s="160"/>
      <c r="E158" s="160"/>
      <c r="F158" s="160"/>
      <c r="G158" s="160"/>
      <c r="H158" s="160"/>
      <c r="I158" s="160"/>
      <c r="J158" s="160"/>
      <c r="K158" s="160"/>
    </row>
    <row r="159" spans="3:11" x14ac:dyDescent="0.2">
      <c r="C159" s="160"/>
      <c r="D159" s="160"/>
      <c r="E159" s="160"/>
      <c r="F159" s="160"/>
      <c r="G159" s="160"/>
      <c r="H159" s="160"/>
      <c r="I159" s="160"/>
      <c r="J159" s="160"/>
      <c r="K159" s="160"/>
    </row>
    <row r="160" spans="3:11" x14ac:dyDescent="0.2">
      <c r="C160" s="160"/>
      <c r="D160" s="160"/>
      <c r="E160" s="160"/>
      <c r="F160" s="160"/>
      <c r="G160" s="160"/>
      <c r="H160" s="160"/>
      <c r="I160" s="160"/>
      <c r="J160" s="160"/>
      <c r="K160" s="160"/>
    </row>
    <row r="161" spans="3:11" x14ac:dyDescent="0.2">
      <c r="C161" s="160"/>
      <c r="D161" s="160"/>
      <c r="E161" s="160"/>
      <c r="F161" s="160"/>
      <c r="G161" s="160"/>
      <c r="H161" s="160"/>
      <c r="I161" s="160"/>
      <c r="J161" s="160"/>
      <c r="K161" s="160"/>
    </row>
    <row r="162" spans="3:11" x14ac:dyDescent="0.2">
      <c r="C162" s="160"/>
      <c r="D162" s="160"/>
      <c r="E162" s="160"/>
      <c r="F162" s="160"/>
      <c r="G162" s="160"/>
      <c r="H162" s="160"/>
      <c r="I162" s="160"/>
      <c r="J162" s="160"/>
      <c r="K162" s="160"/>
    </row>
    <row r="163" spans="3:11" x14ac:dyDescent="0.2">
      <c r="C163" s="160"/>
      <c r="D163" s="160"/>
      <c r="E163" s="160"/>
      <c r="F163" s="160"/>
      <c r="G163" s="160"/>
      <c r="H163" s="160"/>
      <c r="I163" s="160"/>
      <c r="J163" s="160"/>
      <c r="K163" s="160"/>
    </row>
    <row r="164" spans="3:11" x14ac:dyDescent="0.2">
      <c r="C164" s="160"/>
      <c r="D164" s="160"/>
      <c r="E164" s="160"/>
      <c r="F164" s="160"/>
      <c r="G164" s="160"/>
      <c r="H164" s="160"/>
      <c r="I164" s="160"/>
      <c r="J164" s="160"/>
      <c r="K164" s="160"/>
    </row>
    <row r="165" spans="3:11" x14ac:dyDescent="0.2">
      <c r="C165" s="160"/>
      <c r="D165" s="160"/>
      <c r="E165" s="160"/>
      <c r="F165" s="160"/>
      <c r="G165" s="160"/>
      <c r="H165" s="160"/>
      <c r="I165" s="160"/>
      <c r="J165" s="160"/>
      <c r="K165" s="160"/>
    </row>
    <row r="166" spans="3:11" x14ac:dyDescent="0.2">
      <c r="C166" s="160"/>
      <c r="D166" s="160"/>
      <c r="E166" s="160"/>
      <c r="F166" s="160"/>
      <c r="G166" s="160"/>
      <c r="H166" s="160"/>
      <c r="I166" s="160"/>
      <c r="J166" s="160"/>
      <c r="K166" s="160"/>
    </row>
    <row r="167" spans="3:11" x14ac:dyDescent="0.2">
      <c r="C167" s="160"/>
      <c r="D167" s="160"/>
      <c r="E167" s="160"/>
      <c r="F167" s="160"/>
      <c r="G167" s="160"/>
      <c r="H167" s="160"/>
      <c r="I167" s="160"/>
      <c r="J167" s="160"/>
      <c r="K167" s="160"/>
    </row>
    <row r="168" spans="3:11" x14ac:dyDescent="0.2">
      <c r="C168" s="160"/>
      <c r="D168" s="160"/>
      <c r="E168" s="160"/>
      <c r="F168" s="160"/>
      <c r="G168" s="160"/>
      <c r="H168" s="160"/>
      <c r="I168" s="160"/>
      <c r="J168" s="160"/>
      <c r="K168" s="160"/>
    </row>
    <row r="169" spans="3:11" x14ac:dyDescent="0.2">
      <c r="C169" s="160"/>
      <c r="D169" s="160"/>
      <c r="E169" s="160"/>
      <c r="F169" s="160"/>
      <c r="G169" s="160"/>
      <c r="H169" s="160"/>
      <c r="I169" s="160"/>
      <c r="J169" s="160"/>
      <c r="K169" s="160"/>
    </row>
    <row r="170" spans="3:11" x14ac:dyDescent="0.2">
      <c r="C170" s="160"/>
      <c r="D170" s="160"/>
      <c r="E170" s="160"/>
      <c r="F170" s="160"/>
      <c r="G170" s="160"/>
      <c r="H170" s="160"/>
      <c r="I170" s="160"/>
      <c r="J170" s="160"/>
      <c r="K170" s="160"/>
    </row>
    <row r="171" spans="3:11" x14ac:dyDescent="0.2">
      <c r="C171" s="160"/>
      <c r="D171" s="160"/>
      <c r="E171" s="160"/>
      <c r="F171" s="160"/>
      <c r="G171" s="160"/>
      <c r="H171" s="160"/>
      <c r="I171" s="160"/>
      <c r="J171" s="160"/>
      <c r="K171" s="160"/>
    </row>
    <row r="172" spans="3:11" x14ac:dyDescent="0.2">
      <c r="C172" s="160"/>
      <c r="D172" s="160"/>
      <c r="E172" s="160"/>
      <c r="F172" s="160"/>
      <c r="G172" s="160"/>
      <c r="H172" s="160"/>
      <c r="I172" s="160"/>
      <c r="J172" s="160"/>
      <c r="K172" s="160"/>
    </row>
    <row r="173" spans="3:11" x14ac:dyDescent="0.2">
      <c r="C173" s="160"/>
      <c r="D173" s="160"/>
      <c r="E173" s="160"/>
      <c r="F173" s="160"/>
      <c r="G173" s="160"/>
      <c r="H173" s="160"/>
      <c r="I173" s="160"/>
      <c r="J173" s="160"/>
      <c r="K173" s="160"/>
    </row>
    <row r="174" spans="3:11" x14ac:dyDescent="0.2">
      <c r="C174" s="160"/>
      <c r="D174" s="160"/>
      <c r="E174" s="160"/>
      <c r="F174" s="160"/>
      <c r="G174" s="160"/>
      <c r="H174" s="160"/>
      <c r="I174" s="160"/>
      <c r="J174" s="160"/>
      <c r="K174" s="160"/>
    </row>
    <row r="175" spans="3:11" x14ac:dyDescent="0.2">
      <c r="C175" s="160"/>
      <c r="D175" s="160"/>
      <c r="E175" s="160"/>
      <c r="F175" s="160"/>
      <c r="G175" s="160"/>
      <c r="H175" s="160"/>
      <c r="I175" s="160"/>
      <c r="J175" s="160"/>
      <c r="K175" s="160"/>
    </row>
    <row r="176" spans="3:11" x14ac:dyDescent="0.2">
      <c r="C176" s="160"/>
      <c r="D176" s="160"/>
      <c r="E176" s="160"/>
      <c r="F176" s="160"/>
      <c r="G176" s="160"/>
      <c r="H176" s="160"/>
      <c r="I176" s="160"/>
      <c r="J176" s="160"/>
      <c r="K176" s="160"/>
    </row>
    <row r="177" spans="3:11" x14ac:dyDescent="0.2">
      <c r="C177" s="160"/>
      <c r="D177" s="160"/>
      <c r="E177" s="160"/>
      <c r="F177" s="160"/>
      <c r="G177" s="160"/>
      <c r="H177" s="160"/>
      <c r="I177" s="160"/>
      <c r="J177" s="160"/>
      <c r="K177" s="160"/>
    </row>
    <row r="178" spans="3:11" x14ac:dyDescent="0.2">
      <c r="C178" s="160"/>
      <c r="D178" s="160"/>
      <c r="E178" s="160"/>
      <c r="F178" s="160"/>
      <c r="G178" s="160"/>
      <c r="H178" s="160"/>
      <c r="I178" s="160"/>
      <c r="J178" s="160"/>
      <c r="K178" s="160"/>
    </row>
    <row r="179" spans="3:11" x14ac:dyDescent="0.2">
      <c r="C179" s="160"/>
      <c r="D179" s="160"/>
      <c r="E179" s="160"/>
      <c r="F179" s="160"/>
      <c r="G179" s="160"/>
      <c r="H179" s="160"/>
      <c r="I179" s="160"/>
      <c r="J179" s="160"/>
      <c r="K179" s="160"/>
    </row>
    <row r="180" spans="3:11" x14ac:dyDescent="0.2">
      <c r="C180" s="160"/>
      <c r="D180" s="160"/>
      <c r="E180" s="160"/>
      <c r="F180" s="160"/>
      <c r="G180" s="160"/>
      <c r="H180" s="160"/>
      <c r="I180" s="160"/>
      <c r="J180" s="160"/>
      <c r="K180" s="160"/>
    </row>
    <row r="181" spans="3:11" x14ac:dyDescent="0.2">
      <c r="C181" s="160"/>
      <c r="D181" s="160"/>
      <c r="E181" s="160"/>
      <c r="F181" s="160"/>
      <c r="G181" s="160"/>
      <c r="H181" s="160"/>
      <c r="I181" s="160"/>
      <c r="J181" s="160"/>
      <c r="K181" s="160"/>
    </row>
    <row r="182" spans="3:11" x14ac:dyDescent="0.2">
      <c r="C182" s="160"/>
      <c r="D182" s="160"/>
      <c r="E182" s="160"/>
      <c r="F182" s="160"/>
      <c r="G182" s="160"/>
      <c r="H182" s="160"/>
      <c r="I182" s="160"/>
      <c r="J182" s="160"/>
      <c r="K182" s="160"/>
    </row>
    <row r="183" spans="3:11" x14ac:dyDescent="0.2">
      <c r="C183" s="160"/>
      <c r="D183" s="160"/>
      <c r="E183" s="160"/>
      <c r="F183" s="160"/>
      <c r="G183" s="160"/>
      <c r="H183" s="160"/>
      <c r="I183" s="160"/>
      <c r="J183" s="160"/>
      <c r="K183" s="160"/>
    </row>
    <row r="184" spans="3:11" x14ac:dyDescent="0.2">
      <c r="C184" s="160"/>
      <c r="D184" s="160"/>
      <c r="E184" s="160"/>
      <c r="F184" s="160"/>
      <c r="G184" s="160"/>
      <c r="H184" s="160"/>
      <c r="I184" s="160"/>
      <c r="J184" s="160"/>
      <c r="K184" s="160"/>
    </row>
    <row r="185" spans="3:11" x14ac:dyDescent="0.2">
      <c r="C185" s="160"/>
      <c r="D185" s="160"/>
      <c r="E185" s="160"/>
      <c r="F185" s="160"/>
      <c r="G185" s="160"/>
      <c r="H185" s="160"/>
      <c r="I185" s="160"/>
      <c r="J185" s="160"/>
      <c r="K185" s="160"/>
    </row>
    <row r="186" spans="3:11" x14ac:dyDescent="0.2">
      <c r="C186" s="160"/>
      <c r="D186" s="160"/>
      <c r="E186" s="160"/>
      <c r="F186" s="160"/>
      <c r="G186" s="160"/>
      <c r="H186" s="160"/>
      <c r="I186" s="160"/>
      <c r="J186" s="160"/>
      <c r="K186" s="160"/>
    </row>
    <row r="187" spans="3:11" x14ac:dyDescent="0.2">
      <c r="C187" s="160"/>
      <c r="D187" s="160"/>
      <c r="E187" s="160"/>
      <c r="F187" s="160"/>
      <c r="G187" s="160"/>
      <c r="H187" s="160"/>
      <c r="I187" s="160"/>
      <c r="J187" s="160"/>
      <c r="K187" s="160"/>
    </row>
    <row r="188" spans="3:11" x14ac:dyDescent="0.2">
      <c r="C188" s="160"/>
      <c r="D188" s="160"/>
      <c r="E188" s="160"/>
      <c r="F188" s="160"/>
      <c r="G188" s="160"/>
      <c r="H188" s="160"/>
      <c r="I188" s="160"/>
      <c r="J188" s="160"/>
      <c r="K188" s="160"/>
    </row>
    <row r="189" spans="3:11" x14ac:dyDescent="0.2">
      <c r="C189" s="160"/>
      <c r="D189" s="160"/>
      <c r="E189" s="160"/>
      <c r="F189" s="160"/>
      <c r="G189" s="160"/>
      <c r="H189" s="160"/>
      <c r="I189" s="160"/>
      <c r="J189" s="160"/>
      <c r="K189" s="160"/>
    </row>
    <row r="190" spans="3:11" x14ac:dyDescent="0.2">
      <c r="C190" s="160"/>
      <c r="D190" s="160"/>
      <c r="E190" s="160"/>
      <c r="F190" s="160"/>
      <c r="G190" s="160"/>
      <c r="H190" s="160"/>
      <c r="I190" s="160"/>
      <c r="J190" s="160"/>
      <c r="K190" s="160"/>
    </row>
    <row r="191" spans="3:11" x14ac:dyDescent="0.2">
      <c r="C191" s="272" t="s">
        <v>186</v>
      </c>
    </row>
    <row r="193" spans="3:14" x14ac:dyDescent="0.2">
      <c r="H193" s="156"/>
    </row>
    <row r="194" spans="3:14" ht="12.75" customHeight="1" x14ac:dyDescent="0.2">
      <c r="C194" s="849" t="s">
        <v>465</v>
      </c>
      <c r="D194" s="850"/>
      <c r="E194" s="850"/>
      <c r="F194" s="850"/>
      <c r="G194" s="850"/>
      <c r="H194" s="850"/>
      <c r="I194" s="850"/>
      <c r="J194" s="850"/>
      <c r="K194" s="850"/>
      <c r="L194" s="850"/>
      <c r="M194" s="850"/>
      <c r="N194" s="851"/>
    </row>
    <row r="195" spans="3:14" x14ac:dyDescent="0.2">
      <c r="C195" s="852"/>
      <c r="D195" s="853"/>
      <c r="E195" s="853"/>
      <c r="F195" s="853"/>
      <c r="G195" s="853"/>
      <c r="H195" s="853"/>
      <c r="I195" s="853"/>
      <c r="J195" s="853"/>
      <c r="K195" s="853"/>
      <c r="L195" s="853"/>
      <c r="M195" s="853"/>
      <c r="N195" s="854"/>
    </row>
    <row r="196" spans="3:14" x14ac:dyDescent="0.2">
      <c r="C196" s="852"/>
      <c r="D196" s="853"/>
      <c r="E196" s="853"/>
      <c r="F196" s="853"/>
      <c r="G196" s="853"/>
      <c r="H196" s="853"/>
      <c r="I196" s="853"/>
      <c r="J196" s="853"/>
      <c r="K196" s="853"/>
      <c r="L196" s="853"/>
      <c r="M196" s="853"/>
      <c r="N196" s="854"/>
    </row>
    <row r="197" spans="3:14" x14ac:dyDescent="0.2">
      <c r="C197" s="852"/>
      <c r="D197" s="853"/>
      <c r="E197" s="853"/>
      <c r="F197" s="853"/>
      <c r="G197" s="853"/>
      <c r="H197" s="853"/>
      <c r="I197" s="853"/>
      <c r="J197" s="853"/>
      <c r="K197" s="853"/>
      <c r="L197" s="853"/>
      <c r="M197" s="853"/>
      <c r="N197" s="854"/>
    </row>
    <row r="198" spans="3:14" x14ac:dyDescent="0.2">
      <c r="C198" s="852"/>
      <c r="D198" s="853"/>
      <c r="E198" s="853"/>
      <c r="F198" s="853"/>
      <c r="G198" s="853"/>
      <c r="H198" s="853"/>
      <c r="I198" s="853"/>
      <c r="J198" s="853"/>
      <c r="K198" s="853"/>
      <c r="L198" s="853"/>
      <c r="M198" s="853"/>
      <c r="N198" s="854"/>
    </row>
    <row r="199" spans="3:14" x14ac:dyDescent="0.2">
      <c r="C199" s="852"/>
      <c r="D199" s="853"/>
      <c r="E199" s="853"/>
      <c r="F199" s="853"/>
      <c r="G199" s="853"/>
      <c r="H199" s="853"/>
      <c r="I199" s="853"/>
      <c r="J199" s="853"/>
      <c r="K199" s="853"/>
      <c r="L199" s="853"/>
      <c r="M199" s="853"/>
      <c r="N199" s="854"/>
    </row>
    <row r="200" spans="3:14" x14ac:dyDescent="0.2">
      <c r="C200" s="852"/>
      <c r="D200" s="853"/>
      <c r="E200" s="853"/>
      <c r="F200" s="853"/>
      <c r="G200" s="853"/>
      <c r="H200" s="853"/>
      <c r="I200" s="853"/>
      <c r="J200" s="853"/>
      <c r="K200" s="853"/>
      <c r="L200" s="853"/>
      <c r="M200" s="853"/>
      <c r="N200" s="854"/>
    </row>
    <row r="201" spans="3:14" x14ac:dyDescent="0.2">
      <c r="C201" s="852"/>
      <c r="D201" s="853"/>
      <c r="E201" s="853"/>
      <c r="F201" s="853"/>
      <c r="G201" s="853"/>
      <c r="H201" s="853"/>
      <c r="I201" s="853"/>
      <c r="J201" s="853"/>
      <c r="K201" s="853"/>
      <c r="L201" s="853"/>
      <c r="M201" s="853"/>
      <c r="N201" s="854"/>
    </row>
    <row r="202" spans="3:14" x14ac:dyDescent="0.2">
      <c r="C202" s="852"/>
      <c r="D202" s="853"/>
      <c r="E202" s="853"/>
      <c r="F202" s="853"/>
      <c r="G202" s="853"/>
      <c r="H202" s="853"/>
      <c r="I202" s="853"/>
      <c r="J202" s="853"/>
      <c r="K202" s="853"/>
      <c r="L202" s="853"/>
      <c r="M202" s="853"/>
      <c r="N202" s="854"/>
    </row>
    <row r="203" spans="3:14" x14ac:dyDescent="0.2">
      <c r="C203" s="852"/>
      <c r="D203" s="853"/>
      <c r="E203" s="853"/>
      <c r="F203" s="853"/>
      <c r="G203" s="853"/>
      <c r="H203" s="853"/>
      <c r="I203" s="853"/>
      <c r="J203" s="853"/>
      <c r="K203" s="853"/>
      <c r="L203" s="853"/>
      <c r="M203" s="853"/>
      <c r="N203" s="854"/>
    </row>
    <row r="204" spans="3:14" x14ac:dyDescent="0.2">
      <c r="C204" s="852"/>
      <c r="D204" s="853"/>
      <c r="E204" s="853"/>
      <c r="F204" s="853"/>
      <c r="G204" s="853"/>
      <c r="H204" s="853"/>
      <c r="I204" s="853"/>
      <c r="J204" s="853"/>
      <c r="K204" s="853"/>
      <c r="L204" s="853"/>
      <c r="M204" s="853"/>
      <c r="N204" s="854"/>
    </row>
    <row r="205" spans="3:14" x14ac:dyDescent="0.2">
      <c r="C205" s="852"/>
      <c r="D205" s="853"/>
      <c r="E205" s="853"/>
      <c r="F205" s="853"/>
      <c r="G205" s="853"/>
      <c r="H205" s="853"/>
      <c r="I205" s="853"/>
      <c r="J205" s="853"/>
      <c r="K205" s="853"/>
      <c r="L205" s="853"/>
      <c r="M205" s="853"/>
      <c r="N205" s="854"/>
    </row>
    <row r="206" spans="3:14" x14ac:dyDescent="0.2">
      <c r="C206" s="852"/>
      <c r="D206" s="853"/>
      <c r="E206" s="853"/>
      <c r="F206" s="853"/>
      <c r="G206" s="853"/>
      <c r="H206" s="853"/>
      <c r="I206" s="853"/>
      <c r="J206" s="853"/>
      <c r="K206" s="853"/>
      <c r="L206" s="853"/>
      <c r="M206" s="853"/>
      <c r="N206" s="854"/>
    </row>
    <row r="207" spans="3:14" x14ac:dyDescent="0.2">
      <c r="C207" s="852"/>
      <c r="D207" s="853"/>
      <c r="E207" s="853"/>
      <c r="F207" s="853"/>
      <c r="G207" s="853"/>
      <c r="H207" s="853"/>
      <c r="I207" s="853"/>
      <c r="J207" s="853"/>
      <c r="K207" s="853"/>
      <c r="L207" s="853"/>
      <c r="M207" s="853"/>
      <c r="N207" s="854"/>
    </row>
    <row r="208" spans="3:14" x14ac:dyDescent="0.2">
      <c r="C208" s="852"/>
      <c r="D208" s="853"/>
      <c r="E208" s="853"/>
      <c r="F208" s="853"/>
      <c r="G208" s="853"/>
      <c r="H208" s="853"/>
      <c r="I208" s="853"/>
      <c r="J208" s="853"/>
      <c r="K208" s="853"/>
      <c r="L208" s="853"/>
      <c r="M208" s="853"/>
      <c r="N208" s="854"/>
    </row>
    <row r="209" spans="3:14" x14ac:dyDescent="0.2">
      <c r="C209" s="852"/>
      <c r="D209" s="853"/>
      <c r="E209" s="853"/>
      <c r="F209" s="853"/>
      <c r="G209" s="853"/>
      <c r="H209" s="853"/>
      <c r="I209" s="853"/>
      <c r="J209" s="853"/>
      <c r="K209" s="853"/>
      <c r="L209" s="853"/>
      <c r="M209" s="853"/>
      <c r="N209" s="854"/>
    </row>
    <row r="210" spans="3:14" x14ac:dyDescent="0.2">
      <c r="C210" s="852"/>
      <c r="D210" s="853"/>
      <c r="E210" s="853"/>
      <c r="F210" s="853"/>
      <c r="G210" s="853"/>
      <c r="H210" s="853"/>
      <c r="I210" s="853"/>
      <c r="J210" s="853"/>
      <c r="K210" s="853"/>
      <c r="L210" s="853"/>
      <c r="M210" s="853"/>
      <c r="N210" s="854"/>
    </row>
    <row r="211" spans="3:14" x14ac:dyDescent="0.2">
      <c r="C211" s="852"/>
      <c r="D211" s="853"/>
      <c r="E211" s="853"/>
      <c r="F211" s="853"/>
      <c r="G211" s="853"/>
      <c r="H211" s="853"/>
      <c r="I211" s="853"/>
      <c r="J211" s="853"/>
      <c r="K211" s="853"/>
      <c r="L211" s="853"/>
      <c r="M211" s="853"/>
      <c r="N211" s="854"/>
    </row>
    <row r="212" spans="3:14" x14ac:dyDescent="0.2">
      <c r="C212" s="852"/>
      <c r="D212" s="853"/>
      <c r="E212" s="853"/>
      <c r="F212" s="853"/>
      <c r="G212" s="853"/>
      <c r="H212" s="853"/>
      <c r="I212" s="853"/>
      <c r="J212" s="853"/>
      <c r="K212" s="853"/>
      <c r="L212" s="853"/>
      <c r="M212" s="853"/>
      <c r="N212" s="854"/>
    </row>
    <row r="213" spans="3:14" x14ac:dyDescent="0.2">
      <c r="C213" s="852"/>
      <c r="D213" s="853"/>
      <c r="E213" s="853"/>
      <c r="F213" s="853"/>
      <c r="G213" s="853"/>
      <c r="H213" s="853"/>
      <c r="I213" s="853"/>
      <c r="J213" s="853"/>
      <c r="K213" s="853"/>
      <c r="L213" s="853"/>
      <c r="M213" s="853"/>
      <c r="N213" s="854"/>
    </row>
    <row r="214" spans="3:14" x14ac:dyDescent="0.2">
      <c r="C214" s="852"/>
      <c r="D214" s="853"/>
      <c r="E214" s="853"/>
      <c r="F214" s="853"/>
      <c r="G214" s="853"/>
      <c r="H214" s="853"/>
      <c r="I214" s="853"/>
      <c r="J214" s="853"/>
      <c r="K214" s="853"/>
      <c r="L214" s="853"/>
      <c r="M214" s="853"/>
      <c r="N214" s="854"/>
    </row>
    <row r="215" spans="3:14" x14ac:dyDescent="0.2">
      <c r="C215" s="852"/>
      <c r="D215" s="853"/>
      <c r="E215" s="853"/>
      <c r="F215" s="853"/>
      <c r="G215" s="853"/>
      <c r="H215" s="853"/>
      <c r="I215" s="853"/>
      <c r="J215" s="853"/>
      <c r="K215" s="853"/>
      <c r="L215" s="853"/>
      <c r="M215" s="853"/>
      <c r="N215" s="854"/>
    </row>
    <row r="216" spans="3:14" x14ac:dyDescent="0.2">
      <c r="C216" s="852"/>
      <c r="D216" s="853"/>
      <c r="E216" s="853"/>
      <c r="F216" s="853"/>
      <c r="G216" s="853"/>
      <c r="H216" s="853"/>
      <c r="I216" s="853"/>
      <c r="J216" s="853"/>
      <c r="K216" s="853"/>
      <c r="L216" s="853"/>
      <c r="M216" s="853"/>
      <c r="N216" s="854"/>
    </row>
    <row r="217" spans="3:14" x14ac:dyDescent="0.2">
      <c r="C217" s="852"/>
      <c r="D217" s="853"/>
      <c r="E217" s="853"/>
      <c r="F217" s="853"/>
      <c r="G217" s="853"/>
      <c r="H217" s="853"/>
      <c r="I217" s="853"/>
      <c r="J217" s="853"/>
      <c r="K217" s="853"/>
      <c r="L217" s="853"/>
      <c r="M217" s="853"/>
      <c r="N217" s="854"/>
    </row>
    <row r="218" spans="3:14" x14ac:dyDescent="0.2">
      <c r="C218" s="852"/>
      <c r="D218" s="853"/>
      <c r="E218" s="853"/>
      <c r="F218" s="853"/>
      <c r="G218" s="853"/>
      <c r="H218" s="853"/>
      <c r="I218" s="853"/>
      <c r="J218" s="853"/>
      <c r="K218" s="853"/>
      <c r="L218" s="853"/>
      <c r="M218" s="853"/>
      <c r="N218" s="854"/>
    </row>
    <row r="219" spans="3:14" x14ac:dyDescent="0.2">
      <c r="C219" s="852"/>
      <c r="D219" s="853"/>
      <c r="E219" s="853"/>
      <c r="F219" s="853"/>
      <c r="G219" s="853"/>
      <c r="H219" s="853"/>
      <c r="I219" s="853"/>
      <c r="J219" s="853"/>
      <c r="K219" s="853"/>
      <c r="L219" s="853"/>
      <c r="M219" s="853"/>
      <c r="N219" s="854"/>
    </row>
    <row r="220" spans="3:14" x14ac:dyDescent="0.2">
      <c r="C220" s="852"/>
      <c r="D220" s="853"/>
      <c r="E220" s="853"/>
      <c r="F220" s="853"/>
      <c r="G220" s="853"/>
      <c r="H220" s="853"/>
      <c r="I220" s="853"/>
      <c r="J220" s="853"/>
      <c r="K220" s="853"/>
      <c r="L220" s="853"/>
      <c r="M220" s="853"/>
      <c r="N220" s="854"/>
    </row>
    <row r="221" spans="3:14" x14ac:dyDescent="0.2">
      <c r="C221" s="852"/>
      <c r="D221" s="853"/>
      <c r="E221" s="853"/>
      <c r="F221" s="853"/>
      <c r="G221" s="853"/>
      <c r="H221" s="853"/>
      <c r="I221" s="853"/>
      <c r="J221" s="853"/>
      <c r="K221" s="853"/>
      <c r="L221" s="853"/>
      <c r="M221" s="853"/>
      <c r="N221" s="854"/>
    </row>
    <row r="222" spans="3:14" x14ac:dyDescent="0.2">
      <c r="C222" s="852"/>
      <c r="D222" s="853"/>
      <c r="E222" s="853"/>
      <c r="F222" s="853"/>
      <c r="G222" s="853"/>
      <c r="H222" s="853"/>
      <c r="I222" s="853"/>
      <c r="J222" s="853"/>
      <c r="K222" s="853"/>
      <c r="L222" s="853"/>
      <c r="M222" s="853"/>
      <c r="N222" s="854"/>
    </row>
    <row r="223" spans="3:14" x14ac:dyDescent="0.2">
      <c r="C223" s="852"/>
      <c r="D223" s="853"/>
      <c r="E223" s="853"/>
      <c r="F223" s="853"/>
      <c r="G223" s="853"/>
      <c r="H223" s="853"/>
      <c r="I223" s="853"/>
      <c r="J223" s="853"/>
      <c r="K223" s="853"/>
      <c r="L223" s="853"/>
      <c r="M223" s="853"/>
      <c r="N223" s="854"/>
    </row>
    <row r="224" spans="3:14" x14ac:dyDescent="0.2">
      <c r="C224" s="852"/>
      <c r="D224" s="853"/>
      <c r="E224" s="853"/>
      <c r="F224" s="853"/>
      <c r="G224" s="853"/>
      <c r="H224" s="853"/>
      <c r="I224" s="853"/>
      <c r="J224" s="853"/>
      <c r="K224" s="853"/>
      <c r="L224" s="853"/>
      <c r="M224" s="853"/>
      <c r="N224" s="854"/>
    </row>
    <row r="225" spans="3:14" x14ac:dyDescent="0.2">
      <c r="C225" s="852"/>
      <c r="D225" s="853"/>
      <c r="E225" s="853"/>
      <c r="F225" s="853"/>
      <c r="G225" s="853"/>
      <c r="H225" s="853"/>
      <c r="I225" s="853"/>
      <c r="J225" s="853"/>
      <c r="K225" s="853"/>
      <c r="L225" s="853"/>
      <c r="M225" s="853"/>
      <c r="N225" s="854"/>
    </row>
    <row r="226" spans="3:14" x14ac:dyDescent="0.2">
      <c r="C226" s="852"/>
      <c r="D226" s="853"/>
      <c r="E226" s="853"/>
      <c r="F226" s="853"/>
      <c r="G226" s="853"/>
      <c r="H226" s="853"/>
      <c r="I226" s="853"/>
      <c r="J226" s="853"/>
      <c r="K226" s="853"/>
      <c r="L226" s="853"/>
      <c r="M226" s="853"/>
      <c r="N226" s="854"/>
    </row>
    <row r="227" spans="3:14" x14ac:dyDescent="0.2">
      <c r="C227" s="852"/>
      <c r="D227" s="853"/>
      <c r="E227" s="853"/>
      <c r="F227" s="853"/>
      <c r="G227" s="853"/>
      <c r="H227" s="853"/>
      <c r="I227" s="853"/>
      <c r="J227" s="853"/>
      <c r="K227" s="853"/>
      <c r="L227" s="853"/>
      <c r="M227" s="853"/>
      <c r="N227" s="854"/>
    </row>
    <row r="228" spans="3:14" x14ac:dyDescent="0.2">
      <c r="C228" s="852"/>
      <c r="D228" s="853"/>
      <c r="E228" s="853"/>
      <c r="F228" s="853"/>
      <c r="G228" s="853"/>
      <c r="H228" s="853"/>
      <c r="I228" s="853"/>
      <c r="J228" s="853"/>
      <c r="K228" s="853"/>
      <c r="L228" s="853"/>
      <c r="M228" s="853"/>
      <c r="N228" s="854"/>
    </row>
    <row r="229" spans="3:14" x14ac:dyDescent="0.2">
      <c r="C229" s="852"/>
      <c r="D229" s="853"/>
      <c r="E229" s="853"/>
      <c r="F229" s="853"/>
      <c r="G229" s="853"/>
      <c r="H229" s="853"/>
      <c r="I229" s="853"/>
      <c r="J229" s="853"/>
      <c r="K229" s="853"/>
      <c r="L229" s="853"/>
      <c r="M229" s="853"/>
      <c r="N229" s="854"/>
    </row>
    <row r="230" spans="3:14" x14ac:dyDescent="0.2">
      <c r="C230" s="852"/>
      <c r="D230" s="853"/>
      <c r="E230" s="853"/>
      <c r="F230" s="853"/>
      <c r="G230" s="853"/>
      <c r="H230" s="853"/>
      <c r="I230" s="853"/>
      <c r="J230" s="853"/>
      <c r="K230" s="853"/>
      <c r="L230" s="853"/>
      <c r="M230" s="853"/>
      <c r="N230" s="854"/>
    </row>
    <row r="231" spans="3:14" x14ac:dyDescent="0.2">
      <c r="C231" s="852"/>
      <c r="D231" s="853"/>
      <c r="E231" s="853"/>
      <c r="F231" s="853"/>
      <c r="G231" s="853"/>
      <c r="H231" s="853"/>
      <c r="I231" s="853"/>
      <c r="J231" s="853"/>
      <c r="K231" s="853"/>
      <c r="L231" s="853"/>
      <c r="M231" s="853"/>
      <c r="N231" s="854"/>
    </row>
    <row r="232" spans="3:14" x14ac:dyDescent="0.2">
      <c r="C232" s="852"/>
      <c r="D232" s="853"/>
      <c r="E232" s="853"/>
      <c r="F232" s="853"/>
      <c r="G232" s="853"/>
      <c r="H232" s="853"/>
      <c r="I232" s="853"/>
      <c r="J232" s="853"/>
      <c r="K232" s="853"/>
      <c r="L232" s="853"/>
      <c r="M232" s="853"/>
      <c r="N232" s="854"/>
    </row>
    <row r="233" spans="3:14" x14ac:dyDescent="0.2">
      <c r="C233" s="852"/>
      <c r="D233" s="853"/>
      <c r="E233" s="853"/>
      <c r="F233" s="853"/>
      <c r="G233" s="853"/>
      <c r="H233" s="853"/>
      <c r="I233" s="853"/>
      <c r="J233" s="853"/>
      <c r="K233" s="853"/>
      <c r="L233" s="853"/>
      <c r="M233" s="853"/>
      <c r="N233" s="854"/>
    </row>
    <row r="234" spans="3:14" x14ac:dyDescent="0.2">
      <c r="C234" s="852"/>
      <c r="D234" s="853"/>
      <c r="E234" s="853"/>
      <c r="F234" s="853"/>
      <c r="G234" s="853"/>
      <c r="H234" s="853"/>
      <c r="I234" s="853"/>
      <c r="J234" s="853"/>
      <c r="K234" s="853"/>
      <c r="L234" s="853"/>
      <c r="M234" s="853"/>
      <c r="N234" s="854"/>
    </row>
    <row r="235" spans="3:14" x14ac:dyDescent="0.2">
      <c r="C235" s="852"/>
      <c r="D235" s="853"/>
      <c r="E235" s="853"/>
      <c r="F235" s="853"/>
      <c r="G235" s="853"/>
      <c r="H235" s="853"/>
      <c r="I235" s="853"/>
      <c r="J235" s="853"/>
      <c r="K235" s="853"/>
      <c r="L235" s="853"/>
      <c r="M235" s="853"/>
      <c r="N235" s="854"/>
    </row>
    <row r="236" spans="3:14" x14ac:dyDescent="0.2">
      <c r="C236" s="855"/>
      <c r="D236" s="856"/>
      <c r="E236" s="856"/>
      <c r="F236" s="856"/>
      <c r="G236" s="856"/>
      <c r="H236" s="856"/>
      <c r="I236" s="856"/>
      <c r="J236" s="856"/>
      <c r="K236" s="856"/>
      <c r="L236" s="856"/>
      <c r="M236" s="856"/>
      <c r="N236" s="857"/>
    </row>
    <row r="237" spans="3:14" x14ac:dyDescent="0.2">
      <c r="H237" s="156"/>
    </row>
    <row r="238" spans="3:14" x14ac:dyDescent="0.2">
      <c r="H238" s="156"/>
    </row>
    <row r="239" spans="3:14" x14ac:dyDescent="0.2">
      <c r="H239" s="156"/>
    </row>
    <row r="240" spans="3:14" x14ac:dyDescent="0.2">
      <c r="H240" s="156"/>
    </row>
    <row r="241" spans="3:14" x14ac:dyDescent="0.2">
      <c r="H241" s="156"/>
    </row>
    <row r="242" spans="3:14" x14ac:dyDescent="0.2">
      <c r="H242" s="156"/>
    </row>
    <row r="243" spans="3:14" x14ac:dyDescent="0.2">
      <c r="H243" s="156"/>
    </row>
    <row r="244" spans="3:14" x14ac:dyDescent="0.2">
      <c r="H244" s="156"/>
    </row>
    <row r="245" spans="3:14" x14ac:dyDescent="0.2">
      <c r="H245" s="156"/>
    </row>
    <row r="246" spans="3:14" x14ac:dyDescent="0.2">
      <c r="H246" s="156"/>
    </row>
    <row r="247" spans="3:14" x14ac:dyDescent="0.2">
      <c r="H247" s="156"/>
    </row>
    <row r="248" spans="3:14" x14ac:dyDescent="0.2">
      <c r="H248" s="156"/>
    </row>
    <row r="249" spans="3:14" x14ac:dyDescent="0.2">
      <c r="H249" s="156"/>
    </row>
    <row r="250" spans="3:14" x14ac:dyDescent="0.2">
      <c r="H250" s="156"/>
    </row>
    <row r="251" spans="3:14" x14ac:dyDescent="0.2">
      <c r="H251" s="156"/>
    </row>
    <row r="252" spans="3:14" x14ac:dyDescent="0.2">
      <c r="H252" s="156"/>
    </row>
    <row r="253" spans="3:14" ht="12.75" customHeight="1" x14ac:dyDescent="0.2">
      <c r="C253" s="849" t="s">
        <v>448</v>
      </c>
      <c r="D253" s="850"/>
      <c r="E253" s="850"/>
      <c r="F253" s="850"/>
      <c r="G253" s="850"/>
      <c r="H253" s="850"/>
      <c r="I253" s="850"/>
      <c r="J253" s="850"/>
      <c r="K253" s="850"/>
      <c r="L253" s="850"/>
      <c r="M253" s="850"/>
      <c r="N253" s="851"/>
    </row>
    <row r="254" spans="3:14" x14ac:dyDescent="0.2">
      <c r="C254" s="852"/>
      <c r="D254" s="853"/>
      <c r="E254" s="853"/>
      <c r="F254" s="853"/>
      <c r="G254" s="853"/>
      <c r="H254" s="853"/>
      <c r="I254" s="853"/>
      <c r="J254" s="853"/>
      <c r="K254" s="853"/>
      <c r="L254" s="853"/>
      <c r="M254" s="853"/>
      <c r="N254" s="854"/>
    </row>
    <row r="255" spans="3:14" x14ac:dyDescent="0.2">
      <c r="C255" s="852"/>
      <c r="D255" s="853"/>
      <c r="E255" s="853"/>
      <c r="F255" s="853"/>
      <c r="G255" s="853"/>
      <c r="H255" s="853"/>
      <c r="I255" s="853"/>
      <c r="J255" s="853"/>
      <c r="K255" s="853"/>
      <c r="L255" s="853"/>
      <c r="M255" s="853"/>
      <c r="N255" s="854"/>
    </row>
    <row r="256" spans="3:14" x14ac:dyDescent="0.2">
      <c r="C256" s="852"/>
      <c r="D256" s="853"/>
      <c r="E256" s="853"/>
      <c r="F256" s="853"/>
      <c r="G256" s="853"/>
      <c r="H256" s="853"/>
      <c r="I256" s="853"/>
      <c r="J256" s="853"/>
      <c r="K256" s="853"/>
      <c r="L256" s="853"/>
      <c r="M256" s="853"/>
      <c r="N256" s="854"/>
    </row>
    <row r="257" spans="3:14" x14ac:dyDescent="0.2">
      <c r="C257" s="852"/>
      <c r="D257" s="853"/>
      <c r="E257" s="853"/>
      <c r="F257" s="853"/>
      <c r="G257" s="853"/>
      <c r="H257" s="853"/>
      <c r="I257" s="853"/>
      <c r="J257" s="853"/>
      <c r="K257" s="853"/>
      <c r="L257" s="853"/>
      <c r="M257" s="853"/>
      <c r="N257" s="854"/>
    </row>
    <row r="258" spans="3:14" x14ac:dyDescent="0.2">
      <c r="C258" s="852"/>
      <c r="D258" s="853"/>
      <c r="E258" s="853"/>
      <c r="F258" s="853"/>
      <c r="G258" s="853"/>
      <c r="H258" s="853"/>
      <c r="I258" s="853"/>
      <c r="J258" s="853"/>
      <c r="K258" s="853"/>
      <c r="L258" s="853"/>
      <c r="M258" s="853"/>
      <c r="N258" s="854"/>
    </row>
    <row r="259" spans="3:14" x14ac:dyDescent="0.2">
      <c r="C259" s="852"/>
      <c r="D259" s="853"/>
      <c r="E259" s="853"/>
      <c r="F259" s="853"/>
      <c r="G259" s="853"/>
      <c r="H259" s="853"/>
      <c r="I259" s="853"/>
      <c r="J259" s="853"/>
      <c r="K259" s="853"/>
      <c r="L259" s="853"/>
      <c r="M259" s="853"/>
      <c r="N259" s="854"/>
    </row>
    <row r="260" spans="3:14" x14ac:dyDescent="0.2">
      <c r="C260" s="852"/>
      <c r="D260" s="853"/>
      <c r="E260" s="853"/>
      <c r="F260" s="853"/>
      <c r="G260" s="853"/>
      <c r="H260" s="853"/>
      <c r="I260" s="853"/>
      <c r="J260" s="853"/>
      <c r="K260" s="853"/>
      <c r="L260" s="853"/>
      <c r="M260" s="853"/>
      <c r="N260" s="854"/>
    </row>
    <row r="261" spans="3:14" x14ac:dyDescent="0.2">
      <c r="C261" s="852"/>
      <c r="D261" s="853"/>
      <c r="E261" s="853"/>
      <c r="F261" s="853"/>
      <c r="G261" s="853"/>
      <c r="H261" s="853"/>
      <c r="I261" s="853"/>
      <c r="J261" s="853"/>
      <c r="K261" s="853"/>
      <c r="L261" s="853"/>
      <c r="M261" s="853"/>
      <c r="N261" s="854"/>
    </row>
    <row r="262" spans="3:14" x14ac:dyDescent="0.2">
      <c r="C262" s="852"/>
      <c r="D262" s="853"/>
      <c r="E262" s="853"/>
      <c r="F262" s="853"/>
      <c r="G262" s="853"/>
      <c r="H262" s="853"/>
      <c r="I262" s="853"/>
      <c r="J262" s="853"/>
      <c r="K262" s="853"/>
      <c r="L262" s="853"/>
      <c r="M262" s="853"/>
      <c r="N262" s="854"/>
    </row>
    <row r="263" spans="3:14" x14ac:dyDescent="0.2">
      <c r="C263" s="852"/>
      <c r="D263" s="853"/>
      <c r="E263" s="853"/>
      <c r="F263" s="853"/>
      <c r="G263" s="853"/>
      <c r="H263" s="853"/>
      <c r="I263" s="853"/>
      <c r="J263" s="853"/>
      <c r="K263" s="853"/>
      <c r="L263" s="853"/>
      <c r="M263" s="853"/>
      <c r="N263" s="854"/>
    </row>
    <row r="264" spans="3:14" x14ac:dyDescent="0.2">
      <c r="C264" s="852"/>
      <c r="D264" s="853"/>
      <c r="E264" s="853"/>
      <c r="F264" s="853"/>
      <c r="G264" s="853"/>
      <c r="H264" s="853"/>
      <c r="I264" s="853"/>
      <c r="J264" s="853"/>
      <c r="K264" s="853"/>
      <c r="L264" s="853"/>
      <c r="M264" s="853"/>
      <c r="N264" s="854"/>
    </row>
    <row r="265" spans="3:14" x14ac:dyDescent="0.2">
      <c r="C265" s="852"/>
      <c r="D265" s="853"/>
      <c r="E265" s="853"/>
      <c r="F265" s="853"/>
      <c r="G265" s="853"/>
      <c r="H265" s="853"/>
      <c r="I265" s="853"/>
      <c r="J265" s="853"/>
      <c r="K265" s="853"/>
      <c r="L265" s="853"/>
      <c r="M265" s="853"/>
      <c r="N265" s="854"/>
    </row>
    <row r="266" spans="3:14" x14ac:dyDescent="0.2">
      <c r="C266" s="852"/>
      <c r="D266" s="853"/>
      <c r="E266" s="853"/>
      <c r="F266" s="853"/>
      <c r="G266" s="853"/>
      <c r="H266" s="853"/>
      <c r="I266" s="853"/>
      <c r="J266" s="853"/>
      <c r="K266" s="853"/>
      <c r="L266" s="853"/>
      <c r="M266" s="853"/>
      <c r="N266" s="854"/>
    </row>
    <row r="267" spans="3:14" x14ac:dyDescent="0.2">
      <c r="C267" s="852"/>
      <c r="D267" s="853"/>
      <c r="E267" s="853"/>
      <c r="F267" s="853"/>
      <c r="G267" s="853"/>
      <c r="H267" s="853"/>
      <c r="I267" s="853"/>
      <c r="J267" s="853"/>
      <c r="K267" s="853"/>
      <c r="L267" s="853"/>
      <c r="M267" s="853"/>
      <c r="N267" s="854"/>
    </row>
    <row r="268" spans="3:14" x14ac:dyDescent="0.2">
      <c r="C268" s="852"/>
      <c r="D268" s="853"/>
      <c r="E268" s="853"/>
      <c r="F268" s="853"/>
      <c r="G268" s="853"/>
      <c r="H268" s="853"/>
      <c r="I268" s="853"/>
      <c r="J268" s="853"/>
      <c r="K268" s="853"/>
      <c r="L268" s="853"/>
      <c r="M268" s="853"/>
      <c r="N268" s="854"/>
    </row>
    <row r="269" spans="3:14" x14ac:dyDescent="0.2">
      <c r="C269" s="852"/>
      <c r="D269" s="853"/>
      <c r="E269" s="853"/>
      <c r="F269" s="853"/>
      <c r="G269" s="853"/>
      <c r="H269" s="853"/>
      <c r="I269" s="853"/>
      <c r="J269" s="853"/>
      <c r="K269" s="853"/>
      <c r="L269" s="853"/>
      <c r="M269" s="853"/>
      <c r="N269" s="854"/>
    </row>
    <row r="270" spans="3:14" x14ac:dyDescent="0.2">
      <c r="C270" s="852"/>
      <c r="D270" s="853"/>
      <c r="E270" s="853"/>
      <c r="F270" s="853"/>
      <c r="G270" s="853"/>
      <c r="H270" s="853"/>
      <c r="I270" s="853"/>
      <c r="J270" s="853"/>
      <c r="K270" s="853"/>
      <c r="L270" s="853"/>
      <c r="M270" s="853"/>
      <c r="N270" s="854"/>
    </row>
    <row r="271" spans="3:14" x14ac:dyDescent="0.2">
      <c r="C271" s="852"/>
      <c r="D271" s="853"/>
      <c r="E271" s="853"/>
      <c r="F271" s="853"/>
      <c r="G271" s="853"/>
      <c r="H271" s="853"/>
      <c r="I271" s="853"/>
      <c r="J271" s="853"/>
      <c r="K271" s="853"/>
      <c r="L271" s="853"/>
      <c r="M271" s="853"/>
      <c r="N271" s="854"/>
    </row>
    <row r="272" spans="3:14" x14ac:dyDescent="0.2">
      <c r="C272" s="852"/>
      <c r="D272" s="853"/>
      <c r="E272" s="853"/>
      <c r="F272" s="853"/>
      <c r="G272" s="853"/>
      <c r="H272" s="853"/>
      <c r="I272" s="853"/>
      <c r="J272" s="853"/>
      <c r="K272" s="853"/>
      <c r="L272" s="853"/>
      <c r="M272" s="853"/>
      <c r="N272" s="854"/>
    </row>
    <row r="273" spans="3:14" x14ac:dyDescent="0.2">
      <c r="C273" s="852"/>
      <c r="D273" s="853"/>
      <c r="E273" s="853"/>
      <c r="F273" s="853"/>
      <c r="G273" s="853"/>
      <c r="H273" s="853"/>
      <c r="I273" s="853"/>
      <c r="J273" s="853"/>
      <c r="K273" s="853"/>
      <c r="L273" s="853"/>
      <c r="M273" s="853"/>
      <c r="N273" s="854"/>
    </row>
    <row r="274" spans="3:14" x14ac:dyDescent="0.2">
      <c r="C274" s="852"/>
      <c r="D274" s="853"/>
      <c r="E274" s="853"/>
      <c r="F274" s="853"/>
      <c r="G274" s="853"/>
      <c r="H274" s="853"/>
      <c r="I274" s="853"/>
      <c r="J274" s="853"/>
      <c r="K274" s="853"/>
      <c r="L274" s="853"/>
      <c r="M274" s="853"/>
      <c r="N274" s="854"/>
    </row>
    <row r="275" spans="3:14" x14ac:dyDescent="0.2">
      <c r="C275" s="852"/>
      <c r="D275" s="853"/>
      <c r="E275" s="853"/>
      <c r="F275" s="853"/>
      <c r="G275" s="853"/>
      <c r="H275" s="853"/>
      <c r="I275" s="853"/>
      <c r="J275" s="853"/>
      <c r="K275" s="853"/>
      <c r="L275" s="853"/>
      <c r="M275" s="853"/>
      <c r="N275" s="854"/>
    </row>
    <row r="276" spans="3:14" x14ac:dyDescent="0.2">
      <c r="C276" s="852"/>
      <c r="D276" s="853"/>
      <c r="E276" s="853"/>
      <c r="F276" s="853"/>
      <c r="G276" s="853"/>
      <c r="H276" s="853"/>
      <c r="I276" s="853"/>
      <c r="J276" s="853"/>
      <c r="K276" s="853"/>
      <c r="L276" s="853"/>
      <c r="M276" s="853"/>
      <c r="N276" s="854"/>
    </row>
    <row r="277" spans="3:14" x14ac:dyDescent="0.2">
      <c r="C277" s="852"/>
      <c r="D277" s="853"/>
      <c r="E277" s="853"/>
      <c r="F277" s="853"/>
      <c r="G277" s="853"/>
      <c r="H277" s="853"/>
      <c r="I277" s="853"/>
      <c r="J277" s="853"/>
      <c r="K277" s="853"/>
      <c r="L277" s="853"/>
      <c r="M277" s="853"/>
      <c r="N277" s="854"/>
    </row>
    <row r="278" spans="3:14" x14ac:dyDescent="0.2">
      <c r="C278" s="852"/>
      <c r="D278" s="853"/>
      <c r="E278" s="853"/>
      <c r="F278" s="853"/>
      <c r="G278" s="853"/>
      <c r="H278" s="853"/>
      <c r="I278" s="853"/>
      <c r="J278" s="853"/>
      <c r="K278" s="853"/>
      <c r="L278" s="853"/>
      <c r="M278" s="853"/>
      <c r="N278" s="854"/>
    </row>
    <row r="279" spans="3:14" x14ac:dyDescent="0.2">
      <c r="C279" s="852"/>
      <c r="D279" s="853"/>
      <c r="E279" s="853"/>
      <c r="F279" s="853"/>
      <c r="G279" s="853"/>
      <c r="H279" s="853"/>
      <c r="I279" s="853"/>
      <c r="J279" s="853"/>
      <c r="K279" s="853"/>
      <c r="L279" s="853"/>
      <c r="M279" s="853"/>
      <c r="N279" s="854"/>
    </row>
    <row r="280" spans="3:14" x14ac:dyDescent="0.2">
      <c r="C280" s="852"/>
      <c r="D280" s="853"/>
      <c r="E280" s="853"/>
      <c r="F280" s="853"/>
      <c r="G280" s="853"/>
      <c r="H280" s="853"/>
      <c r="I280" s="853"/>
      <c r="J280" s="853"/>
      <c r="K280" s="853"/>
      <c r="L280" s="853"/>
      <c r="M280" s="853"/>
      <c r="N280" s="854"/>
    </row>
    <row r="281" spans="3:14" x14ac:dyDescent="0.2">
      <c r="C281" s="852"/>
      <c r="D281" s="853"/>
      <c r="E281" s="853"/>
      <c r="F281" s="853"/>
      <c r="G281" s="853"/>
      <c r="H281" s="853"/>
      <c r="I281" s="853"/>
      <c r="J281" s="853"/>
      <c r="K281" s="853"/>
      <c r="L281" s="853"/>
      <c r="M281" s="853"/>
      <c r="N281" s="854"/>
    </row>
    <row r="282" spans="3:14" x14ac:dyDescent="0.2">
      <c r="C282" s="852"/>
      <c r="D282" s="853"/>
      <c r="E282" s="853"/>
      <c r="F282" s="853"/>
      <c r="G282" s="853"/>
      <c r="H282" s="853"/>
      <c r="I282" s="853"/>
      <c r="J282" s="853"/>
      <c r="K282" s="853"/>
      <c r="L282" s="853"/>
      <c r="M282" s="853"/>
      <c r="N282" s="854"/>
    </row>
    <row r="283" spans="3:14" x14ac:dyDescent="0.2">
      <c r="C283" s="855"/>
      <c r="D283" s="856"/>
      <c r="E283" s="856"/>
      <c r="F283" s="856"/>
      <c r="G283" s="856"/>
      <c r="H283" s="856"/>
      <c r="I283" s="856"/>
      <c r="J283" s="856"/>
      <c r="K283" s="856"/>
      <c r="L283" s="856"/>
      <c r="M283" s="856"/>
      <c r="N283" s="857"/>
    </row>
    <row r="286" spans="3:14" x14ac:dyDescent="0.2">
      <c r="C286" s="849" t="s">
        <v>449</v>
      </c>
      <c r="D286" s="850"/>
      <c r="E286" s="850"/>
      <c r="F286" s="850"/>
      <c r="G286" s="850"/>
      <c r="H286" s="850"/>
      <c r="I286" s="850"/>
      <c r="J286" s="850"/>
      <c r="K286" s="850"/>
      <c r="L286" s="850"/>
      <c r="M286" s="850"/>
      <c r="N286" s="851"/>
    </row>
    <row r="287" spans="3:14" x14ac:dyDescent="0.2">
      <c r="C287" s="852"/>
      <c r="D287" s="853"/>
      <c r="E287" s="853"/>
      <c r="F287" s="853"/>
      <c r="G287" s="853"/>
      <c r="H287" s="853"/>
      <c r="I287" s="853"/>
      <c r="J287" s="853"/>
      <c r="K287" s="853"/>
      <c r="L287" s="853"/>
      <c r="M287" s="853"/>
      <c r="N287" s="854"/>
    </row>
    <row r="288" spans="3:14" x14ac:dyDescent="0.2">
      <c r="C288" s="852"/>
      <c r="D288" s="853"/>
      <c r="E288" s="853"/>
      <c r="F288" s="853"/>
      <c r="G288" s="853"/>
      <c r="H288" s="853"/>
      <c r="I288" s="853"/>
      <c r="J288" s="853"/>
      <c r="K288" s="853"/>
      <c r="L288" s="853"/>
      <c r="M288" s="853"/>
      <c r="N288" s="854"/>
    </row>
    <row r="289" spans="3:14" x14ac:dyDescent="0.2">
      <c r="C289" s="852"/>
      <c r="D289" s="853"/>
      <c r="E289" s="853"/>
      <c r="F289" s="853"/>
      <c r="G289" s="853"/>
      <c r="H289" s="853"/>
      <c r="I289" s="853"/>
      <c r="J289" s="853"/>
      <c r="K289" s="853"/>
      <c r="L289" s="853"/>
      <c r="M289" s="853"/>
      <c r="N289" s="854"/>
    </row>
    <row r="290" spans="3:14" x14ac:dyDescent="0.2">
      <c r="C290" s="852"/>
      <c r="D290" s="853"/>
      <c r="E290" s="853"/>
      <c r="F290" s="853"/>
      <c r="G290" s="853"/>
      <c r="H290" s="853"/>
      <c r="I290" s="853"/>
      <c r="J290" s="853"/>
      <c r="K290" s="853"/>
      <c r="L290" s="853"/>
      <c r="M290" s="853"/>
      <c r="N290" s="854"/>
    </row>
    <row r="291" spans="3:14" x14ac:dyDescent="0.2">
      <c r="C291" s="852"/>
      <c r="D291" s="853"/>
      <c r="E291" s="853"/>
      <c r="F291" s="853"/>
      <c r="G291" s="853"/>
      <c r="H291" s="853"/>
      <c r="I291" s="853"/>
      <c r="J291" s="853"/>
      <c r="K291" s="853"/>
      <c r="L291" s="853"/>
      <c r="M291" s="853"/>
      <c r="N291" s="854"/>
    </row>
    <row r="292" spans="3:14" x14ac:dyDescent="0.2">
      <c r="C292" s="852"/>
      <c r="D292" s="853"/>
      <c r="E292" s="853"/>
      <c r="F292" s="853"/>
      <c r="G292" s="853"/>
      <c r="H292" s="853"/>
      <c r="I292" s="853"/>
      <c r="J292" s="853"/>
      <c r="K292" s="853"/>
      <c r="L292" s="853"/>
      <c r="M292" s="853"/>
      <c r="N292" s="854"/>
    </row>
    <row r="293" spans="3:14" x14ac:dyDescent="0.2">
      <c r="C293" s="852"/>
      <c r="D293" s="853"/>
      <c r="E293" s="853"/>
      <c r="F293" s="853"/>
      <c r="G293" s="853"/>
      <c r="H293" s="853"/>
      <c r="I293" s="853"/>
      <c r="J293" s="853"/>
      <c r="K293" s="853"/>
      <c r="L293" s="853"/>
      <c r="M293" s="853"/>
      <c r="N293" s="854"/>
    </row>
    <row r="294" spans="3:14" x14ac:dyDescent="0.2">
      <c r="C294" s="852"/>
      <c r="D294" s="853"/>
      <c r="E294" s="853"/>
      <c r="F294" s="853"/>
      <c r="G294" s="853"/>
      <c r="H294" s="853"/>
      <c r="I294" s="853"/>
      <c r="J294" s="853"/>
      <c r="K294" s="853"/>
      <c r="L294" s="853"/>
      <c r="M294" s="853"/>
      <c r="N294" s="854"/>
    </row>
    <row r="295" spans="3:14" x14ac:dyDescent="0.2">
      <c r="C295" s="852"/>
      <c r="D295" s="853"/>
      <c r="E295" s="853"/>
      <c r="F295" s="853"/>
      <c r="G295" s="853"/>
      <c r="H295" s="853"/>
      <c r="I295" s="853"/>
      <c r="J295" s="853"/>
      <c r="K295" s="853"/>
      <c r="L295" s="853"/>
      <c r="M295" s="853"/>
      <c r="N295" s="854"/>
    </row>
    <row r="296" spans="3:14" x14ac:dyDescent="0.2">
      <c r="C296" s="852"/>
      <c r="D296" s="853"/>
      <c r="E296" s="853"/>
      <c r="F296" s="853"/>
      <c r="G296" s="853"/>
      <c r="H296" s="853"/>
      <c r="I296" s="853"/>
      <c r="J296" s="853"/>
      <c r="K296" s="853"/>
      <c r="L296" s="853"/>
      <c r="M296" s="853"/>
      <c r="N296" s="854"/>
    </row>
    <row r="297" spans="3:14" x14ac:dyDescent="0.2">
      <c r="C297" s="852"/>
      <c r="D297" s="853"/>
      <c r="E297" s="853"/>
      <c r="F297" s="853"/>
      <c r="G297" s="853"/>
      <c r="H297" s="853"/>
      <c r="I297" s="853"/>
      <c r="J297" s="853"/>
      <c r="K297" s="853"/>
      <c r="L297" s="853"/>
      <c r="M297" s="853"/>
      <c r="N297" s="854"/>
    </row>
    <row r="298" spans="3:14" x14ac:dyDescent="0.2">
      <c r="C298" s="852"/>
      <c r="D298" s="853"/>
      <c r="E298" s="853"/>
      <c r="F298" s="853"/>
      <c r="G298" s="853"/>
      <c r="H298" s="853"/>
      <c r="I298" s="853"/>
      <c r="J298" s="853"/>
      <c r="K298" s="853"/>
      <c r="L298" s="853"/>
      <c r="M298" s="853"/>
      <c r="N298" s="854"/>
    </row>
    <row r="299" spans="3:14" x14ac:dyDescent="0.2">
      <c r="C299" s="852"/>
      <c r="D299" s="853"/>
      <c r="E299" s="853"/>
      <c r="F299" s="853"/>
      <c r="G299" s="853"/>
      <c r="H299" s="853"/>
      <c r="I299" s="853"/>
      <c r="J299" s="853"/>
      <c r="K299" s="853"/>
      <c r="L299" s="853"/>
      <c r="M299" s="853"/>
      <c r="N299" s="854"/>
    </row>
    <row r="300" spans="3:14" x14ac:dyDescent="0.2">
      <c r="C300" s="852"/>
      <c r="D300" s="853"/>
      <c r="E300" s="853"/>
      <c r="F300" s="853"/>
      <c r="G300" s="853"/>
      <c r="H300" s="853"/>
      <c r="I300" s="853"/>
      <c r="J300" s="853"/>
      <c r="K300" s="853"/>
      <c r="L300" s="853"/>
      <c r="M300" s="853"/>
      <c r="N300" s="854"/>
    </row>
    <row r="301" spans="3:14" x14ac:dyDescent="0.2">
      <c r="C301" s="852"/>
      <c r="D301" s="853"/>
      <c r="E301" s="853"/>
      <c r="F301" s="853"/>
      <c r="G301" s="853"/>
      <c r="H301" s="853"/>
      <c r="I301" s="853"/>
      <c r="J301" s="853"/>
      <c r="K301" s="853"/>
      <c r="L301" s="853"/>
      <c r="M301" s="853"/>
      <c r="N301" s="854"/>
    </row>
    <row r="302" spans="3:14" x14ac:dyDescent="0.2">
      <c r="C302" s="852"/>
      <c r="D302" s="853"/>
      <c r="E302" s="853"/>
      <c r="F302" s="853"/>
      <c r="G302" s="853"/>
      <c r="H302" s="853"/>
      <c r="I302" s="853"/>
      <c r="J302" s="853"/>
      <c r="K302" s="853"/>
      <c r="L302" s="853"/>
      <c r="M302" s="853"/>
      <c r="N302" s="854"/>
    </row>
    <row r="303" spans="3:14" x14ac:dyDescent="0.2">
      <c r="C303" s="852"/>
      <c r="D303" s="853"/>
      <c r="E303" s="853"/>
      <c r="F303" s="853"/>
      <c r="G303" s="853"/>
      <c r="H303" s="853"/>
      <c r="I303" s="853"/>
      <c r="J303" s="853"/>
      <c r="K303" s="853"/>
      <c r="L303" s="853"/>
      <c r="M303" s="853"/>
      <c r="N303" s="854"/>
    </row>
    <row r="304" spans="3:14" x14ac:dyDescent="0.2">
      <c r="C304" s="852"/>
      <c r="D304" s="853"/>
      <c r="E304" s="853"/>
      <c r="F304" s="853"/>
      <c r="G304" s="853"/>
      <c r="H304" s="853"/>
      <c r="I304" s="853"/>
      <c r="J304" s="853"/>
      <c r="K304" s="853"/>
      <c r="L304" s="853"/>
      <c r="M304" s="853"/>
      <c r="N304" s="854"/>
    </row>
    <row r="305" spans="2:26" x14ac:dyDescent="0.2">
      <c r="C305" s="852"/>
      <c r="D305" s="853"/>
      <c r="E305" s="853"/>
      <c r="F305" s="853"/>
      <c r="G305" s="853"/>
      <c r="H305" s="853"/>
      <c r="I305" s="853"/>
      <c r="J305" s="853"/>
      <c r="K305" s="853"/>
      <c r="L305" s="853"/>
      <c r="M305" s="853"/>
      <c r="N305" s="854"/>
    </row>
    <row r="306" spans="2:26" x14ac:dyDescent="0.2">
      <c r="C306" s="852"/>
      <c r="D306" s="853"/>
      <c r="E306" s="853"/>
      <c r="F306" s="853"/>
      <c r="G306" s="853"/>
      <c r="H306" s="853"/>
      <c r="I306" s="853"/>
      <c r="J306" s="853"/>
      <c r="K306" s="853"/>
      <c r="L306" s="853"/>
      <c r="M306" s="853"/>
      <c r="N306" s="854"/>
    </row>
    <row r="307" spans="2:26" x14ac:dyDescent="0.2">
      <c r="C307" s="852"/>
      <c r="D307" s="853"/>
      <c r="E307" s="853"/>
      <c r="F307" s="853"/>
      <c r="G307" s="853"/>
      <c r="H307" s="853"/>
      <c r="I307" s="853"/>
      <c r="J307" s="853"/>
      <c r="K307" s="853"/>
      <c r="L307" s="853"/>
      <c r="M307" s="853"/>
      <c r="N307" s="854"/>
    </row>
    <row r="308" spans="2:26" x14ac:dyDescent="0.2">
      <c r="C308" s="852"/>
      <c r="D308" s="853"/>
      <c r="E308" s="853"/>
      <c r="F308" s="853"/>
      <c r="G308" s="853"/>
      <c r="H308" s="853"/>
      <c r="I308" s="853"/>
      <c r="J308" s="853"/>
      <c r="K308" s="853"/>
      <c r="L308" s="853"/>
      <c r="M308" s="853"/>
      <c r="N308" s="854"/>
    </row>
    <row r="309" spans="2:26" x14ac:dyDescent="0.2">
      <c r="C309" s="852"/>
      <c r="D309" s="853"/>
      <c r="E309" s="853"/>
      <c r="F309" s="853"/>
      <c r="G309" s="853"/>
      <c r="H309" s="853"/>
      <c r="I309" s="853"/>
      <c r="J309" s="853"/>
      <c r="K309" s="853"/>
      <c r="L309" s="853"/>
      <c r="M309" s="853"/>
      <c r="N309" s="854"/>
    </row>
    <row r="310" spans="2:26" x14ac:dyDescent="0.2">
      <c r="C310" s="852"/>
      <c r="D310" s="853"/>
      <c r="E310" s="853"/>
      <c r="F310" s="853"/>
      <c r="G310" s="853"/>
      <c r="H310" s="853"/>
      <c r="I310" s="853"/>
      <c r="J310" s="853"/>
      <c r="K310" s="853"/>
      <c r="L310" s="853"/>
      <c r="M310" s="853"/>
      <c r="N310" s="854"/>
    </row>
    <row r="311" spans="2:26" x14ac:dyDescent="0.2">
      <c r="C311" s="852"/>
      <c r="D311" s="853"/>
      <c r="E311" s="853"/>
      <c r="F311" s="853"/>
      <c r="G311" s="853"/>
      <c r="H311" s="853"/>
      <c r="I311" s="853"/>
      <c r="J311" s="853"/>
      <c r="K311" s="853"/>
      <c r="L311" s="853"/>
      <c r="M311" s="853"/>
      <c r="N311" s="854"/>
    </row>
    <row r="312" spans="2:26" ht="12.75" customHeight="1" x14ac:dyDescent="0.2">
      <c r="C312" s="855"/>
      <c r="D312" s="856"/>
      <c r="E312" s="856"/>
      <c r="F312" s="856"/>
      <c r="G312" s="856"/>
      <c r="H312" s="856"/>
      <c r="I312" s="856"/>
      <c r="J312" s="856"/>
      <c r="K312" s="856"/>
      <c r="L312" s="856"/>
      <c r="M312" s="856"/>
      <c r="N312" s="857"/>
    </row>
    <row r="313" spans="2:26" x14ac:dyDescent="0.2">
      <c r="C313" s="272"/>
    </row>
    <row r="314" spans="2:26" x14ac:dyDescent="0.2">
      <c r="C314" s="272"/>
    </row>
    <row r="315" spans="2:26" x14ac:dyDescent="0.2">
      <c r="C315" s="272"/>
    </row>
    <row r="316" spans="2:26" x14ac:dyDescent="0.2">
      <c r="C316" s="272"/>
    </row>
    <row r="317" spans="2:26" ht="16.5" customHeight="1" x14ac:dyDescent="0.2">
      <c r="B317" s="164"/>
      <c r="C317" s="844" t="s">
        <v>450</v>
      </c>
      <c r="D317" s="834"/>
      <c r="E317" s="834"/>
      <c r="F317" s="834"/>
      <c r="G317" s="834"/>
      <c r="H317" s="834"/>
      <c r="I317" s="834"/>
      <c r="J317" s="834"/>
      <c r="K317" s="834"/>
      <c r="L317" s="834"/>
      <c r="M317" s="834"/>
      <c r="N317" s="843"/>
      <c r="O317" s="164"/>
      <c r="P317" s="164"/>
      <c r="Q317" s="164"/>
      <c r="R317" s="164"/>
      <c r="S317" s="164"/>
      <c r="T317" s="164"/>
      <c r="U317" s="164"/>
      <c r="V317" s="164"/>
      <c r="W317" s="164"/>
      <c r="X317" s="164"/>
      <c r="Y317" s="164"/>
      <c r="Z317" s="164"/>
    </row>
    <row r="318" spans="2:26" ht="13.5" customHeight="1" x14ac:dyDescent="0.2">
      <c r="B318" s="164"/>
      <c r="C318" s="836"/>
      <c r="D318" s="837"/>
      <c r="E318" s="837"/>
      <c r="F318" s="837"/>
      <c r="G318" s="837"/>
      <c r="H318" s="837"/>
      <c r="I318" s="837"/>
      <c r="J318" s="837"/>
      <c r="K318" s="837"/>
      <c r="L318" s="837"/>
      <c r="M318" s="837"/>
      <c r="N318" s="838"/>
      <c r="O318" s="164"/>
      <c r="P318" s="164"/>
      <c r="Q318" s="164"/>
      <c r="R318" s="164"/>
      <c r="S318" s="164"/>
      <c r="T318" s="164"/>
      <c r="U318" s="164"/>
      <c r="V318" s="164"/>
      <c r="W318" s="164"/>
      <c r="X318" s="164"/>
      <c r="Y318" s="164"/>
      <c r="Z318" s="164"/>
    </row>
    <row r="319" spans="2:26" ht="13.5" customHeight="1" x14ac:dyDescent="0.2">
      <c r="B319" s="164"/>
      <c r="C319" s="836"/>
      <c r="D319" s="837"/>
      <c r="E319" s="837"/>
      <c r="F319" s="837"/>
      <c r="G319" s="837"/>
      <c r="H319" s="837"/>
      <c r="I319" s="837"/>
      <c r="J319" s="837"/>
      <c r="K319" s="837"/>
      <c r="L319" s="837"/>
      <c r="M319" s="837"/>
      <c r="N319" s="838"/>
      <c r="O319" s="164"/>
      <c r="P319" s="164"/>
      <c r="Q319" s="164"/>
      <c r="R319" s="164"/>
      <c r="S319" s="164"/>
      <c r="T319" s="164"/>
      <c r="U319" s="164"/>
      <c r="V319" s="164"/>
      <c r="W319" s="164"/>
      <c r="X319" s="164"/>
      <c r="Y319" s="164"/>
      <c r="Z319" s="164"/>
    </row>
    <row r="320" spans="2:26" ht="13.5" customHeight="1" x14ac:dyDescent="0.2">
      <c r="B320" s="164"/>
      <c r="C320" s="836"/>
      <c r="D320" s="837"/>
      <c r="E320" s="837"/>
      <c r="F320" s="837"/>
      <c r="G320" s="837"/>
      <c r="H320" s="837"/>
      <c r="I320" s="837"/>
      <c r="J320" s="837"/>
      <c r="K320" s="837"/>
      <c r="L320" s="837"/>
      <c r="M320" s="837"/>
      <c r="N320" s="838"/>
      <c r="O320" s="164"/>
      <c r="P320" s="164"/>
      <c r="Q320" s="164"/>
      <c r="R320" s="164"/>
      <c r="S320" s="164"/>
      <c r="T320" s="164"/>
      <c r="U320" s="164"/>
      <c r="V320" s="164"/>
      <c r="W320" s="164"/>
      <c r="X320" s="164"/>
      <c r="Y320" s="164"/>
      <c r="Z320" s="164"/>
    </row>
    <row r="321" spans="2:26" ht="13.5" customHeight="1" x14ac:dyDescent="0.2">
      <c r="B321" s="164"/>
      <c r="C321" s="836"/>
      <c r="D321" s="837"/>
      <c r="E321" s="837"/>
      <c r="F321" s="837"/>
      <c r="G321" s="837"/>
      <c r="H321" s="837"/>
      <c r="I321" s="837"/>
      <c r="J321" s="837"/>
      <c r="K321" s="837"/>
      <c r="L321" s="837"/>
      <c r="M321" s="837"/>
      <c r="N321" s="838"/>
      <c r="O321" s="164"/>
      <c r="P321" s="164"/>
      <c r="Q321" s="164"/>
      <c r="R321" s="164"/>
      <c r="S321" s="164"/>
      <c r="T321" s="164"/>
      <c r="U321" s="164"/>
      <c r="V321" s="164"/>
      <c r="W321" s="164"/>
      <c r="X321" s="164"/>
      <c r="Y321" s="164"/>
      <c r="Z321" s="164"/>
    </row>
    <row r="322" spans="2:26" ht="13.5" customHeight="1" x14ac:dyDescent="0.2">
      <c r="C322" s="836"/>
      <c r="D322" s="837"/>
      <c r="E322" s="837"/>
      <c r="F322" s="837"/>
      <c r="G322" s="837"/>
      <c r="H322" s="837"/>
      <c r="I322" s="837"/>
      <c r="J322" s="837"/>
      <c r="K322" s="837"/>
      <c r="L322" s="837"/>
      <c r="M322" s="837"/>
      <c r="N322" s="838"/>
    </row>
    <row r="323" spans="2:26" ht="13.5" customHeight="1" x14ac:dyDescent="0.2">
      <c r="C323" s="836"/>
      <c r="D323" s="837"/>
      <c r="E323" s="837"/>
      <c r="F323" s="837"/>
      <c r="G323" s="837"/>
      <c r="H323" s="837"/>
      <c r="I323" s="837"/>
      <c r="J323" s="837"/>
      <c r="K323" s="837"/>
      <c r="L323" s="837"/>
      <c r="M323" s="837"/>
      <c r="N323" s="838"/>
    </row>
    <row r="324" spans="2:26" ht="13.5" customHeight="1" x14ac:dyDescent="0.2">
      <c r="C324" s="836"/>
      <c r="D324" s="837"/>
      <c r="E324" s="837"/>
      <c r="F324" s="837"/>
      <c r="G324" s="837"/>
      <c r="H324" s="837"/>
      <c r="I324" s="837"/>
      <c r="J324" s="837"/>
      <c r="K324" s="837"/>
      <c r="L324" s="837"/>
      <c r="M324" s="837"/>
      <c r="N324" s="838"/>
    </row>
    <row r="325" spans="2:26" ht="13.5" customHeight="1" x14ac:dyDescent="0.2">
      <c r="C325" s="836"/>
      <c r="D325" s="837"/>
      <c r="E325" s="837"/>
      <c r="F325" s="837"/>
      <c r="G325" s="837"/>
      <c r="H325" s="837"/>
      <c r="I325" s="837"/>
      <c r="J325" s="837"/>
      <c r="K325" s="837"/>
      <c r="L325" s="837"/>
      <c r="M325" s="837"/>
      <c r="N325" s="838"/>
    </row>
    <row r="326" spans="2:26" ht="13.5" customHeight="1" x14ac:dyDescent="0.2">
      <c r="C326" s="836"/>
      <c r="D326" s="837"/>
      <c r="E326" s="837"/>
      <c r="F326" s="837"/>
      <c r="G326" s="837"/>
      <c r="H326" s="837"/>
      <c r="I326" s="837"/>
      <c r="J326" s="837"/>
      <c r="K326" s="837"/>
      <c r="L326" s="837"/>
      <c r="M326" s="837"/>
      <c r="N326" s="838"/>
    </row>
    <row r="327" spans="2:26" ht="13.5" customHeight="1" x14ac:dyDescent="0.2">
      <c r="C327" s="836"/>
      <c r="D327" s="837"/>
      <c r="E327" s="837"/>
      <c r="F327" s="837"/>
      <c r="G327" s="837"/>
      <c r="H327" s="837"/>
      <c r="I327" s="837"/>
      <c r="J327" s="837"/>
      <c r="K327" s="837"/>
      <c r="L327" s="837"/>
      <c r="M327" s="837"/>
      <c r="N327" s="838"/>
    </row>
    <row r="328" spans="2:26" ht="13.5" customHeight="1" x14ac:dyDescent="0.2">
      <c r="C328" s="836"/>
      <c r="D328" s="837"/>
      <c r="E328" s="837"/>
      <c r="F328" s="837"/>
      <c r="G328" s="837"/>
      <c r="H328" s="837"/>
      <c r="I328" s="837"/>
      <c r="J328" s="837"/>
      <c r="K328" s="837"/>
      <c r="L328" s="837"/>
      <c r="M328" s="837"/>
      <c r="N328" s="838"/>
    </row>
    <row r="329" spans="2:26" ht="13.5" customHeight="1" x14ac:dyDescent="0.2">
      <c r="C329" s="836"/>
      <c r="D329" s="837"/>
      <c r="E329" s="837"/>
      <c r="F329" s="837"/>
      <c r="G329" s="837"/>
      <c r="H329" s="837"/>
      <c r="I329" s="837"/>
      <c r="J329" s="837"/>
      <c r="K329" s="837"/>
      <c r="L329" s="837"/>
      <c r="M329" s="837"/>
      <c r="N329" s="838"/>
    </row>
    <row r="330" spans="2:26" ht="13.5" customHeight="1" x14ac:dyDescent="0.2">
      <c r="C330" s="836"/>
      <c r="D330" s="837"/>
      <c r="E330" s="837"/>
      <c r="F330" s="837"/>
      <c r="G330" s="837"/>
      <c r="H330" s="837"/>
      <c r="I330" s="837"/>
      <c r="J330" s="837"/>
      <c r="K330" s="837"/>
      <c r="L330" s="837"/>
      <c r="M330" s="837"/>
      <c r="N330" s="838"/>
    </row>
    <row r="331" spans="2:26" ht="13.5" customHeight="1" x14ac:dyDescent="0.2">
      <c r="C331" s="836"/>
      <c r="D331" s="837"/>
      <c r="E331" s="837"/>
      <c r="F331" s="837"/>
      <c r="G331" s="837"/>
      <c r="H331" s="837"/>
      <c r="I331" s="837"/>
      <c r="J331" s="837"/>
      <c r="K331" s="837"/>
      <c r="L331" s="837"/>
      <c r="M331" s="837"/>
      <c r="N331" s="838"/>
    </row>
    <row r="332" spans="2:26" ht="13.5" customHeight="1" x14ac:dyDescent="0.2">
      <c r="C332" s="836"/>
      <c r="D332" s="837"/>
      <c r="E332" s="837"/>
      <c r="F332" s="837"/>
      <c r="G332" s="837"/>
      <c r="H332" s="837"/>
      <c r="I332" s="837"/>
      <c r="J332" s="837"/>
      <c r="K332" s="837"/>
      <c r="L332" s="837"/>
      <c r="M332" s="837"/>
      <c r="N332" s="838"/>
    </row>
    <row r="333" spans="2:26" ht="13.5" customHeight="1" x14ac:dyDescent="0.2">
      <c r="C333" s="836"/>
      <c r="D333" s="837"/>
      <c r="E333" s="837"/>
      <c r="F333" s="837"/>
      <c r="G333" s="837"/>
      <c r="H333" s="837"/>
      <c r="I333" s="837"/>
      <c r="J333" s="837"/>
      <c r="K333" s="837"/>
      <c r="L333" s="837"/>
      <c r="M333" s="837"/>
      <c r="N333" s="838"/>
    </row>
    <row r="334" spans="2:26" ht="13.5" customHeight="1" x14ac:dyDescent="0.2">
      <c r="C334" s="836"/>
      <c r="D334" s="837"/>
      <c r="E334" s="837"/>
      <c r="F334" s="837"/>
      <c r="G334" s="837"/>
      <c r="H334" s="837"/>
      <c r="I334" s="837"/>
      <c r="J334" s="837"/>
      <c r="K334" s="837"/>
      <c r="L334" s="837"/>
      <c r="M334" s="837"/>
      <c r="N334" s="838"/>
    </row>
    <row r="335" spans="2:26" ht="13.5" customHeight="1" x14ac:dyDescent="0.2">
      <c r="C335" s="836"/>
      <c r="D335" s="837"/>
      <c r="E335" s="837"/>
      <c r="F335" s="837"/>
      <c r="G335" s="837"/>
      <c r="H335" s="837"/>
      <c r="I335" s="837"/>
      <c r="J335" s="837"/>
      <c r="K335" s="837"/>
      <c r="L335" s="837"/>
      <c r="M335" s="837"/>
      <c r="N335" s="838"/>
    </row>
    <row r="336" spans="2:26" ht="13.5" customHeight="1" x14ac:dyDescent="0.2">
      <c r="C336" s="836"/>
      <c r="D336" s="837"/>
      <c r="E336" s="837"/>
      <c r="F336" s="837"/>
      <c r="G336" s="837"/>
      <c r="H336" s="837"/>
      <c r="I336" s="837"/>
      <c r="J336" s="837"/>
      <c r="K336" s="837"/>
      <c r="L336" s="837"/>
      <c r="M336" s="837"/>
      <c r="N336" s="838"/>
    </row>
    <row r="337" spans="3:14" ht="13.5" customHeight="1" x14ac:dyDescent="0.2">
      <c r="C337" s="836"/>
      <c r="D337" s="837"/>
      <c r="E337" s="837"/>
      <c r="F337" s="837"/>
      <c r="G337" s="837"/>
      <c r="H337" s="837"/>
      <c r="I337" s="837"/>
      <c r="J337" s="837"/>
      <c r="K337" s="837"/>
      <c r="L337" s="837"/>
      <c r="M337" s="837"/>
      <c r="N337" s="838"/>
    </row>
    <row r="338" spans="3:14" ht="13.5" customHeight="1" x14ac:dyDescent="0.2">
      <c r="C338" s="836"/>
      <c r="D338" s="837"/>
      <c r="E338" s="837"/>
      <c r="F338" s="837"/>
      <c r="G338" s="837"/>
      <c r="H338" s="837"/>
      <c r="I338" s="837"/>
      <c r="J338" s="837"/>
      <c r="K338" s="837"/>
      <c r="L338" s="837"/>
      <c r="M338" s="837"/>
      <c r="N338" s="838"/>
    </row>
    <row r="339" spans="3:14" ht="13.5" customHeight="1" x14ac:dyDescent="0.2">
      <c r="C339" s="836"/>
      <c r="D339" s="837"/>
      <c r="E339" s="837"/>
      <c r="F339" s="837"/>
      <c r="G339" s="837"/>
      <c r="H339" s="837"/>
      <c r="I339" s="837"/>
      <c r="J339" s="837"/>
      <c r="K339" s="837"/>
      <c r="L339" s="837"/>
      <c r="M339" s="837"/>
      <c r="N339" s="838"/>
    </row>
    <row r="340" spans="3:14" ht="13.5" customHeight="1" x14ac:dyDescent="0.2">
      <c r="C340" s="836"/>
      <c r="D340" s="837"/>
      <c r="E340" s="837"/>
      <c r="F340" s="837"/>
      <c r="G340" s="837"/>
      <c r="H340" s="837"/>
      <c r="I340" s="837"/>
      <c r="J340" s="837"/>
      <c r="K340" s="837"/>
      <c r="L340" s="837"/>
      <c r="M340" s="837"/>
      <c r="N340" s="838"/>
    </row>
    <row r="341" spans="3:14" ht="13.5" customHeight="1" x14ac:dyDescent="0.2">
      <c r="C341" s="836"/>
      <c r="D341" s="837"/>
      <c r="E341" s="837"/>
      <c r="F341" s="837"/>
      <c r="G341" s="837"/>
      <c r="H341" s="837"/>
      <c r="I341" s="837"/>
      <c r="J341" s="837"/>
      <c r="K341" s="837"/>
      <c r="L341" s="837"/>
      <c r="M341" s="837"/>
      <c r="N341" s="838"/>
    </row>
    <row r="342" spans="3:14" ht="13.5" customHeight="1" x14ac:dyDescent="0.2">
      <c r="C342" s="836"/>
      <c r="D342" s="837"/>
      <c r="E342" s="837"/>
      <c r="F342" s="837"/>
      <c r="G342" s="837"/>
      <c r="H342" s="837"/>
      <c r="I342" s="837"/>
      <c r="J342" s="837"/>
      <c r="K342" s="837"/>
      <c r="L342" s="837"/>
      <c r="M342" s="837"/>
      <c r="N342" s="838"/>
    </row>
    <row r="343" spans="3:14" ht="13.5" customHeight="1" x14ac:dyDescent="0.2">
      <c r="C343" s="836"/>
      <c r="D343" s="837"/>
      <c r="E343" s="837"/>
      <c r="F343" s="837"/>
      <c r="G343" s="837"/>
      <c r="H343" s="837"/>
      <c r="I343" s="837"/>
      <c r="J343" s="837"/>
      <c r="K343" s="837"/>
      <c r="L343" s="837"/>
      <c r="M343" s="837"/>
      <c r="N343" s="838"/>
    </row>
    <row r="344" spans="3:14" ht="13.5" customHeight="1" x14ac:dyDescent="0.2">
      <c r="C344" s="836"/>
      <c r="D344" s="837"/>
      <c r="E344" s="837"/>
      <c r="F344" s="837"/>
      <c r="G344" s="837"/>
      <c r="H344" s="837"/>
      <c r="I344" s="837"/>
      <c r="J344" s="837"/>
      <c r="K344" s="837"/>
      <c r="L344" s="837"/>
      <c r="M344" s="837"/>
      <c r="N344" s="838"/>
    </row>
    <row r="345" spans="3:14" ht="13.5" customHeight="1" x14ac:dyDescent="0.2">
      <c r="C345" s="836"/>
      <c r="D345" s="837"/>
      <c r="E345" s="837"/>
      <c r="F345" s="837"/>
      <c r="G345" s="837"/>
      <c r="H345" s="837"/>
      <c r="I345" s="837"/>
      <c r="J345" s="837"/>
      <c r="K345" s="837"/>
      <c r="L345" s="837"/>
      <c r="M345" s="837"/>
      <c r="N345" s="838"/>
    </row>
    <row r="346" spans="3:14" ht="13.5" customHeight="1" x14ac:dyDescent="0.2">
      <c r="C346" s="836"/>
      <c r="D346" s="837"/>
      <c r="E346" s="837"/>
      <c r="F346" s="837"/>
      <c r="G346" s="837"/>
      <c r="H346" s="837"/>
      <c r="I346" s="837"/>
      <c r="J346" s="837"/>
      <c r="K346" s="837"/>
      <c r="L346" s="837"/>
      <c r="M346" s="837"/>
      <c r="N346" s="838"/>
    </row>
    <row r="347" spans="3:14" ht="13.5" customHeight="1" x14ac:dyDescent="0.2">
      <c r="C347" s="836"/>
      <c r="D347" s="837"/>
      <c r="E347" s="837"/>
      <c r="F347" s="837"/>
      <c r="G347" s="837"/>
      <c r="H347" s="837"/>
      <c r="I347" s="837"/>
      <c r="J347" s="837"/>
      <c r="K347" s="837"/>
      <c r="L347" s="837"/>
      <c r="M347" s="837"/>
      <c r="N347" s="838"/>
    </row>
    <row r="348" spans="3:14" ht="13.5" customHeight="1" x14ac:dyDescent="0.2">
      <c r="C348" s="836"/>
      <c r="D348" s="837"/>
      <c r="E348" s="837"/>
      <c r="F348" s="837"/>
      <c r="G348" s="837"/>
      <c r="H348" s="837"/>
      <c r="I348" s="837"/>
      <c r="J348" s="837"/>
      <c r="K348" s="837"/>
      <c r="L348" s="837"/>
      <c r="M348" s="837"/>
      <c r="N348" s="838"/>
    </row>
    <row r="349" spans="3:14" ht="13.5" customHeight="1" x14ac:dyDescent="0.2">
      <c r="C349" s="836"/>
      <c r="D349" s="837"/>
      <c r="E349" s="837"/>
      <c r="F349" s="837"/>
      <c r="G349" s="837"/>
      <c r="H349" s="837"/>
      <c r="I349" s="837"/>
      <c r="J349" s="837"/>
      <c r="K349" s="837"/>
      <c r="L349" s="837"/>
      <c r="M349" s="837"/>
      <c r="N349" s="838"/>
    </row>
    <row r="350" spans="3:14" ht="13.5" customHeight="1" x14ac:dyDescent="0.2">
      <c r="C350" s="836"/>
      <c r="D350" s="837"/>
      <c r="E350" s="837"/>
      <c r="F350" s="837"/>
      <c r="G350" s="837"/>
      <c r="H350" s="837"/>
      <c r="I350" s="837"/>
      <c r="J350" s="837"/>
      <c r="K350" s="837"/>
      <c r="L350" s="837"/>
      <c r="M350" s="837"/>
      <c r="N350" s="838"/>
    </row>
    <row r="351" spans="3:14" ht="13.5" customHeight="1" x14ac:dyDescent="0.2">
      <c r="C351" s="836"/>
      <c r="D351" s="837"/>
      <c r="E351" s="837"/>
      <c r="F351" s="837"/>
      <c r="G351" s="837"/>
      <c r="H351" s="837"/>
      <c r="I351" s="837"/>
      <c r="J351" s="837"/>
      <c r="K351" s="837"/>
      <c r="L351" s="837"/>
      <c r="M351" s="837"/>
      <c r="N351" s="838"/>
    </row>
    <row r="352" spans="3:14" ht="13.5" customHeight="1" x14ac:dyDescent="0.2">
      <c r="C352" s="836"/>
      <c r="D352" s="837"/>
      <c r="E352" s="837"/>
      <c r="F352" s="837"/>
      <c r="G352" s="837"/>
      <c r="H352" s="837"/>
      <c r="I352" s="837"/>
      <c r="J352" s="837"/>
      <c r="K352" s="837"/>
      <c r="L352" s="837"/>
      <c r="M352" s="837"/>
      <c r="N352" s="838"/>
    </row>
    <row r="353" spans="3:14" ht="13.5" customHeight="1" x14ac:dyDescent="0.2">
      <c r="C353" s="836"/>
      <c r="D353" s="837"/>
      <c r="E353" s="837"/>
      <c r="F353" s="837"/>
      <c r="G353" s="837"/>
      <c r="H353" s="837"/>
      <c r="I353" s="837"/>
      <c r="J353" s="837"/>
      <c r="K353" s="837"/>
      <c r="L353" s="837"/>
      <c r="M353" s="837"/>
      <c r="N353" s="838"/>
    </row>
    <row r="354" spans="3:14" ht="13.5" customHeight="1" x14ac:dyDescent="0.2">
      <c r="C354" s="836"/>
      <c r="D354" s="837"/>
      <c r="E354" s="837"/>
      <c r="F354" s="837"/>
      <c r="G354" s="837"/>
      <c r="H354" s="837"/>
      <c r="I354" s="837"/>
      <c r="J354" s="837"/>
      <c r="K354" s="837"/>
      <c r="L354" s="837"/>
      <c r="M354" s="837"/>
      <c r="N354" s="838"/>
    </row>
    <row r="355" spans="3:14" ht="13.5" customHeight="1" x14ac:dyDescent="0.2">
      <c r="C355" s="836"/>
      <c r="D355" s="837"/>
      <c r="E355" s="837"/>
      <c r="F355" s="837"/>
      <c r="G355" s="837"/>
      <c r="H355" s="837"/>
      <c r="I355" s="837"/>
      <c r="J355" s="837"/>
      <c r="K355" s="837"/>
      <c r="L355" s="837"/>
      <c r="M355" s="837"/>
      <c r="N355" s="838"/>
    </row>
    <row r="356" spans="3:14" ht="13.5" customHeight="1" x14ac:dyDescent="0.2">
      <c r="C356" s="836"/>
      <c r="D356" s="837"/>
      <c r="E356" s="837"/>
      <c r="F356" s="837"/>
      <c r="G356" s="837"/>
      <c r="H356" s="837"/>
      <c r="I356" s="837"/>
      <c r="J356" s="837"/>
      <c r="K356" s="837"/>
      <c r="L356" s="837"/>
      <c r="M356" s="837"/>
      <c r="N356" s="838"/>
    </row>
    <row r="357" spans="3:14" ht="13.5" customHeight="1" x14ac:dyDescent="0.2">
      <c r="C357" s="836"/>
      <c r="D357" s="837"/>
      <c r="E357" s="837"/>
      <c r="F357" s="837"/>
      <c r="G357" s="837"/>
      <c r="H357" s="837"/>
      <c r="I357" s="837"/>
      <c r="J357" s="837"/>
      <c r="K357" s="837"/>
      <c r="L357" s="837"/>
      <c r="M357" s="837"/>
      <c r="N357" s="838"/>
    </row>
    <row r="358" spans="3:14" ht="13.5" customHeight="1" x14ac:dyDescent="0.2">
      <c r="C358" s="839"/>
      <c r="D358" s="840"/>
      <c r="E358" s="840"/>
      <c r="F358" s="840"/>
      <c r="G358" s="840"/>
      <c r="H358" s="840"/>
      <c r="I358" s="840"/>
      <c r="J358" s="840"/>
      <c r="K358" s="840"/>
      <c r="L358" s="840"/>
      <c r="M358" s="840"/>
      <c r="N358" s="841"/>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849" t="s">
        <v>467</v>
      </c>
      <c r="D376" s="834"/>
      <c r="E376" s="834"/>
      <c r="F376" s="834"/>
      <c r="G376" s="834"/>
      <c r="H376" s="834"/>
      <c r="I376" s="834"/>
      <c r="J376" s="834"/>
      <c r="K376" s="834"/>
      <c r="L376" s="834"/>
      <c r="M376" s="834"/>
      <c r="N376" s="835"/>
    </row>
    <row r="377" spans="3:14" ht="13.5" customHeight="1" x14ac:dyDescent="0.2">
      <c r="C377" s="836"/>
      <c r="D377" s="837"/>
      <c r="E377" s="837"/>
      <c r="F377" s="837"/>
      <c r="G377" s="837"/>
      <c r="H377" s="837"/>
      <c r="I377" s="837"/>
      <c r="J377" s="837"/>
      <c r="K377" s="837"/>
      <c r="L377" s="837"/>
      <c r="M377" s="837"/>
      <c r="N377" s="838"/>
    </row>
    <row r="378" spans="3:14" ht="13.5" customHeight="1" x14ac:dyDescent="0.2">
      <c r="C378" s="836"/>
      <c r="D378" s="837"/>
      <c r="E378" s="837"/>
      <c r="F378" s="837"/>
      <c r="G378" s="837"/>
      <c r="H378" s="837"/>
      <c r="I378" s="837"/>
      <c r="J378" s="837"/>
      <c r="K378" s="837"/>
      <c r="L378" s="837"/>
      <c r="M378" s="837"/>
      <c r="N378" s="838"/>
    </row>
    <row r="379" spans="3:14" ht="13.5" customHeight="1" x14ac:dyDescent="0.2">
      <c r="C379" s="836"/>
      <c r="D379" s="837"/>
      <c r="E379" s="837"/>
      <c r="F379" s="837"/>
      <c r="G379" s="837"/>
      <c r="H379" s="837"/>
      <c r="I379" s="837"/>
      <c r="J379" s="837"/>
      <c r="K379" s="837"/>
      <c r="L379" s="837"/>
      <c r="M379" s="837"/>
      <c r="N379" s="838"/>
    </row>
    <row r="380" spans="3:14" ht="13.5" customHeight="1" x14ac:dyDescent="0.2">
      <c r="C380" s="836"/>
      <c r="D380" s="837"/>
      <c r="E380" s="837"/>
      <c r="F380" s="837"/>
      <c r="G380" s="837"/>
      <c r="H380" s="837"/>
      <c r="I380" s="837"/>
      <c r="J380" s="837"/>
      <c r="K380" s="837"/>
      <c r="L380" s="837"/>
      <c r="M380" s="837"/>
      <c r="N380" s="838"/>
    </row>
    <row r="381" spans="3:14" ht="13.5" customHeight="1" x14ac:dyDescent="0.2">
      <c r="C381" s="836"/>
      <c r="D381" s="837"/>
      <c r="E381" s="837"/>
      <c r="F381" s="837"/>
      <c r="G381" s="837"/>
      <c r="H381" s="837"/>
      <c r="I381" s="837"/>
      <c r="J381" s="837"/>
      <c r="K381" s="837"/>
      <c r="L381" s="837"/>
      <c r="M381" s="837"/>
      <c r="N381" s="838"/>
    </row>
    <row r="382" spans="3:14" ht="13.5" customHeight="1" x14ac:dyDescent="0.2">
      <c r="C382" s="836"/>
      <c r="D382" s="837"/>
      <c r="E382" s="837"/>
      <c r="F382" s="837"/>
      <c r="G382" s="837"/>
      <c r="H382" s="837"/>
      <c r="I382" s="837"/>
      <c r="J382" s="837"/>
      <c r="K382" s="837"/>
      <c r="L382" s="837"/>
      <c r="M382" s="837"/>
      <c r="N382" s="838"/>
    </row>
    <row r="383" spans="3:14" ht="13.5" customHeight="1" x14ac:dyDescent="0.2">
      <c r="C383" s="836"/>
      <c r="D383" s="837"/>
      <c r="E383" s="837"/>
      <c r="F383" s="837"/>
      <c r="G383" s="837"/>
      <c r="H383" s="837"/>
      <c r="I383" s="837"/>
      <c r="J383" s="837"/>
      <c r="K383" s="837"/>
      <c r="L383" s="837"/>
      <c r="M383" s="837"/>
      <c r="N383" s="838"/>
    </row>
    <row r="384" spans="3:14" ht="13.5" customHeight="1" x14ac:dyDescent="0.2">
      <c r="C384" s="836"/>
      <c r="D384" s="837"/>
      <c r="E384" s="837"/>
      <c r="F384" s="837"/>
      <c r="G384" s="837"/>
      <c r="H384" s="837"/>
      <c r="I384" s="837"/>
      <c r="J384" s="837"/>
      <c r="K384" s="837"/>
      <c r="L384" s="837"/>
      <c r="M384" s="837"/>
      <c r="N384" s="838"/>
    </row>
    <row r="385" spans="3:14" ht="13.5" customHeight="1" x14ac:dyDescent="0.2">
      <c r="C385" s="836"/>
      <c r="D385" s="837"/>
      <c r="E385" s="837"/>
      <c r="F385" s="837"/>
      <c r="G385" s="837"/>
      <c r="H385" s="837"/>
      <c r="I385" s="837"/>
      <c r="J385" s="837"/>
      <c r="K385" s="837"/>
      <c r="L385" s="837"/>
      <c r="M385" s="837"/>
      <c r="N385" s="838"/>
    </row>
    <row r="386" spans="3:14" ht="13.5" customHeight="1" x14ac:dyDescent="0.2">
      <c r="C386" s="836"/>
      <c r="D386" s="837"/>
      <c r="E386" s="837"/>
      <c r="F386" s="837"/>
      <c r="G386" s="837"/>
      <c r="H386" s="837"/>
      <c r="I386" s="837"/>
      <c r="J386" s="837"/>
      <c r="K386" s="837"/>
      <c r="L386" s="837"/>
      <c r="M386" s="837"/>
      <c r="N386" s="838"/>
    </row>
    <row r="387" spans="3:14" ht="13.5" customHeight="1" x14ac:dyDescent="0.2">
      <c r="C387" s="836"/>
      <c r="D387" s="837"/>
      <c r="E387" s="837"/>
      <c r="F387" s="837"/>
      <c r="G387" s="837"/>
      <c r="H387" s="837"/>
      <c r="I387" s="837"/>
      <c r="J387" s="837"/>
      <c r="K387" s="837"/>
      <c r="L387" s="837"/>
      <c r="M387" s="837"/>
      <c r="N387" s="838"/>
    </row>
    <row r="388" spans="3:14" ht="13.5" customHeight="1" x14ac:dyDescent="0.2">
      <c r="C388" s="836"/>
      <c r="D388" s="837"/>
      <c r="E388" s="837"/>
      <c r="F388" s="837"/>
      <c r="G388" s="837"/>
      <c r="H388" s="837"/>
      <c r="I388" s="837"/>
      <c r="J388" s="837"/>
      <c r="K388" s="837"/>
      <c r="L388" s="837"/>
      <c r="M388" s="837"/>
      <c r="N388" s="838"/>
    </row>
    <row r="389" spans="3:14" ht="13.5" customHeight="1" x14ac:dyDescent="0.2">
      <c r="C389" s="836"/>
      <c r="D389" s="837"/>
      <c r="E389" s="837"/>
      <c r="F389" s="837"/>
      <c r="G389" s="837"/>
      <c r="H389" s="837"/>
      <c r="I389" s="837"/>
      <c r="J389" s="837"/>
      <c r="K389" s="837"/>
      <c r="L389" s="837"/>
      <c r="M389" s="837"/>
      <c r="N389" s="838"/>
    </row>
    <row r="390" spans="3:14" ht="13.5" customHeight="1" x14ac:dyDescent="0.2">
      <c r="C390" s="836"/>
      <c r="D390" s="837"/>
      <c r="E390" s="837"/>
      <c r="F390" s="837"/>
      <c r="G390" s="837"/>
      <c r="H390" s="837"/>
      <c r="I390" s="837"/>
      <c r="J390" s="837"/>
      <c r="K390" s="837"/>
      <c r="L390" s="837"/>
      <c r="M390" s="837"/>
      <c r="N390" s="838"/>
    </row>
    <row r="391" spans="3:14" ht="13.5" customHeight="1" x14ac:dyDescent="0.2">
      <c r="C391" s="836"/>
      <c r="D391" s="837"/>
      <c r="E391" s="837"/>
      <c r="F391" s="837"/>
      <c r="G391" s="837"/>
      <c r="H391" s="837"/>
      <c r="I391" s="837"/>
      <c r="J391" s="837"/>
      <c r="K391" s="837"/>
      <c r="L391" s="837"/>
      <c r="M391" s="837"/>
      <c r="N391" s="838"/>
    </row>
    <row r="392" spans="3:14" ht="13.5" customHeight="1" x14ac:dyDescent="0.2">
      <c r="C392" s="836"/>
      <c r="D392" s="837"/>
      <c r="E392" s="837"/>
      <c r="F392" s="837"/>
      <c r="G392" s="837"/>
      <c r="H392" s="837"/>
      <c r="I392" s="837"/>
      <c r="J392" s="837"/>
      <c r="K392" s="837"/>
      <c r="L392" s="837"/>
      <c r="M392" s="837"/>
      <c r="N392" s="838"/>
    </row>
    <row r="393" spans="3:14" ht="13.5" customHeight="1" x14ac:dyDescent="0.2">
      <c r="C393" s="836"/>
      <c r="D393" s="837"/>
      <c r="E393" s="837"/>
      <c r="F393" s="837"/>
      <c r="G393" s="837"/>
      <c r="H393" s="837"/>
      <c r="I393" s="837"/>
      <c r="J393" s="837"/>
      <c r="K393" s="837"/>
      <c r="L393" s="837"/>
      <c r="M393" s="837"/>
      <c r="N393" s="838"/>
    </row>
    <row r="394" spans="3:14" ht="13.5" customHeight="1" x14ac:dyDescent="0.2">
      <c r="C394" s="836"/>
      <c r="D394" s="837"/>
      <c r="E394" s="837"/>
      <c r="F394" s="837"/>
      <c r="G394" s="837"/>
      <c r="H394" s="837"/>
      <c r="I394" s="837"/>
      <c r="J394" s="837"/>
      <c r="K394" s="837"/>
      <c r="L394" s="837"/>
      <c r="M394" s="837"/>
      <c r="N394" s="838"/>
    </row>
    <row r="395" spans="3:14" ht="13.5" customHeight="1" x14ac:dyDescent="0.2">
      <c r="C395" s="836"/>
      <c r="D395" s="837"/>
      <c r="E395" s="837"/>
      <c r="F395" s="837"/>
      <c r="G395" s="837"/>
      <c r="H395" s="837"/>
      <c r="I395" s="837"/>
      <c r="J395" s="837"/>
      <c r="K395" s="837"/>
      <c r="L395" s="837"/>
      <c r="M395" s="837"/>
      <c r="N395" s="838"/>
    </row>
    <row r="396" spans="3:14" ht="13.5" customHeight="1" x14ac:dyDescent="0.2">
      <c r="C396" s="836"/>
      <c r="D396" s="837"/>
      <c r="E396" s="837"/>
      <c r="F396" s="837"/>
      <c r="G396" s="837"/>
      <c r="H396" s="837"/>
      <c r="I396" s="837"/>
      <c r="J396" s="837"/>
      <c r="K396" s="837"/>
      <c r="L396" s="837"/>
      <c r="M396" s="837"/>
      <c r="N396" s="838"/>
    </row>
    <row r="397" spans="3:14" ht="13.5" customHeight="1" x14ac:dyDescent="0.2">
      <c r="C397" s="836"/>
      <c r="D397" s="837"/>
      <c r="E397" s="837"/>
      <c r="F397" s="837"/>
      <c r="G397" s="837"/>
      <c r="H397" s="837"/>
      <c r="I397" s="837"/>
      <c r="J397" s="837"/>
      <c r="K397" s="837"/>
      <c r="L397" s="837"/>
      <c r="M397" s="837"/>
      <c r="N397" s="838"/>
    </row>
    <row r="398" spans="3:14" ht="13.5" customHeight="1" x14ac:dyDescent="0.2">
      <c r="C398" s="836"/>
      <c r="D398" s="837"/>
      <c r="E398" s="837"/>
      <c r="F398" s="837"/>
      <c r="G398" s="837"/>
      <c r="H398" s="837"/>
      <c r="I398" s="837"/>
      <c r="J398" s="837"/>
      <c r="K398" s="837"/>
      <c r="L398" s="837"/>
      <c r="M398" s="837"/>
      <c r="N398" s="838"/>
    </row>
    <row r="399" spans="3:14" ht="13.5" customHeight="1" x14ac:dyDescent="0.2">
      <c r="C399" s="836"/>
      <c r="D399" s="837"/>
      <c r="E399" s="837"/>
      <c r="F399" s="837"/>
      <c r="G399" s="837"/>
      <c r="H399" s="837"/>
      <c r="I399" s="837"/>
      <c r="J399" s="837"/>
      <c r="K399" s="837"/>
      <c r="L399" s="837"/>
      <c r="M399" s="837"/>
      <c r="N399" s="838"/>
    </row>
    <row r="400" spans="3:14" ht="13.5" customHeight="1" x14ac:dyDescent="0.2">
      <c r="C400" s="836"/>
      <c r="D400" s="837"/>
      <c r="E400" s="837"/>
      <c r="F400" s="837"/>
      <c r="G400" s="837"/>
      <c r="H400" s="837"/>
      <c r="I400" s="837"/>
      <c r="J400" s="837"/>
      <c r="K400" s="837"/>
      <c r="L400" s="837"/>
      <c r="M400" s="837"/>
      <c r="N400" s="838"/>
    </row>
    <row r="401" spans="3:14" ht="13.5" customHeight="1" x14ac:dyDescent="0.2">
      <c r="C401" s="836"/>
      <c r="D401" s="837"/>
      <c r="E401" s="837"/>
      <c r="F401" s="837"/>
      <c r="G401" s="837"/>
      <c r="H401" s="837"/>
      <c r="I401" s="837"/>
      <c r="J401" s="837"/>
      <c r="K401" s="837"/>
      <c r="L401" s="837"/>
      <c r="M401" s="837"/>
      <c r="N401" s="838"/>
    </row>
    <row r="402" spans="3:14" ht="13.5" customHeight="1" x14ac:dyDescent="0.2">
      <c r="C402" s="836"/>
      <c r="D402" s="837"/>
      <c r="E402" s="837"/>
      <c r="F402" s="837"/>
      <c r="G402" s="837"/>
      <c r="H402" s="837"/>
      <c r="I402" s="837"/>
      <c r="J402" s="837"/>
      <c r="K402" s="837"/>
      <c r="L402" s="837"/>
      <c r="M402" s="837"/>
      <c r="N402" s="838"/>
    </row>
    <row r="403" spans="3:14" ht="13.5" customHeight="1" x14ac:dyDescent="0.2">
      <c r="C403" s="836"/>
      <c r="D403" s="837"/>
      <c r="E403" s="837"/>
      <c r="F403" s="837"/>
      <c r="G403" s="837"/>
      <c r="H403" s="837"/>
      <c r="I403" s="837"/>
      <c r="J403" s="837"/>
      <c r="K403" s="837"/>
      <c r="L403" s="837"/>
      <c r="M403" s="837"/>
      <c r="N403" s="838"/>
    </row>
    <row r="404" spans="3:14" ht="13.5" customHeight="1" x14ac:dyDescent="0.2">
      <c r="C404" s="836"/>
      <c r="D404" s="837"/>
      <c r="E404" s="837"/>
      <c r="F404" s="837"/>
      <c r="G404" s="837"/>
      <c r="H404" s="837"/>
      <c r="I404" s="837"/>
      <c r="J404" s="837"/>
      <c r="K404" s="837"/>
      <c r="L404" s="837"/>
      <c r="M404" s="837"/>
      <c r="N404" s="838"/>
    </row>
    <row r="405" spans="3:14" ht="13.5" customHeight="1" x14ac:dyDescent="0.2">
      <c r="C405" s="836"/>
      <c r="D405" s="837"/>
      <c r="E405" s="837"/>
      <c r="F405" s="837"/>
      <c r="G405" s="837"/>
      <c r="H405" s="837"/>
      <c r="I405" s="837"/>
      <c r="J405" s="837"/>
      <c r="K405" s="837"/>
      <c r="L405" s="837"/>
      <c r="M405" s="837"/>
      <c r="N405" s="838"/>
    </row>
    <row r="406" spans="3:14" ht="13.5" customHeight="1" x14ac:dyDescent="0.2">
      <c r="C406" s="836"/>
      <c r="D406" s="837"/>
      <c r="E406" s="837"/>
      <c r="F406" s="837"/>
      <c r="G406" s="837"/>
      <c r="H406" s="837"/>
      <c r="I406" s="837"/>
      <c r="J406" s="837"/>
      <c r="K406" s="837"/>
      <c r="L406" s="837"/>
      <c r="M406" s="837"/>
      <c r="N406" s="838"/>
    </row>
    <row r="407" spans="3:14" ht="13.5" customHeight="1" x14ac:dyDescent="0.2">
      <c r="C407" s="836"/>
      <c r="D407" s="837"/>
      <c r="E407" s="837"/>
      <c r="F407" s="837"/>
      <c r="G407" s="837"/>
      <c r="H407" s="837"/>
      <c r="I407" s="837"/>
      <c r="J407" s="837"/>
      <c r="K407" s="837"/>
      <c r="L407" s="837"/>
      <c r="M407" s="837"/>
      <c r="N407" s="838"/>
    </row>
    <row r="408" spans="3:14" ht="13.5" customHeight="1" x14ac:dyDescent="0.2">
      <c r="C408" s="836"/>
      <c r="D408" s="837"/>
      <c r="E408" s="837"/>
      <c r="F408" s="837"/>
      <c r="G408" s="837"/>
      <c r="H408" s="837"/>
      <c r="I408" s="837"/>
      <c r="J408" s="837"/>
      <c r="K408" s="837"/>
      <c r="L408" s="837"/>
      <c r="M408" s="837"/>
      <c r="N408" s="838"/>
    </row>
    <row r="409" spans="3:14" ht="13.5" customHeight="1" x14ac:dyDescent="0.2">
      <c r="C409" s="836"/>
      <c r="D409" s="837"/>
      <c r="E409" s="837"/>
      <c r="F409" s="837"/>
      <c r="G409" s="837"/>
      <c r="H409" s="837"/>
      <c r="I409" s="837"/>
      <c r="J409" s="837"/>
      <c r="K409" s="837"/>
      <c r="L409" s="837"/>
      <c r="M409" s="837"/>
      <c r="N409" s="838"/>
    </row>
    <row r="410" spans="3:14" ht="13.5" customHeight="1" x14ac:dyDescent="0.2">
      <c r="C410" s="836"/>
      <c r="D410" s="837"/>
      <c r="E410" s="837"/>
      <c r="F410" s="837"/>
      <c r="G410" s="837"/>
      <c r="H410" s="837"/>
      <c r="I410" s="837"/>
      <c r="J410" s="837"/>
      <c r="K410" s="837"/>
      <c r="L410" s="837"/>
      <c r="M410" s="837"/>
      <c r="N410" s="838"/>
    </row>
    <row r="411" spans="3:14" ht="13.5" customHeight="1" x14ac:dyDescent="0.2">
      <c r="C411" s="836"/>
      <c r="D411" s="837"/>
      <c r="E411" s="837"/>
      <c r="F411" s="837"/>
      <c r="G411" s="837"/>
      <c r="H411" s="837"/>
      <c r="I411" s="837"/>
      <c r="J411" s="837"/>
      <c r="K411" s="837"/>
      <c r="L411" s="837"/>
      <c r="M411" s="837"/>
      <c r="N411" s="838"/>
    </row>
    <row r="412" spans="3:14" ht="13.5" customHeight="1" x14ac:dyDescent="0.2">
      <c r="C412" s="836"/>
      <c r="D412" s="837"/>
      <c r="E412" s="837"/>
      <c r="F412" s="837"/>
      <c r="G412" s="837"/>
      <c r="H412" s="837"/>
      <c r="I412" s="837"/>
      <c r="J412" s="837"/>
      <c r="K412" s="837"/>
      <c r="L412" s="837"/>
      <c r="M412" s="837"/>
      <c r="N412" s="838"/>
    </row>
    <row r="413" spans="3:14" ht="13.5" customHeight="1" x14ac:dyDescent="0.2">
      <c r="C413" s="836"/>
      <c r="D413" s="837"/>
      <c r="E413" s="837"/>
      <c r="F413" s="837"/>
      <c r="G413" s="837"/>
      <c r="H413" s="837"/>
      <c r="I413" s="837"/>
      <c r="J413" s="837"/>
      <c r="K413" s="837"/>
      <c r="L413" s="837"/>
      <c r="M413" s="837"/>
      <c r="N413" s="838"/>
    </row>
    <row r="414" spans="3:14" ht="13.5" customHeight="1" x14ac:dyDescent="0.2">
      <c r="C414" s="836"/>
      <c r="D414" s="837"/>
      <c r="E414" s="837"/>
      <c r="F414" s="837"/>
      <c r="G414" s="837"/>
      <c r="H414" s="837"/>
      <c r="I414" s="837"/>
      <c r="J414" s="837"/>
      <c r="K414" s="837"/>
      <c r="L414" s="837"/>
      <c r="M414" s="837"/>
      <c r="N414" s="838"/>
    </row>
    <row r="415" spans="3:14" ht="13.5" customHeight="1" x14ac:dyDescent="0.2">
      <c r="C415" s="836"/>
      <c r="D415" s="837"/>
      <c r="E415" s="837"/>
      <c r="F415" s="837"/>
      <c r="G415" s="837"/>
      <c r="H415" s="837"/>
      <c r="I415" s="837"/>
      <c r="J415" s="837"/>
      <c r="K415" s="837"/>
      <c r="L415" s="837"/>
      <c r="M415" s="837"/>
      <c r="N415" s="838"/>
    </row>
    <row r="416" spans="3:14" ht="13.5" customHeight="1" x14ac:dyDescent="0.2">
      <c r="C416" s="836"/>
      <c r="D416" s="837"/>
      <c r="E416" s="837"/>
      <c r="F416" s="837"/>
      <c r="G416" s="837"/>
      <c r="H416" s="837"/>
      <c r="I416" s="837"/>
      <c r="J416" s="837"/>
      <c r="K416" s="837"/>
      <c r="L416" s="837"/>
      <c r="M416" s="837"/>
      <c r="N416" s="838"/>
    </row>
    <row r="417" spans="3:14" ht="13.5" customHeight="1" x14ac:dyDescent="0.2">
      <c r="C417" s="836"/>
      <c r="D417" s="837"/>
      <c r="E417" s="837"/>
      <c r="F417" s="837"/>
      <c r="G417" s="837"/>
      <c r="H417" s="837"/>
      <c r="I417" s="837"/>
      <c r="J417" s="837"/>
      <c r="K417" s="837"/>
      <c r="L417" s="837"/>
      <c r="M417" s="837"/>
      <c r="N417" s="838"/>
    </row>
    <row r="418" spans="3:14" ht="13.5" customHeight="1" x14ac:dyDescent="0.2">
      <c r="C418" s="836"/>
      <c r="D418" s="837"/>
      <c r="E418" s="837"/>
      <c r="F418" s="837"/>
      <c r="G418" s="837"/>
      <c r="H418" s="837"/>
      <c r="I418" s="837"/>
      <c r="J418" s="837"/>
      <c r="K418" s="837"/>
      <c r="L418" s="837"/>
      <c r="M418" s="837"/>
      <c r="N418" s="838"/>
    </row>
    <row r="419" spans="3:14" ht="13.5" customHeight="1" x14ac:dyDescent="0.2">
      <c r="C419" s="836"/>
      <c r="D419" s="837"/>
      <c r="E419" s="837"/>
      <c r="F419" s="837"/>
      <c r="G419" s="837"/>
      <c r="H419" s="837"/>
      <c r="I419" s="837"/>
      <c r="J419" s="837"/>
      <c r="K419" s="837"/>
      <c r="L419" s="837"/>
      <c r="M419" s="837"/>
      <c r="N419" s="838"/>
    </row>
    <row r="420" spans="3:14" ht="13.5" customHeight="1" x14ac:dyDescent="0.2">
      <c r="C420" s="836"/>
      <c r="D420" s="837"/>
      <c r="E420" s="837"/>
      <c r="F420" s="837"/>
      <c r="G420" s="837"/>
      <c r="H420" s="837"/>
      <c r="I420" s="837"/>
      <c r="J420" s="837"/>
      <c r="K420" s="837"/>
      <c r="L420" s="837"/>
      <c r="M420" s="837"/>
      <c r="N420" s="838"/>
    </row>
    <row r="421" spans="3:14" ht="13.5" customHeight="1" x14ac:dyDescent="0.2">
      <c r="C421" s="836"/>
      <c r="D421" s="837"/>
      <c r="E421" s="837"/>
      <c r="F421" s="837"/>
      <c r="G421" s="837"/>
      <c r="H421" s="837"/>
      <c r="I421" s="837"/>
      <c r="J421" s="837"/>
      <c r="K421" s="837"/>
      <c r="L421" s="837"/>
      <c r="M421" s="837"/>
      <c r="N421" s="838"/>
    </row>
    <row r="422" spans="3:14" ht="13.5" customHeight="1" x14ac:dyDescent="0.2">
      <c r="C422" s="836"/>
      <c r="D422" s="837"/>
      <c r="E422" s="837"/>
      <c r="F422" s="837"/>
      <c r="G422" s="837"/>
      <c r="H422" s="837"/>
      <c r="I422" s="837"/>
      <c r="J422" s="837"/>
      <c r="K422" s="837"/>
      <c r="L422" s="837"/>
      <c r="M422" s="837"/>
      <c r="N422" s="838"/>
    </row>
    <row r="423" spans="3:14" ht="13.5" customHeight="1" x14ac:dyDescent="0.2">
      <c r="C423" s="836"/>
      <c r="D423" s="837"/>
      <c r="E423" s="837"/>
      <c r="F423" s="837"/>
      <c r="G423" s="837"/>
      <c r="H423" s="837"/>
      <c r="I423" s="837"/>
      <c r="J423" s="837"/>
      <c r="K423" s="837"/>
      <c r="L423" s="837"/>
      <c r="M423" s="837"/>
      <c r="N423" s="838"/>
    </row>
    <row r="424" spans="3:14" ht="13.5" customHeight="1" x14ac:dyDescent="0.2">
      <c r="C424" s="836"/>
      <c r="D424" s="837"/>
      <c r="E424" s="837"/>
      <c r="F424" s="837"/>
      <c r="G424" s="837"/>
      <c r="H424" s="837"/>
      <c r="I424" s="837"/>
      <c r="J424" s="837"/>
      <c r="K424" s="837"/>
      <c r="L424" s="837"/>
      <c r="M424" s="837"/>
      <c r="N424" s="838"/>
    </row>
    <row r="425" spans="3:14" ht="13.5" customHeight="1" x14ac:dyDescent="0.2">
      <c r="C425" s="836"/>
      <c r="D425" s="837"/>
      <c r="E425" s="837"/>
      <c r="F425" s="837"/>
      <c r="G425" s="837"/>
      <c r="H425" s="837"/>
      <c r="I425" s="837"/>
      <c r="J425" s="837"/>
      <c r="K425" s="837"/>
      <c r="L425" s="837"/>
      <c r="M425" s="837"/>
      <c r="N425" s="838"/>
    </row>
    <row r="426" spans="3:14" ht="13.5" customHeight="1" x14ac:dyDescent="0.2">
      <c r="C426" s="836"/>
      <c r="D426" s="837"/>
      <c r="E426" s="837"/>
      <c r="F426" s="837"/>
      <c r="G426" s="837"/>
      <c r="H426" s="837"/>
      <c r="I426" s="837"/>
      <c r="J426" s="837"/>
      <c r="K426" s="837"/>
      <c r="L426" s="837"/>
      <c r="M426" s="837"/>
      <c r="N426" s="838"/>
    </row>
    <row r="427" spans="3:14" ht="13.5" customHeight="1" x14ac:dyDescent="0.2">
      <c r="C427" s="836"/>
      <c r="D427" s="837"/>
      <c r="E427" s="837"/>
      <c r="F427" s="837"/>
      <c r="G427" s="837"/>
      <c r="H427" s="837"/>
      <c r="I427" s="837"/>
      <c r="J427" s="837"/>
      <c r="K427" s="837"/>
      <c r="L427" s="837"/>
      <c r="M427" s="837"/>
      <c r="N427" s="838"/>
    </row>
    <row r="428" spans="3:14" ht="13.5" customHeight="1" x14ac:dyDescent="0.2">
      <c r="C428" s="839"/>
      <c r="D428" s="840"/>
      <c r="E428" s="840"/>
      <c r="F428" s="840"/>
      <c r="G428" s="840"/>
      <c r="H428" s="840"/>
      <c r="I428" s="840"/>
      <c r="J428" s="840"/>
      <c r="K428" s="840"/>
      <c r="L428" s="840"/>
      <c r="M428" s="840"/>
      <c r="N428" s="841"/>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842" t="s">
        <v>466</v>
      </c>
      <c r="D435" s="850"/>
      <c r="E435" s="850"/>
      <c r="F435" s="850"/>
      <c r="G435" s="850"/>
      <c r="H435" s="850"/>
      <c r="I435" s="850"/>
      <c r="J435" s="850"/>
      <c r="K435" s="850"/>
      <c r="L435" s="850"/>
      <c r="M435" s="850"/>
      <c r="N435" s="858"/>
    </row>
    <row r="436" spans="3:14" ht="13.5" customHeight="1" x14ac:dyDescent="0.2">
      <c r="C436" s="852"/>
      <c r="D436" s="853"/>
      <c r="E436" s="853"/>
      <c r="F436" s="853"/>
      <c r="G436" s="853"/>
      <c r="H436" s="853"/>
      <c r="I436" s="853"/>
      <c r="J436" s="853"/>
      <c r="K436" s="853"/>
      <c r="L436" s="853"/>
      <c r="M436" s="853"/>
      <c r="N436" s="854"/>
    </row>
    <row r="437" spans="3:14" ht="13.5" customHeight="1" x14ac:dyDescent="0.2">
      <c r="C437" s="852"/>
      <c r="D437" s="853"/>
      <c r="E437" s="853"/>
      <c r="F437" s="853"/>
      <c r="G437" s="853"/>
      <c r="H437" s="853"/>
      <c r="I437" s="853"/>
      <c r="J437" s="853"/>
      <c r="K437" s="853"/>
      <c r="L437" s="853"/>
      <c r="M437" s="853"/>
      <c r="N437" s="854"/>
    </row>
    <row r="438" spans="3:14" ht="13.5" customHeight="1" x14ac:dyDescent="0.2">
      <c r="C438" s="852"/>
      <c r="D438" s="853"/>
      <c r="E438" s="853"/>
      <c r="F438" s="853"/>
      <c r="G438" s="853"/>
      <c r="H438" s="853"/>
      <c r="I438" s="853"/>
      <c r="J438" s="853"/>
      <c r="K438" s="853"/>
      <c r="L438" s="853"/>
      <c r="M438" s="853"/>
      <c r="N438" s="854"/>
    </row>
    <row r="439" spans="3:14" ht="13.5" customHeight="1" x14ac:dyDescent="0.2">
      <c r="C439" s="852"/>
      <c r="D439" s="853"/>
      <c r="E439" s="853"/>
      <c r="F439" s="853"/>
      <c r="G439" s="853"/>
      <c r="H439" s="853"/>
      <c r="I439" s="853"/>
      <c r="J439" s="853"/>
      <c r="K439" s="853"/>
      <c r="L439" s="853"/>
      <c r="M439" s="853"/>
      <c r="N439" s="854"/>
    </row>
    <row r="440" spans="3:14" ht="13.5" customHeight="1" x14ac:dyDescent="0.2">
      <c r="C440" s="852"/>
      <c r="D440" s="853"/>
      <c r="E440" s="853"/>
      <c r="F440" s="853"/>
      <c r="G440" s="853"/>
      <c r="H440" s="853"/>
      <c r="I440" s="853"/>
      <c r="J440" s="853"/>
      <c r="K440" s="853"/>
      <c r="L440" s="853"/>
      <c r="M440" s="853"/>
      <c r="N440" s="854"/>
    </row>
    <row r="441" spans="3:14" ht="13.5" customHeight="1" x14ac:dyDescent="0.2">
      <c r="C441" s="852"/>
      <c r="D441" s="853"/>
      <c r="E441" s="853"/>
      <c r="F441" s="853"/>
      <c r="G441" s="853"/>
      <c r="H441" s="853"/>
      <c r="I441" s="853"/>
      <c r="J441" s="853"/>
      <c r="K441" s="853"/>
      <c r="L441" s="853"/>
      <c r="M441" s="853"/>
      <c r="N441" s="854"/>
    </row>
    <row r="442" spans="3:14" ht="13.5" customHeight="1" x14ac:dyDescent="0.2">
      <c r="C442" s="852"/>
      <c r="D442" s="853"/>
      <c r="E442" s="853"/>
      <c r="F442" s="853"/>
      <c r="G442" s="853"/>
      <c r="H442" s="853"/>
      <c r="I442" s="853"/>
      <c r="J442" s="853"/>
      <c r="K442" s="853"/>
      <c r="L442" s="853"/>
      <c r="M442" s="853"/>
      <c r="N442" s="854"/>
    </row>
    <row r="443" spans="3:14" ht="13.5" customHeight="1" x14ac:dyDescent="0.2">
      <c r="C443" s="852"/>
      <c r="D443" s="853"/>
      <c r="E443" s="853"/>
      <c r="F443" s="853"/>
      <c r="G443" s="853"/>
      <c r="H443" s="853"/>
      <c r="I443" s="853"/>
      <c r="J443" s="853"/>
      <c r="K443" s="853"/>
      <c r="L443" s="853"/>
      <c r="M443" s="853"/>
      <c r="N443" s="854"/>
    </row>
    <row r="444" spans="3:14" ht="13.5" customHeight="1" x14ac:dyDescent="0.2">
      <c r="C444" s="852"/>
      <c r="D444" s="853"/>
      <c r="E444" s="853"/>
      <c r="F444" s="853"/>
      <c r="G444" s="853"/>
      <c r="H444" s="853"/>
      <c r="I444" s="853"/>
      <c r="J444" s="853"/>
      <c r="K444" s="853"/>
      <c r="L444" s="853"/>
      <c r="M444" s="853"/>
      <c r="N444" s="854"/>
    </row>
    <row r="445" spans="3:14" ht="13.5" customHeight="1" x14ac:dyDescent="0.2">
      <c r="C445" s="852"/>
      <c r="D445" s="853"/>
      <c r="E445" s="853"/>
      <c r="F445" s="853"/>
      <c r="G445" s="853"/>
      <c r="H445" s="853"/>
      <c r="I445" s="853"/>
      <c r="J445" s="853"/>
      <c r="K445" s="853"/>
      <c r="L445" s="853"/>
      <c r="M445" s="853"/>
      <c r="N445" s="854"/>
    </row>
    <row r="446" spans="3:14" ht="13.5" customHeight="1" x14ac:dyDescent="0.2">
      <c r="C446" s="852"/>
      <c r="D446" s="853"/>
      <c r="E446" s="853"/>
      <c r="F446" s="853"/>
      <c r="G446" s="853"/>
      <c r="H446" s="853"/>
      <c r="I446" s="853"/>
      <c r="J446" s="853"/>
      <c r="K446" s="853"/>
      <c r="L446" s="853"/>
      <c r="M446" s="853"/>
      <c r="N446" s="854"/>
    </row>
    <row r="447" spans="3:14" ht="13.5" customHeight="1" x14ac:dyDescent="0.2">
      <c r="C447" s="852"/>
      <c r="D447" s="853"/>
      <c r="E447" s="853"/>
      <c r="F447" s="853"/>
      <c r="G447" s="853"/>
      <c r="H447" s="853"/>
      <c r="I447" s="853"/>
      <c r="J447" s="853"/>
      <c r="K447" s="853"/>
      <c r="L447" s="853"/>
      <c r="M447" s="853"/>
      <c r="N447" s="854"/>
    </row>
    <row r="448" spans="3:14" ht="13.5" customHeight="1" x14ac:dyDescent="0.2">
      <c r="C448" s="852"/>
      <c r="D448" s="853"/>
      <c r="E448" s="853"/>
      <c r="F448" s="853"/>
      <c r="G448" s="853"/>
      <c r="H448" s="853"/>
      <c r="I448" s="853"/>
      <c r="J448" s="853"/>
      <c r="K448" s="853"/>
      <c r="L448" s="853"/>
      <c r="M448" s="853"/>
      <c r="N448" s="854"/>
    </row>
    <row r="449" spans="3:14" ht="13.5" customHeight="1" x14ac:dyDescent="0.2">
      <c r="C449" s="852"/>
      <c r="D449" s="853"/>
      <c r="E449" s="853"/>
      <c r="F449" s="853"/>
      <c r="G449" s="853"/>
      <c r="H449" s="853"/>
      <c r="I449" s="853"/>
      <c r="J449" s="853"/>
      <c r="K449" s="853"/>
      <c r="L449" s="853"/>
      <c r="M449" s="853"/>
      <c r="N449" s="854"/>
    </row>
    <row r="450" spans="3:14" ht="13.5" customHeight="1" x14ac:dyDescent="0.2">
      <c r="C450" s="852"/>
      <c r="D450" s="853"/>
      <c r="E450" s="853"/>
      <c r="F450" s="853"/>
      <c r="G450" s="853"/>
      <c r="H450" s="853"/>
      <c r="I450" s="853"/>
      <c r="J450" s="853"/>
      <c r="K450" s="853"/>
      <c r="L450" s="853"/>
      <c r="M450" s="853"/>
      <c r="N450" s="854"/>
    </row>
    <row r="451" spans="3:14" ht="13.5" customHeight="1" x14ac:dyDescent="0.2">
      <c r="C451" s="852"/>
      <c r="D451" s="853"/>
      <c r="E451" s="853"/>
      <c r="F451" s="853"/>
      <c r="G451" s="853"/>
      <c r="H451" s="853"/>
      <c r="I451" s="853"/>
      <c r="J451" s="853"/>
      <c r="K451" s="853"/>
      <c r="L451" s="853"/>
      <c r="M451" s="853"/>
      <c r="N451" s="854"/>
    </row>
    <row r="452" spans="3:14" ht="13.5" customHeight="1" x14ac:dyDescent="0.2">
      <c r="C452" s="852"/>
      <c r="D452" s="853"/>
      <c r="E452" s="853"/>
      <c r="F452" s="853"/>
      <c r="G452" s="853"/>
      <c r="H452" s="853"/>
      <c r="I452" s="853"/>
      <c r="J452" s="853"/>
      <c r="K452" s="853"/>
      <c r="L452" s="853"/>
      <c r="M452" s="853"/>
      <c r="N452" s="854"/>
    </row>
    <row r="453" spans="3:14" ht="13.5" customHeight="1" x14ac:dyDescent="0.2">
      <c r="C453" s="852"/>
      <c r="D453" s="853"/>
      <c r="E453" s="853"/>
      <c r="F453" s="853"/>
      <c r="G453" s="853"/>
      <c r="H453" s="853"/>
      <c r="I453" s="853"/>
      <c r="J453" s="853"/>
      <c r="K453" s="853"/>
      <c r="L453" s="853"/>
      <c r="M453" s="853"/>
      <c r="N453" s="854"/>
    </row>
    <row r="454" spans="3:14" ht="13.5" customHeight="1" x14ac:dyDescent="0.2">
      <c r="C454" s="852"/>
      <c r="D454" s="853"/>
      <c r="E454" s="853"/>
      <c r="F454" s="853"/>
      <c r="G454" s="853"/>
      <c r="H454" s="853"/>
      <c r="I454" s="853"/>
      <c r="J454" s="853"/>
      <c r="K454" s="853"/>
      <c r="L454" s="853"/>
      <c r="M454" s="853"/>
      <c r="N454" s="854"/>
    </row>
    <row r="455" spans="3:14" ht="13.5" customHeight="1" x14ac:dyDescent="0.2">
      <c r="C455" s="852"/>
      <c r="D455" s="853"/>
      <c r="E455" s="853"/>
      <c r="F455" s="853"/>
      <c r="G455" s="853"/>
      <c r="H455" s="853"/>
      <c r="I455" s="853"/>
      <c r="J455" s="853"/>
      <c r="K455" s="853"/>
      <c r="L455" s="853"/>
      <c r="M455" s="853"/>
      <c r="N455" s="854"/>
    </row>
    <row r="456" spans="3:14" ht="13.5" customHeight="1" x14ac:dyDescent="0.2">
      <c r="C456" s="852"/>
      <c r="D456" s="853"/>
      <c r="E456" s="853"/>
      <c r="F456" s="853"/>
      <c r="G456" s="853"/>
      <c r="H456" s="853"/>
      <c r="I456" s="853"/>
      <c r="J456" s="853"/>
      <c r="K456" s="853"/>
      <c r="L456" s="853"/>
      <c r="M456" s="853"/>
      <c r="N456" s="854"/>
    </row>
    <row r="457" spans="3:14" ht="13.5" customHeight="1" x14ac:dyDescent="0.2">
      <c r="C457" s="852"/>
      <c r="D457" s="853"/>
      <c r="E457" s="853"/>
      <c r="F457" s="853"/>
      <c r="G457" s="853"/>
      <c r="H457" s="853"/>
      <c r="I457" s="853"/>
      <c r="J457" s="853"/>
      <c r="K457" s="853"/>
      <c r="L457" s="853"/>
      <c r="M457" s="853"/>
      <c r="N457" s="854"/>
    </row>
    <row r="458" spans="3:14" ht="13.5" customHeight="1" x14ac:dyDescent="0.2">
      <c r="C458" s="852"/>
      <c r="D458" s="853"/>
      <c r="E458" s="853"/>
      <c r="F458" s="853"/>
      <c r="G458" s="853"/>
      <c r="H458" s="853"/>
      <c r="I458" s="853"/>
      <c r="J458" s="853"/>
      <c r="K458" s="853"/>
      <c r="L458" s="853"/>
      <c r="M458" s="853"/>
      <c r="N458" s="854"/>
    </row>
    <row r="459" spans="3:14" ht="13.5" customHeight="1" x14ac:dyDescent="0.2">
      <c r="C459" s="852"/>
      <c r="D459" s="853"/>
      <c r="E459" s="853"/>
      <c r="F459" s="853"/>
      <c r="G459" s="853"/>
      <c r="H459" s="853"/>
      <c r="I459" s="853"/>
      <c r="J459" s="853"/>
      <c r="K459" s="853"/>
      <c r="L459" s="853"/>
      <c r="M459" s="853"/>
      <c r="N459" s="854"/>
    </row>
    <row r="460" spans="3:14" ht="13.5" customHeight="1" x14ac:dyDescent="0.2">
      <c r="C460" s="852"/>
      <c r="D460" s="853"/>
      <c r="E460" s="853"/>
      <c r="F460" s="853"/>
      <c r="G460" s="853"/>
      <c r="H460" s="853"/>
      <c r="I460" s="853"/>
      <c r="J460" s="853"/>
      <c r="K460" s="853"/>
      <c r="L460" s="853"/>
      <c r="M460" s="853"/>
      <c r="N460" s="854"/>
    </row>
    <row r="461" spans="3:14" ht="13.5" customHeight="1" x14ac:dyDescent="0.2">
      <c r="C461" s="852"/>
      <c r="D461" s="853"/>
      <c r="E461" s="853"/>
      <c r="F461" s="853"/>
      <c r="G461" s="853"/>
      <c r="H461" s="853"/>
      <c r="I461" s="853"/>
      <c r="J461" s="853"/>
      <c r="K461" s="853"/>
      <c r="L461" s="853"/>
      <c r="M461" s="853"/>
      <c r="N461" s="854"/>
    </row>
    <row r="462" spans="3:14" ht="13.5" customHeight="1" x14ac:dyDescent="0.2">
      <c r="C462" s="852"/>
      <c r="D462" s="853"/>
      <c r="E462" s="853"/>
      <c r="F462" s="853"/>
      <c r="G462" s="853"/>
      <c r="H462" s="853"/>
      <c r="I462" s="853"/>
      <c r="J462" s="853"/>
      <c r="K462" s="853"/>
      <c r="L462" s="853"/>
      <c r="M462" s="853"/>
      <c r="N462" s="854"/>
    </row>
    <row r="463" spans="3:14" ht="13.5" customHeight="1" x14ac:dyDescent="0.2">
      <c r="C463" s="852"/>
      <c r="D463" s="853"/>
      <c r="E463" s="853"/>
      <c r="F463" s="853"/>
      <c r="G463" s="853"/>
      <c r="H463" s="853"/>
      <c r="I463" s="853"/>
      <c r="J463" s="853"/>
      <c r="K463" s="853"/>
      <c r="L463" s="853"/>
      <c r="M463" s="853"/>
      <c r="N463" s="854"/>
    </row>
    <row r="464" spans="3:14" ht="13.5" customHeight="1" x14ac:dyDescent="0.2">
      <c r="C464" s="852"/>
      <c r="D464" s="853"/>
      <c r="E464" s="853"/>
      <c r="F464" s="853"/>
      <c r="G464" s="853"/>
      <c r="H464" s="853"/>
      <c r="I464" s="853"/>
      <c r="J464" s="853"/>
      <c r="K464" s="853"/>
      <c r="L464" s="853"/>
      <c r="M464" s="853"/>
      <c r="N464" s="854"/>
    </row>
    <row r="465" spans="3:14" ht="13.5" customHeight="1" x14ac:dyDescent="0.2">
      <c r="C465" s="852"/>
      <c r="D465" s="853"/>
      <c r="E465" s="853"/>
      <c r="F465" s="853"/>
      <c r="G465" s="853"/>
      <c r="H465" s="853"/>
      <c r="I465" s="853"/>
      <c r="J465" s="853"/>
      <c r="K465" s="853"/>
      <c r="L465" s="853"/>
      <c r="M465" s="853"/>
      <c r="N465" s="854"/>
    </row>
    <row r="466" spans="3:14" ht="13.5" customHeight="1" x14ac:dyDescent="0.2">
      <c r="C466" s="852"/>
      <c r="D466" s="853"/>
      <c r="E466" s="853"/>
      <c r="F466" s="853"/>
      <c r="G466" s="853"/>
      <c r="H466" s="853"/>
      <c r="I466" s="853"/>
      <c r="J466" s="853"/>
      <c r="K466" s="853"/>
      <c r="L466" s="853"/>
      <c r="M466" s="853"/>
      <c r="N466" s="854"/>
    </row>
    <row r="467" spans="3:14" ht="13.5" customHeight="1" x14ac:dyDescent="0.2">
      <c r="C467" s="852"/>
      <c r="D467" s="853"/>
      <c r="E467" s="853"/>
      <c r="F467" s="853"/>
      <c r="G467" s="853"/>
      <c r="H467" s="853"/>
      <c r="I467" s="853"/>
      <c r="J467" s="853"/>
      <c r="K467" s="853"/>
      <c r="L467" s="853"/>
      <c r="M467" s="853"/>
      <c r="N467" s="854"/>
    </row>
    <row r="468" spans="3:14" ht="13.5" customHeight="1" x14ac:dyDescent="0.2">
      <c r="C468" s="852"/>
      <c r="D468" s="853"/>
      <c r="E468" s="853"/>
      <c r="F468" s="853"/>
      <c r="G468" s="853"/>
      <c r="H468" s="853"/>
      <c r="I468" s="853"/>
      <c r="J468" s="853"/>
      <c r="K468" s="853"/>
      <c r="L468" s="853"/>
      <c r="M468" s="853"/>
      <c r="N468" s="854"/>
    </row>
    <row r="469" spans="3:14" ht="13.5" customHeight="1" x14ac:dyDescent="0.2">
      <c r="C469" s="852"/>
      <c r="D469" s="853"/>
      <c r="E469" s="853"/>
      <c r="F469" s="853"/>
      <c r="G469" s="853"/>
      <c r="H469" s="853"/>
      <c r="I469" s="853"/>
      <c r="J469" s="853"/>
      <c r="K469" s="853"/>
      <c r="L469" s="853"/>
      <c r="M469" s="853"/>
      <c r="N469" s="854"/>
    </row>
    <row r="470" spans="3:14" ht="13.5" customHeight="1" x14ac:dyDescent="0.2">
      <c r="C470" s="852"/>
      <c r="D470" s="853"/>
      <c r="E470" s="853"/>
      <c r="F470" s="853"/>
      <c r="G470" s="853"/>
      <c r="H470" s="853"/>
      <c r="I470" s="853"/>
      <c r="J470" s="853"/>
      <c r="K470" s="853"/>
      <c r="L470" s="853"/>
      <c r="M470" s="853"/>
      <c r="N470" s="854"/>
    </row>
    <row r="471" spans="3:14" ht="13.5" customHeight="1" x14ac:dyDescent="0.2">
      <c r="C471" s="852"/>
      <c r="D471" s="853"/>
      <c r="E471" s="853"/>
      <c r="F471" s="853"/>
      <c r="G471" s="853"/>
      <c r="H471" s="853"/>
      <c r="I471" s="853"/>
      <c r="J471" s="853"/>
      <c r="K471" s="853"/>
      <c r="L471" s="853"/>
      <c r="M471" s="853"/>
      <c r="N471" s="854"/>
    </row>
    <row r="472" spans="3:14" ht="13.5" customHeight="1" x14ac:dyDescent="0.2">
      <c r="C472" s="852"/>
      <c r="D472" s="853"/>
      <c r="E472" s="853"/>
      <c r="F472" s="853"/>
      <c r="G472" s="853"/>
      <c r="H472" s="853"/>
      <c r="I472" s="853"/>
      <c r="J472" s="853"/>
      <c r="K472" s="853"/>
      <c r="L472" s="853"/>
      <c r="M472" s="853"/>
      <c r="N472" s="854"/>
    </row>
    <row r="473" spans="3:14" ht="13.5" customHeight="1" x14ac:dyDescent="0.2">
      <c r="C473" s="852"/>
      <c r="D473" s="853"/>
      <c r="E473" s="853"/>
      <c r="F473" s="853"/>
      <c r="G473" s="853"/>
      <c r="H473" s="853"/>
      <c r="I473" s="853"/>
      <c r="J473" s="853"/>
      <c r="K473" s="853"/>
      <c r="L473" s="853"/>
      <c r="M473" s="853"/>
      <c r="N473" s="854"/>
    </row>
    <row r="474" spans="3:14" ht="13.5" customHeight="1" x14ac:dyDescent="0.2">
      <c r="C474" s="852"/>
      <c r="D474" s="853"/>
      <c r="E474" s="853"/>
      <c r="F474" s="853"/>
      <c r="G474" s="853"/>
      <c r="H474" s="853"/>
      <c r="I474" s="853"/>
      <c r="J474" s="853"/>
      <c r="K474" s="853"/>
      <c r="L474" s="853"/>
      <c r="M474" s="853"/>
      <c r="N474" s="854"/>
    </row>
    <row r="475" spans="3:14" ht="13.5" customHeight="1" x14ac:dyDescent="0.2">
      <c r="C475" s="852"/>
      <c r="D475" s="853"/>
      <c r="E475" s="853"/>
      <c r="F475" s="853"/>
      <c r="G475" s="853"/>
      <c r="H475" s="853"/>
      <c r="I475" s="853"/>
      <c r="J475" s="853"/>
      <c r="K475" s="853"/>
      <c r="L475" s="853"/>
      <c r="M475" s="853"/>
      <c r="N475" s="854"/>
    </row>
    <row r="476" spans="3:14" ht="13.5" customHeight="1" x14ac:dyDescent="0.2">
      <c r="C476" s="852"/>
      <c r="D476" s="853"/>
      <c r="E476" s="853"/>
      <c r="F476" s="853"/>
      <c r="G476" s="853"/>
      <c r="H476" s="853"/>
      <c r="I476" s="853"/>
      <c r="J476" s="853"/>
      <c r="K476" s="853"/>
      <c r="L476" s="853"/>
      <c r="M476" s="853"/>
      <c r="N476" s="854"/>
    </row>
    <row r="477" spans="3:14" ht="13.5" customHeight="1" x14ac:dyDescent="0.2">
      <c r="C477" s="852"/>
      <c r="D477" s="853"/>
      <c r="E477" s="853"/>
      <c r="F477" s="853"/>
      <c r="G477" s="853"/>
      <c r="H477" s="853"/>
      <c r="I477" s="853"/>
      <c r="J477" s="853"/>
      <c r="K477" s="853"/>
      <c r="L477" s="853"/>
      <c r="M477" s="853"/>
      <c r="N477" s="854"/>
    </row>
    <row r="478" spans="3:14" ht="13.5" customHeight="1" x14ac:dyDescent="0.2">
      <c r="C478" s="852"/>
      <c r="D478" s="853"/>
      <c r="E478" s="853"/>
      <c r="F478" s="853"/>
      <c r="G478" s="853"/>
      <c r="H478" s="853"/>
      <c r="I478" s="853"/>
      <c r="J478" s="853"/>
      <c r="K478" s="853"/>
      <c r="L478" s="853"/>
      <c r="M478" s="853"/>
      <c r="N478" s="854"/>
    </row>
    <row r="479" spans="3:14" ht="13.5" customHeight="1" x14ac:dyDescent="0.2">
      <c r="C479" s="852"/>
      <c r="D479" s="853"/>
      <c r="E479" s="853"/>
      <c r="F479" s="853"/>
      <c r="G479" s="853"/>
      <c r="H479" s="853"/>
      <c r="I479" s="853"/>
      <c r="J479" s="853"/>
      <c r="K479" s="853"/>
      <c r="L479" s="853"/>
      <c r="M479" s="853"/>
      <c r="N479" s="854"/>
    </row>
    <row r="480" spans="3:14" ht="13.5" customHeight="1" x14ac:dyDescent="0.2">
      <c r="C480" s="852"/>
      <c r="D480" s="853"/>
      <c r="E480" s="853"/>
      <c r="F480" s="853"/>
      <c r="G480" s="853"/>
      <c r="H480" s="853"/>
      <c r="I480" s="853"/>
      <c r="J480" s="853"/>
      <c r="K480" s="853"/>
      <c r="L480" s="853"/>
      <c r="M480" s="853"/>
      <c r="N480" s="854"/>
    </row>
    <row r="481" spans="3:14" ht="13.5" customHeight="1" x14ac:dyDescent="0.2">
      <c r="C481" s="852"/>
      <c r="D481" s="853"/>
      <c r="E481" s="853"/>
      <c r="F481" s="853"/>
      <c r="G481" s="853"/>
      <c r="H481" s="853"/>
      <c r="I481" s="853"/>
      <c r="J481" s="853"/>
      <c r="K481" s="853"/>
      <c r="L481" s="853"/>
      <c r="M481" s="853"/>
      <c r="N481" s="854"/>
    </row>
    <row r="482" spans="3:14" ht="13.5" customHeight="1" x14ac:dyDescent="0.2">
      <c r="C482" s="852"/>
      <c r="D482" s="853"/>
      <c r="E482" s="853"/>
      <c r="F482" s="853"/>
      <c r="G482" s="853"/>
      <c r="H482" s="853"/>
      <c r="I482" s="853"/>
      <c r="J482" s="853"/>
      <c r="K482" s="853"/>
      <c r="L482" s="853"/>
      <c r="M482" s="853"/>
      <c r="N482" s="854"/>
    </row>
    <row r="483" spans="3:14" ht="13.5" customHeight="1" x14ac:dyDescent="0.2">
      <c r="C483" s="852"/>
      <c r="D483" s="853"/>
      <c r="E483" s="853"/>
      <c r="F483" s="853"/>
      <c r="G483" s="853"/>
      <c r="H483" s="853"/>
      <c r="I483" s="853"/>
      <c r="J483" s="853"/>
      <c r="K483" s="853"/>
      <c r="L483" s="853"/>
      <c r="M483" s="853"/>
      <c r="N483" s="854"/>
    </row>
    <row r="484" spans="3:14" ht="13.5" customHeight="1" x14ac:dyDescent="0.2">
      <c r="C484" s="852"/>
      <c r="D484" s="853"/>
      <c r="E484" s="853"/>
      <c r="F484" s="853"/>
      <c r="G484" s="853"/>
      <c r="H484" s="853"/>
      <c r="I484" s="853"/>
      <c r="J484" s="853"/>
      <c r="K484" s="853"/>
      <c r="L484" s="853"/>
      <c r="M484" s="853"/>
      <c r="N484" s="854"/>
    </row>
    <row r="485" spans="3:14" ht="13.5" customHeight="1" x14ac:dyDescent="0.2">
      <c r="C485" s="852"/>
      <c r="D485" s="853"/>
      <c r="E485" s="853"/>
      <c r="F485" s="853"/>
      <c r="G485" s="853"/>
      <c r="H485" s="853"/>
      <c r="I485" s="853"/>
      <c r="J485" s="853"/>
      <c r="K485" s="853"/>
      <c r="L485" s="853"/>
      <c r="M485" s="853"/>
      <c r="N485" s="854"/>
    </row>
    <row r="486" spans="3:14" ht="13.5" customHeight="1" x14ac:dyDescent="0.2">
      <c r="C486" s="852"/>
      <c r="D486" s="853"/>
      <c r="E486" s="853"/>
      <c r="F486" s="853"/>
      <c r="G486" s="853"/>
      <c r="H486" s="853"/>
      <c r="I486" s="853"/>
      <c r="J486" s="853"/>
      <c r="K486" s="853"/>
      <c r="L486" s="853"/>
      <c r="M486" s="853"/>
      <c r="N486" s="854"/>
    </row>
    <row r="487" spans="3:14" ht="13.5" customHeight="1" x14ac:dyDescent="0.2">
      <c r="C487" s="855"/>
      <c r="D487" s="856"/>
      <c r="E487" s="856"/>
      <c r="F487" s="856"/>
      <c r="G487" s="856"/>
      <c r="H487" s="856"/>
      <c r="I487" s="856"/>
      <c r="J487" s="856"/>
      <c r="K487" s="856"/>
      <c r="L487" s="856"/>
      <c r="M487" s="856"/>
      <c r="N487" s="857"/>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859" t="s">
        <v>462</v>
      </c>
      <c r="D493" s="860"/>
      <c r="E493" s="860"/>
      <c r="F493" s="860"/>
      <c r="G493" s="860"/>
      <c r="H493" s="860"/>
      <c r="I493" s="860"/>
      <c r="J493" s="860"/>
      <c r="K493" s="860"/>
      <c r="L493" s="860"/>
      <c r="M493" s="860"/>
      <c r="N493" s="861"/>
    </row>
    <row r="494" spans="3:14" ht="13.5" customHeight="1" x14ac:dyDescent="0.2">
      <c r="C494" s="862"/>
      <c r="D494" s="863"/>
      <c r="E494" s="863"/>
      <c r="F494" s="863"/>
      <c r="G494" s="863"/>
      <c r="H494" s="863"/>
      <c r="I494" s="863"/>
      <c r="J494" s="863"/>
      <c r="K494" s="863"/>
      <c r="L494" s="863"/>
      <c r="M494" s="863"/>
      <c r="N494" s="864"/>
    </row>
    <row r="495" spans="3:14" ht="13.5" customHeight="1" x14ac:dyDescent="0.2">
      <c r="C495" s="862"/>
      <c r="D495" s="863"/>
      <c r="E495" s="863"/>
      <c r="F495" s="863"/>
      <c r="G495" s="863"/>
      <c r="H495" s="863"/>
      <c r="I495" s="863"/>
      <c r="J495" s="863"/>
      <c r="K495" s="863"/>
      <c r="L495" s="863"/>
      <c r="M495" s="863"/>
      <c r="N495" s="864"/>
    </row>
    <row r="496" spans="3:14" ht="13.5" customHeight="1" x14ac:dyDescent="0.2">
      <c r="C496" s="862"/>
      <c r="D496" s="863"/>
      <c r="E496" s="863"/>
      <c r="F496" s="863"/>
      <c r="G496" s="863"/>
      <c r="H496" s="863"/>
      <c r="I496" s="863"/>
      <c r="J496" s="863"/>
      <c r="K496" s="863"/>
      <c r="L496" s="863"/>
      <c r="M496" s="863"/>
      <c r="N496" s="864"/>
    </row>
    <row r="497" spans="3:14" ht="13.5" customHeight="1" x14ac:dyDescent="0.2">
      <c r="C497" s="862"/>
      <c r="D497" s="863"/>
      <c r="E497" s="863"/>
      <c r="F497" s="863"/>
      <c r="G497" s="863"/>
      <c r="H497" s="863"/>
      <c r="I497" s="863"/>
      <c r="J497" s="863"/>
      <c r="K497" s="863"/>
      <c r="L497" s="863"/>
      <c r="M497" s="863"/>
      <c r="N497" s="864"/>
    </row>
    <row r="498" spans="3:14" ht="13.5" customHeight="1" x14ac:dyDescent="0.2">
      <c r="C498" s="862"/>
      <c r="D498" s="863"/>
      <c r="E498" s="863"/>
      <c r="F498" s="863"/>
      <c r="G498" s="863"/>
      <c r="H498" s="863"/>
      <c r="I498" s="863"/>
      <c r="J498" s="863"/>
      <c r="K498" s="863"/>
      <c r="L498" s="863"/>
      <c r="M498" s="863"/>
      <c r="N498" s="864"/>
    </row>
    <row r="499" spans="3:14" ht="13.5" customHeight="1" x14ac:dyDescent="0.2">
      <c r="C499" s="862"/>
      <c r="D499" s="863"/>
      <c r="E499" s="863"/>
      <c r="F499" s="863"/>
      <c r="G499" s="863"/>
      <c r="H499" s="863"/>
      <c r="I499" s="863"/>
      <c r="J499" s="863"/>
      <c r="K499" s="863"/>
      <c r="L499" s="863"/>
      <c r="M499" s="863"/>
      <c r="N499" s="864"/>
    </row>
    <row r="500" spans="3:14" ht="13.5" customHeight="1" x14ac:dyDescent="0.2">
      <c r="C500" s="862"/>
      <c r="D500" s="863"/>
      <c r="E500" s="863"/>
      <c r="F500" s="863"/>
      <c r="G500" s="863"/>
      <c r="H500" s="863"/>
      <c r="I500" s="863"/>
      <c r="J500" s="863"/>
      <c r="K500" s="863"/>
      <c r="L500" s="863"/>
      <c r="M500" s="863"/>
      <c r="N500" s="864"/>
    </row>
    <row r="501" spans="3:14" ht="13.5" customHeight="1" x14ac:dyDescent="0.2">
      <c r="C501" s="862"/>
      <c r="D501" s="863"/>
      <c r="E501" s="863"/>
      <c r="F501" s="863"/>
      <c r="G501" s="863"/>
      <c r="H501" s="863"/>
      <c r="I501" s="863"/>
      <c r="J501" s="863"/>
      <c r="K501" s="863"/>
      <c r="L501" s="863"/>
      <c r="M501" s="863"/>
      <c r="N501" s="864"/>
    </row>
    <row r="502" spans="3:14" ht="13.5" customHeight="1" x14ac:dyDescent="0.2">
      <c r="C502" s="862"/>
      <c r="D502" s="863"/>
      <c r="E502" s="863"/>
      <c r="F502" s="863"/>
      <c r="G502" s="863"/>
      <c r="H502" s="863"/>
      <c r="I502" s="863"/>
      <c r="J502" s="863"/>
      <c r="K502" s="863"/>
      <c r="L502" s="863"/>
      <c r="M502" s="863"/>
      <c r="N502" s="864"/>
    </row>
    <row r="503" spans="3:14" ht="13.5" customHeight="1" x14ac:dyDescent="0.2">
      <c r="C503" s="862"/>
      <c r="D503" s="863"/>
      <c r="E503" s="863"/>
      <c r="F503" s="863"/>
      <c r="G503" s="863"/>
      <c r="H503" s="863"/>
      <c r="I503" s="863"/>
      <c r="J503" s="863"/>
      <c r="K503" s="863"/>
      <c r="L503" s="863"/>
      <c r="M503" s="863"/>
      <c r="N503" s="864"/>
    </row>
    <row r="504" spans="3:14" ht="13.5" customHeight="1" x14ac:dyDescent="0.2">
      <c r="C504" s="862"/>
      <c r="D504" s="863"/>
      <c r="E504" s="863"/>
      <c r="F504" s="863"/>
      <c r="G504" s="863"/>
      <c r="H504" s="863"/>
      <c r="I504" s="863"/>
      <c r="J504" s="863"/>
      <c r="K504" s="863"/>
      <c r="L504" s="863"/>
      <c r="M504" s="863"/>
      <c r="N504" s="864"/>
    </row>
    <row r="505" spans="3:14" ht="13.5" customHeight="1" x14ac:dyDescent="0.2">
      <c r="C505" s="862"/>
      <c r="D505" s="863"/>
      <c r="E505" s="863"/>
      <c r="F505" s="863"/>
      <c r="G505" s="863"/>
      <c r="H505" s="863"/>
      <c r="I505" s="863"/>
      <c r="J505" s="863"/>
      <c r="K505" s="863"/>
      <c r="L505" s="863"/>
      <c r="M505" s="863"/>
      <c r="N505" s="864"/>
    </row>
    <row r="506" spans="3:14" ht="13.5" customHeight="1" x14ac:dyDescent="0.2">
      <c r="C506" s="862"/>
      <c r="D506" s="863"/>
      <c r="E506" s="863"/>
      <c r="F506" s="863"/>
      <c r="G506" s="863"/>
      <c r="H506" s="863"/>
      <c r="I506" s="863"/>
      <c r="J506" s="863"/>
      <c r="K506" s="863"/>
      <c r="L506" s="863"/>
      <c r="M506" s="863"/>
      <c r="N506" s="864"/>
    </row>
    <row r="507" spans="3:14" x14ac:dyDescent="0.2">
      <c r="C507" s="862"/>
      <c r="D507" s="863"/>
      <c r="E507" s="863"/>
      <c r="F507" s="863"/>
      <c r="G507" s="863"/>
      <c r="H507" s="863"/>
      <c r="I507" s="863"/>
      <c r="J507" s="863"/>
      <c r="K507" s="863"/>
      <c r="L507" s="863"/>
      <c r="M507" s="863"/>
      <c r="N507" s="864"/>
    </row>
    <row r="508" spans="3:14" ht="13.5" customHeight="1" x14ac:dyDescent="0.2">
      <c r="C508" s="862"/>
      <c r="D508" s="863"/>
      <c r="E508" s="863"/>
      <c r="F508" s="863"/>
      <c r="G508" s="863"/>
      <c r="H508" s="863"/>
      <c r="I508" s="863"/>
      <c r="J508" s="863"/>
      <c r="K508" s="863"/>
      <c r="L508" s="863"/>
      <c r="M508" s="863"/>
      <c r="N508" s="864"/>
    </row>
    <row r="509" spans="3:14" ht="13.5" customHeight="1" x14ac:dyDescent="0.2">
      <c r="C509" s="862"/>
      <c r="D509" s="863"/>
      <c r="E509" s="863"/>
      <c r="F509" s="863"/>
      <c r="G509" s="863"/>
      <c r="H509" s="863"/>
      <c r="I509" s="863"/>
      <c r="J509" s="863"/>
      <c r="K509" s="863"/>
      <c r="L509" s="863"/>
      <c r="M509" s="863"/>
      <c r="N509" s="864"/>
    </row>
    <row r="510" spans="3:14" ht="13.5" customHeight="1" x14ac:dyDescent="0.2">
      <c r="C510" s="862"/>
      <c r="D510" s="863"/>
      <c r="E510" s="863"/>
      <c r="F510" s="863"/>
      <c r="G510" s="863"/>
      <c r="H510" s="863"/>
      <c r="I510" s="863"/>
      <c r="J510" s="863"/>
      <c r="K510" s="863"/>
      <c r="L510" s="863"/>
      <c r="M510" s="863"/>
      <c r="N510" s="864"/>
    </row>
    <row r="511" spans="3:14" ht="13.5" customHeight="1" x14ac:dyDescent="0.2">
      <c r="C511" s="862"/>
      <c r="D511" s="863"/>
      <c r="E511" s="863"/>
      <c r="F511" s="863"/>
      <c r="G511" s="863"/>
      <c r="H511" s="863"/>
      <c r="I511" s="863"/>
      <c r="J511" s="863"/>
      <c r="K511" s="863"/>
      <c r="L511" s="863"/>
      <c r="M511" s="863"/>
      <c r="N511" s="864"/>
    </row>
    <row r="512" spans="3:14" ht="13.5" customHeight="1" x14ac:dyDescent="0.2">
      <c r="C512" s="862"/>
      <c r="D512" s="863"/>
      <c r="E512" s="863"/>
      <c r="F512" s="863"/>
      <c r="G512" s="863"/>
      <c r="H512" s="863"/>
      <c r="I512" s="863"/>
      <c r="J512" s="863"/>
      <c r="K512" s="863"/>
      <c r="L512" s="863"/>
      <c r="M512" s="863"/>
      <c r="N512" s="864"/>
    </row>
    <row r="513" spans="3:14" ht="13.5" customHeight="1" x14ac:dyDescent="0.2">
      <c r="C513" s="862"/>
      <c r="D513" s="863"/>
      <c r="E513" s="863"/>
      <c r="F513" s="863"/>
      <c r="G513" s="863"/>
      <c r="H513" s="863"/>
      <c r="I513" s="863"/>
      <c r="J513" s="863"/>
      <c r="K513" s="863"/>
      <c r="L513" s="863"/>
      <c r="M513" s="863"/>
      <c r="N513" s="864"/>
    </row>
    <row r="514" spans="3:14" ht="13.5" customHeight="1" x14ac:dyDescent="0.2">
      <c r="C514" s="862"/>
      <c r="D514" s="863"/>
      <c r="E514" s="863"/>
      <c r="F514" s="863"/>
      <c r="G514" s="863"/>
      <c r="H514" s="863"/>
      <c r="I514" s="863"/>
      <c r="J514" s="863"/>
      <c r="K514" s="863"/>
      <c r="L514" s="863"/>
      <c r="M514" s="863"/>
      <c r="N514" s="864"/>
    </row>
    <row r="515" spans="3:14" ht="13.5" customHeight="1" x14ac:dyDescent="0.2">
      <c r="C515" s="862"/>
      <c r="D515" s="863"/>
      <c r="E515" s="863"/>
      <c r="F515" s="863"/>
      <c r="G515" s="863"/>
      <c r="H515" s="863"/>
      <c r="I515" s="863"/>
      <c r="J515" s="863"/>
      <c r="K515" s="863"/>
      <c r="L515" s="863"/>
      <c r="M515" s="863"/>
      <c r="N515" s="864"/>
    </row>
    <row r="516" spans="3:14" ht="13.5" customHeight="1" x14ac:dyDescent="0.2">
      <c r="C516" s="862"/>
      <c r="D516" s="863"/>
      <c r="E516" s="863"/>
      <c r="F516" s="863"/>
      <c r="G516" s="863"/>
      <c r="H516" s="863"/>
      <c r="I516" s="863"/>
      <c r="J516" s="863"/>
      <c r="K516" s="863"/>
      <c r="L516" s="863"/>
      <c r="M516" s="863"/>
      <c r="N516" s="864"/>
    </row>
    <row r="517" spans="3:14" ht="13.5" customHeight="1" x14ac:dyDescent="0.2">
      <c r="C517" s="862"/>
      <c r="D517" s="863"/>
      <c r="E517" s="863"/>
      <c r="F517" s="863"/>
      <c r="G517" s="863"/>
      <c r="H517" s="863"/>
      <c r="I517" s="863"/>
      <c r="J517" s="863"/>
      <c r="K517" s="863"/>
      <c r="L517" s="863"/>
      <c r="M517" s="863"/>
      <c r="N517" s="864"/>
    </row>
    <row r="518" spans="3:14" ht="13.5" customHeight="1" x14ac:dyDescent="0.2">
      <c r="C518" s="862"/>
      <c r="D518" s="863"/>
      <c r="E518" s="863"/>
      <c r="F518" s="863"/>
      <c r="G518" s="863"/>
      <c r="H518" s="863"/>
      <c r="I518" s="863"/>
      <c r="J518" s="863"/>
      <c r="K518" s="863"/>
      <c r="L518" s="863"/>
      <c r="M518" s="863"/>
      <c r="N518" s="864"/>
    </row>
    <row r="519" spans="3:14" ht="13.5" customHeight="1" x14ac:dyDescent="0.2">
      <c r="C519" s="862"/>
      <c r="D519" s="863"/>
      <c r="E519" s="863"/>
      <c r="F519" s="863"/>
      <c r="G519" s="863"/>
      <c r="H519" s="863"/>
      <c r="I519" s="863"/>
      <c r="J519" s="863"/>
      <c r="K519" s="863"/>
      <c r="L519" s="863"/>
      <c r="M519" s="863"/>
      <c r="N519" s="864"/>
    </row>
    <row r="520" spans="3:14" ht="13.5" customHeight="1" x14ac:dyDescent="0.2">
      <c r="C520" s="862"/>
      <c r="D520" s="863"/>
      <c r="E520" s="863"/>
      <c r="F520" s="863"/>
      <c r="G520" s="863"/>
      <c r="H520" s="863"/>
      <c r="I520" s="863"/>
      <c r="J520" s="863"/>
      <c r="K520" s="863"/>
      <c r="L520" s="863"/>
      <c r="M520" s="863"/>
      <c r="N520" s="864"/>
    </row>
    <row r="521" spans="3:14" ht="13.5" customHeight="1" x14ac:dyDescent="0.2">
      <c r="C521" s="862"/>
      <c r="D521" s="863"/>
      <c r="E521" s="863"/>
      <c r="F521" s="863"/>
      <c r="G521" s="863"/>
      <c r="H521" s="863"/>
      <c r="I521" s="863"/>
      <c r="J521" s="863"/>
      <c r="K521" s="863"/>
      <c r="L521" s="863"/>
      <c r="M521" s="863"/>
      <c r="N521" s="864"/>
    </row>
    <row r="522" spans="3:14" ht="13.5" customHeight="1" x14ac:dyDescent="0.2">
      <c r="C522" s="862"/>
      <c r="D522" s="863"/>
      <c r="E522" s="863"/>
      <c r="F522" s="863"/>
      <c r="G522" s="863"/>
      <c r="H522" s="863"/>
      <c r="I522" s="863"/>
      <c r="J522" s="863"/>
      <c r="K522" s="863"/>
      <c r="L522" s="863"/>
      <c r="M522" s="863"/>
      <c r="N522" s="864"/>
    </row>
    <row r="523" spans="3:14" ht="13.5" customHeight="1" x14ac:dyDescent="0.2">
      <c r="C523" s="862"/>
      <c r="D523" s="863"/>
      <c r="E523" s="863"/>
      <c r="F523" s="863"/>
      <c r="G523" s="863"/>
      <c r="H523" s="863"/>
      <c r="I523" s="863"/>
      <c r="J523" s="863"/>
      <c r="K523" s="863"/>
      <c r="L523" s="863"/>
      <c r="M523" s="863"/>
      <c r="N523" s="864"/>
    </row>
    <row r="524" spans="3:14" ht="13.5" customHeight="1" x14ac:dyDescent="0.2">
      <c r="C524" s="862"/>
      <c r="D524" s="863"/>
      <c r="E524" s="863"/>
      <c r="F524" s="863"/>
      <c r="G524" s="863"/>
      <c r="H524" s="863"/>
      <c r="I524" s="863"/>
      <c r="J524" s="863"/>
      <c r="K524" s="863"/>
      <c r="L524" s="863"/>
      <c r="M524" s="863"/>
      <c r="N524" s="864"/>
    </row>
    <row r="525" spans="3:14" ht="13.5" customHeight="1" x14ac:dyDescent="0.2">
      <c r="C525" s="862"/>
      <c r="D525" s="863"/>
      <c r="E525" s="863"/>
      <c r="F525" s="863"/>
      <c r="G525" s="863"/>
      <c r="H525" s="863"/>
      <c r="I525" s="863"/>
      <c r="J525" s="863"/>
      <c r="K525" s="863"/>
      <c r="L525" s="863"/>
      <c r="M525" s="863"/>
      <c r="N525" s="864"/>
    </row>
    <row r="526" spans="3:14" ht="13.5" customHeight="1" x14ac:dyDescent="0.2">
      <c r="C526" s="862"/>
      <c r="D526" s="863"/>
      <c r="E526" s="863"/>
      <c r="F526" s="863"/>
      <c r="G526" s="863"/>
      <c r="H526" s="863"/>
      <c r="I526" s="863"/>
      <c r="J526" s="863"/>
      <c r="K526" s="863"/>
      <c r="L526" s="863"/>
      <c r="M526" s="863"/>
      <c r="N526" s="864"/>
    </row>
    <row r="527" spans="3:14" ht="13.5" customHeight="1" x14ac:dyDescent="0.2">
      <c r="C527" s="862"/>
      <c r="D527" s="863"/>
      <c r="E527" s="863"/>
      <c r="F527" s="863"/>
      <c r="G527" s="863"/>
      <c r="H527" s="863"/>
      <c r="I527" s="863"/>
      <c r="J527" s="863"/>
      <c r="K527" s="863"/>
      <c r="L527" s="863"/>
      <c r="M527" s="863"/>
      <c r="N527" s="864"/>
    </row>
    <row r="528" spans="3:14" ht="13.5" customHeight="1" x14ac:dyDescent="0.2">
      <c r="C528" s="862"/>
      <c r="D528" s="863"/>
      <c r="E528" s="863"/>
      <c r="F528" s="863"/>
      <c r="G528" s="863"/>
      <c r="H528" s="863"/>
      <c r="I528" s="863"/>
      <c r="J528" s="863"/>
      <c r="K528" s="863"/>
      <c r="L528" s="863"/>
      <c r="M528" s="863"/>
      <c r="N528" s="864"/>
    </row>
    <row r="529" spans="3:14" ht="13.5" customHeight="1" x14ac:dyDescent="0.2">
      <c r="C529" s="862"/>
      <c r="D529" s="863"/>
      <c r="E529" s="863"/>
      <c r="F529" s="863"/>
      <c r="G529" s="863"/>
      <c r="H529" s="863"/>
      <c r="I529" s="863"/>
      <c r="J529" s="863"/>
      <c r="K529" s="863"/>
      <c r="L529" s="863"/>
      <c r="M529" s="863"/>
      <c r="N529" s="864"/>
    </row>
    <row r="530" spans="3:14" ht="13.5" customHeight="1" x14ac:dyDescent="0.2">
      <c r="C530" s="862"/>
      <c r="D530" s="863"/>
      <c r="E530" s="863"/>
      <c r="F530" s="863"/>
      <c r="G530" s="863"/>
      <c r="H530" s="863"/>
      <c r="I530" s="863"/>
      <c r="J530" s="863"/>
      <c r="K530" s="863"/>
      <c r="L530" s="863"/>
      <c r="M530" s="863"/>
      <c r="N530" s="864"/>
    </row>
    <row r="531" spans="3:14" ht="13.5" customHeight="1" x14ac:dyDescent="0.2">
      <c r="C531" s="862"/>
      <c r="D531" s="863"/>
      <c r="E531" s="863"/>
      <c r="F531" s="863"/>
      <c r="G531" s="863"/>
      <c r="H531" s="863"/>
      <c r="I531" s="863"/>
      <c r="J531" s="863"/>
      <c r="K531" s="863"/>
      <c r="L531" s="863"/>
      <c r="M531" s="863"/>
      <c r="N531" s="864"/>
    </row>
    <row r="532" spans="3:14" ht="13.5" customHeight="1" x14ac:dyDescent="0.2">
      <c r="C532" s="862"/>
      <c r="D532" s="863"/>
      <c r="E532" s="863"/>
      <c r="F532" s="863"/>
      <c r="G532" s="863"/>
      <c r="H532" s="863"/>
      <c r="I532" s="863"/>
      <c r="J532" s="863"/>
      <c r="K532" s="863"/>
      <c r="L532" s="863"/>
      <c r="M532" s="863"/>
      <c r="N532" s="864"/>
    </row>
    <row r="533" spans="3:14" ht="13.5" customHeight="1" x14ac:dyDescent="0.2">
      <c r="C533" s="862"/>
      <c r="D533" s="863"/>
      <c r="E533" s="863"/>
      <c r="F533" s="863"/>
      <c r="G533" s="863"/>
      <c r="H533" s="863"/>
      <c r="I533" s="863"/>
      <c r="J533" s="863"/>
      <c r="K533" s="863"/>
      <c r="L533" s="863"/>
      <c r="M533" s="863"/>
      <c r="N533" s="864"/>
    </row>
    <row r="534" spans="3:14" ht="13.5" customHeight="1" x14ac:dyDescent="0.2">
      <c r="C534" s="862"/>
      <c r="D534" s="863"/>
      <c r="E534" s="863"/>
      <c r="F534" s="863"/>
      <c r="G534" s="863"/>
      <c r="H534" s="863"/>
      <c r="I534" s="863"/>
      <c r="J534" s="863"/>
      <c r="K534" s="863"/>
      <c r="L534" s="863"/>
      <c r="M534" s="863"/>
      <c r="N534" s="864"/>
    </row>
    <row r="535" spans="3:14" ht="13.5" customHeight="1" x14ac:dyDescent="0.2">
      <c r="C535" s="862"/>
      <c r="D535" s="863"/>
      <c r="E535" s="863"/>
      <c r="F535" s="863"/>
      <c r="G535" s="863"/>
      <c r="H535" s="863"/>
      <c r="I535" s="863"/>
      <c r="J535" s="863"/>
      <c r="K535" s="863"/>
      <c r="L535" s="863"/>
      <c r="M535" s="863"/>
      <c r="N535" s="864"/>
    </row>
    <row r="536" spans="3:14" ht="13.5" customHeight="1" x14ac:dyDescent="0.2">
      <c r="C536" s="862"/>
      <c r="D536" s="863"/>
      <c r="E536" s="863"/>
      <c r="F536" s="863"/>
      <c r="G536" s="863"/>
      <c r="H536" s="863"/>
      <c r="I536" s="863"/>
      <c r="J536" s="863"/>
      <c r="K536" s="863"/>
      <c r="L536" s="863"/>
      <c r="M536" s="863"/>
      <c r="N536" s="864"/>
    </row>
    <row r="537" spans="3:14" ht="13.5" customHeight="1" x14ac:dyDescent="0.2">
      <c r="C537" s="862"/>
      <c r="D537" s="863"/>
      <c r="E537" s="863"/>
      <c r="F537" s="863"/>
      <c r="G537" s="863"/>
      <c r="H537" s="863"/>
      <c r="I537" s="863"/>
      <c r="J537" s="863"/>
      <c r="K537" s="863"/>
      <c r="L537" s="863"/>
      <c r="M537" s="863"/>
      <c r="N537" s="864"/>
    </row>
    <row r="538" spans="3:14" ht="13.5" customHeight="1" x14ac:dyDescent="0.2">
      <c r="C538" s="862"/>
      <c r="D538" s="863"/>
      <c r="E538" s="863"/>
      <c r="F538" s="863"/>
      <c r="G538" s="863"/>
      <c r="H538" s="863"/>
      <c r="I538" s="863"/>
      <c r="J538" s="863"/>
      <c r="K538" s="863"/>
      <c r="L538" s="863"/>
      <c r="M538" s="863"/>
      <c r="N538" s="864"/>
    </row>
    <row r="539" spans="3:14" ht="13.5" customHeight="1" x14ac:dyDescent="0.2">
      <c r="C539" s="862"/>
      <c r="D539" s="863"/>
      <c r="E539" s="863"/>
      <c r="F539" s="863"/>
      <c r="G539" s="863"/>
      <c r="H539" s="863"/>
      <c r="I539" s="863"/>
      <c r="J539" s="863"/>
      <c r="K539" s="863"/>
      <c r="L539" s="863"/>
      <c r="M539" s="863"/>
      <c r="N539" s="864"/>
    </row>
    <row r="540" spans="3:14" ht="13.5" customHeight="1" x14ac:dyDescent="0.2">
      <c r="C540" s="862"/>
      <c r="D540" s="863"/>
      <c r="E540" s="863"/>
      <c r="F540" s="863"/>
      <c r="G540" s="863"/>
      <c r="H540" s="863"/>
      <c r="I540" s="863"/>
      <c r="J540" s="863"/>
      <c r="K540" s="863"/>
      <c r="L540" s="863"/>
      <c r="M540" s="863"/>
      <c r="N540" s="864"/>
    </row>
    <row r="541" spans="3:14" ht="13.5" customHeight="1" x14ac:dyDescent="0.2">
      <c r="C541" s="862"/>
      <c r="D541" s="863"/>
      <c r="E541" s="863"/>
      <c r="F541" s="863"/>
      <c r="G541" s="863"/>
      <c r="H541" s="863"/>
      <c r="I541" s="863"/>
      <c r="J541" s="863"/>
      <c r="K541" s="863"/>
      <c r="L541" s="863"/>
      <c r="M541" s="863"/>
      <c r="N541" s="864"/>
    </row>
    <row r="542" spans="3:14" ht="13.5" customHeight="1" x14ac:dyDescent="0.2">
      <c r="C542" s="862"/>
      <c r="D542" s="863"/>
      <c r="E542" s="863"/>
      <c r="F542" s="863"/>
      <c r="G542" s="863"/>
      <c r="H542" s="863"/>
      <c r="I542" s="863"/>
      <c r="J542" s="863"/>
      <c r="K542" s="863"/>
      <c r="L542" s="863"/>
      <c r="M542" s="863"/>
      <c r="N542" s="864"/>
    </row>
    <row r="543" spans="3:14" ht="13.5" customHeight="1" x14ac:dyDescent="0.2">
      <c r="C543" s="862"/>
      <c r="D543" s="863"/>
      <c r="E543" s="863"/>
      <c r="F543" s="863"/>
      <c r="G543" s="863"/>
      <c r="H543" s="863"/>
      <c r="I543" s="863"/>
      <c r="J543" s="863"/>
      <c r="K543" s="863"/>
      <c r="L543" s="863"/>
      <c r="M543" s="863"/>
      <c r="N543" s="864"/>
    </row>
    <row r="544" spans="3:14" ht="13.5" customHeight="1" x14ac:dyDescent="0.2">
      <c r="C544" s="862"/>
      <c r="D544" s="863"/>
      <c r="E544" s="863"/>
      <c r="F544" s="863"/>
      <c r="G544" s="863"/>
      <c r="H544" s="863"/>
      <c r="I544" s="863"/>
      <c r="J544" s="863"/>
      <c r="K544" s="863"/>
      <c r="L544" s="863"/>
      <c r="M544" s="863"/>
      <c r="N544" s="864"/>
    </row>
    <row r="545" spans="3:14" ht="13.5" customHeight="1" x14ac:dyDescent="0.2">
      <c r="C545" s="862"/>
      <c r="D545" s="863"/>
      <c r="E545" s="863"/>
      <c r="F545" s="863"/>
      <c r="G545" s="863"/>
      <c r="H545" s="863"/>
      <c r="I545" s="863"/>
      <c r="J545" s="863"/>
      <c r="K545" s="863"/>
      <c r="L545" s="863"/>
      <c r="M545" s="863"/>
      <c r="N545" s="864"/>
    </row>
    <row r="546" spans="3:14" ht="13.5" customHeight="1" x14ac:dyDescent="0.2">
      <c r="C546" s="862"/>
      <c r="D546" s="863"/>
      <c r="E546" s="863"/>
      <c r="F546" s="863"/>
      <c r="G546" s="863"/>
      <c r="H546" s="863"/>
      <c r="I546" s="863"/>
      <c r="J546" s="863"/>
      <c r="K546" s="863"/>
      <c r="L546" s="863"/>
      <c r="M546" s="863"/>
      <c r="N546" s="864"/>
    </row>
    <row r="547" spans="3:14" ht="13.5" customHeight="1" x14ac:dyDescent="0.2">
      <c r="C547" s="862"/>
      <c r="D547" s="863"/>
      <c r="E547" s="863"/>
      <c r="F547" s="863"/>
      <c r="G547" s="863"/>
      <c r="H547" s="863"/>
      <c r="I547" s="863"/>
      <c r="J547" s="863"/>
      <c r="K547" s="863"/>
      <c r="L547" s="863"/>
      <c r="M547" s="863"/>
      <c r="N547" s="864"/>
    </row>
    <row r="548" spans="3:14" ht="13.5" customHeight="1" x14ac:dyDescent="0.2">
      <c r="C548" s="862"/>
      <c r="D548" s="863"/>
      <c r="E548" s="863"/>
      <c r="F548" s="863"/>
      <c r="G548" s="863"/>
      <c r="H548" s="863"/>
      <c r="I548" s="863"/>
      <c r="J548" s="863"/>
      <c r="K548" s="863"/>
      <c r="L548" s="863"/>
      <c r="M548" s="863"/>
      <c r="N548" s="864"/>
    </row>
    <row r="549" spans="3:14" ht="13.5" customHeight="1" x14ac:dyDescent="0.2">
      <c r="C549" s="862"/>
      <c r="D549" s="863"/>
      <c r="E549" s="863"/>
      <c r="F549" s="863"/>
      <c r="G549" s="863"/>
      <c r="H549" s="863"/>
      <c r="I549" s="863"/>
      <c r="J549" s="863"/>
      <c r="K549" s="863"/>
      <c r="L549" s="863"/>
      <c r="M549" s="863"/>
      <c r="N549" s="864"/>
    </row>
    <row r="550" spans="3:14" ht="13.5" customHeight="1" x14ac:dyDescent="0.2">
      <c r="C550" s="865"/>
      <c r="D550" s="866"/>
      <c r="E550" s="866"/>
      <c r="F550" s="866"/>
      <c r="G550" s="866"/>
      <c r="H550" s="866"/>
      <c r="I550" s="866"/>
      <c r="J550" s="866"/>
      <c r="K550" s="866"/>
      <c r="L550" s="866"/>
      <c r="M550" s="866"/>
      <c r="N550" s="867"/>
    </row>
    <row r="551" spans="3:14" ht="13.5" customHeight="1" x14ac:dyDescent="0.2"/>
    <row r="552" spans="3:14" ht="13.5" customHeight="1" x14ac:dyDescent="0.2"/>
    <row r="553" spans="3:14" x14ac:dyDescent="0.2">
      <c r="C553" s="842" t="s">
        <v>222</v>
      </c>
      <c r="D553" s="834"/>
      <c r="E553" s="834"/>
      <c r="F553" s="834"/>
      <c r="G553" s="834"/>
      <c r="H553" s="834"/>
      <c r="I553" s="834"/>
      <c r="J553" s="834"/>
      <c r="K553" s="834"/>
      <c r="L553" s="834"/>
      <c r="M553" s="834"/>
      <c r="N553" s="843"/>
    </row>
    <row r="554" spans="3:14" x14ac:dyDescent="0.2">
      <c r="C554" s="836"/>
      <c r="D554" s="837"/>
      <c r="E554" s="837"/>
      <c r="F554" s="837"/>
      <c r="G554" s="837"/>
      <c r="H554" s="837"/>
      <c r="I554" s="837"/>
      <c r="J554" s="837"/>
      <c r="K554" s="837"/>
      <c r="L554" s="837"/>
      <c r="M554" s="837"/>
      <c r="N554" s="838"/>
    </row>
    <row r="555" spans="3:14" x14ac:dyDescent="0.2">
      <c r="C555" s="836"/>
      <c r="D555" s="837"/>
      <c r="E555" s="837"/>
      <c r="F555" s="837"/>
      <c r="G555" s="837"/>
      <c r="H555" s="837"/>
      <c r="I555" s="837"/>
      <c r="J555" s="837"/>
      <c r="K555" s="837"/>
      <c r="L555" s="837"/>
      <c r="M555" s="837"/>
      <c r="N555" s="838"/>
    </row>
    <row r="556" spans="3:14" x14ac:dyDescent="0.2">
      <c r="C556" s="836"/>
      <c r="D556" s="837"/>
      <c r="E556" s="837"/>
      <c r="F556" s="837"/>
      <c r="G556" s="837"/>
      <c r="H556" s="837"/>
      <c r="I556" s="837"/>
      <c r="J556" s="837"/>
      <c r="K556" s="837"/>
      <c r="L556" s="837"/>
      <c r="M556" s="837"/>
      <c r="N556" s="838"/>
    </row>
    <row r="557" spans="3:14" x14ac:dyDescent="0.2">
      <c r="C557" s="836"/>
      <c r="D557" s="837"/>
      <c r="E557" s="837"/>
      <c r="F557" s="837"/>
      <c r="G557" s="837"/>
      <c r="H557" s="837"/>
      <c r="I557" s="837"/>
      <c r="J557" s="837"/>
      <c r="K557" s="837"/>
      <c r="L557" s="837"/>
      <c r="M557" s="837"/>
      <c r="N557" s="838"/>
    </row>
    <row r="558" spans="3:14" x14ac:dyDescent="0.2">
      <c r="C558" s="836"/>
      <c r="D558" s="837"/>
      <c r="E558" s="837"/>
      <c r="F558" s="837"/>
      <c r="G558" s="837"/>
      <c r="H558" s="837"/>
      <c r="I558" s="837"/>
      <c r="J558" s="837"/>
      <c r="K558" s="837"/>
      <c r="L558" s="837"/>
      <c r="M558" s="837"/>
      <c r="N558" s="838"/>
    </row>
    <row r="559" spans="3:14" x14ac:dyDescent="0.2">
      <c r="C559" s="836"/>
      <c r="D559" s="837"/>
      <c r="E559" s="837"/>
      <c r="F559" s="837"/>
      <c r="G559" s="837"/>
      <c r="H559" s="837"/>
      <c r="I559" s="837"/>
      <c r="J559" s="837"/>
      <c r="K559" s="837"/>
      <c r="L559" s="837"/>
      <c r="M559" s="837"/>
      <c r="N559" s="838"/>
    </row>
    <row r="560" spans="3:14" x14ac:dyDescent="0.2">
      <c r="C560" s="836"/>
      <c r="D560" s="837"/>
      <c r="E560" s="837"/>
      <c r="F560" s="837"/>
      <c r="G560" s="837"/>
      <c r="H560" s="837"/>
      <c r="I560" s="837"/>
      <c r="J560" s="837"/>
      <c r="K560" s="837"/>
      <c r="L560" s="837"/>
      <c r="M560" s="837"/>
      <c r="N560" s="838"/>
    </row>
    <row r="561" spans="3:14" x14ac:dyDescent="0.2">
      <c r="C561" s="839"/>
      <c r="D561" s="840"/>
      <c r="E561" s="840"/>
      <c r="F561" s="840"/>
      <c r="G561" s="840"/>
      <c r="H561" s="840"/>
      <c r="I561" s="840"/>
      <c r="J561" s="840"/>
      <c r="K561" s="840"/>
      <c r="L561" s="840"/>
      <c r="M561" s="840"/>
      <c r="N561" s="841"/>
    </row>
    <row r="562" spans="3:14" x14ac:dyDescent="0.2">
      <c r="F562" s="281"/>
      <c r="G562" s="281"/>
      <c r="H562" s="281"/>
      <c r="I562" s="281"/>
      <c r="J562" s="281"/>
      <c r="K562" s="281"/>
    </row>
    <row r="563" spans="3:14" x14ac:dyDescent="0.2">
      <c r="F563" s="281"/>
      <c r="G563" s="281"/>
      <c r="H563" s="281"/>
      <c r="I563" s="281"/>
      <c r="J563" s="281"/>
      <c r="K563" s="281"/>
    </row>
    <row r="564" spans="3:14" x14ac:dyDescent="0.2">
      <c r="F564" s="281"/>
      <c r="G564" s="281"/>
      <c r="H564" s="281"/>
      <c r="I564" s="281"/>
      <c r="J564" s="281"/>
      <c r="K564" s="281"/>
    </row>
    <row r="565" spans="3:14" x14ac:dyDescent="0.2">
      <c r="F565" s="281"/>
      <c r="G565" s="281"/>
      <c r="H565" s="281"/>
      <c r="I565" s="281"/>
      <c r="J565" s="281"/>
      <c r="K565" s="281"/>
    </row>
    <row r="566" spans="3:14" x14ac:dyDescent="0.2">
      <c r="F566" s="281"/>
      <c r="G566" s="281"/>
      <c r="H566" s="281"/>
      <c r="I566" s="281"/>
      <c r="J566" s="281"/>
      <c r="K566" s="281"/>
    </row>
    <row r="567" spans="3:14" x14ac:dyDescent="0.2">
      <c r="F567" s="484"/>
      <c r="G567" s="281"/>
      <c r="H567" s="281"/>
      <c r="I567" s="281"/>
      <c r="J567" s="281"/>
      <c r="K567" s="281"/>
    </row>
    <row r="568" spans="3:14" x14ac:dyDescent="0.2">
      <c r="F568" s="484"/>
      <c r="G568" s="281"/>
      <c r="H568" s="281"/>
      <c r="I568" s="281"/>
      <c r="J568" s="281"/>
      <c r="K568" s="281"/>
    </row>
    <row r="569" spans="3:14" x14ac:dyDescent="0.2">
      <c r="F569" s="484"/>
      <c r="G569" s="281"/>
      <c r="H569" s="281"/>
      <c r="I569" s="281"/>
      <c r="J569" s="281"/>
      <c r="K569" s="281"/>
    </row>
    <row r="570" spans="3:14" x14ac:dyDescent="0.2">
      <c r="F570" s="484"/>
      <c r="G570" s="281"/>
      <c r="H570" s="281"/>
      <c r="I570" s="281"/>
      <c r="J570" s="281"/>
      <c r="K570" s="281"/>
    </row>
    <row r="571" spans="3:14" x14ac:dyDescent="0.2">
      <c r="F571" s="484"/>
      <c r="G571" s="281"/>
      <c r="H571" s="281"/>
      <c r="I571" s="281"/>
      <c r="J571" s="281"/>
      <c r="K571" s="281"/>
    </row>
    <row r="572" spans="3:14" x14ac:dyDescent="0.2">
      <c r="F572" s="484"/>
      <c r="G572" s="281"/>
      <c r="H572" s="281"/>
      <c r="I572" s="281"/>
      <c r="J572" s="281"/>
      <c r="K572" s="281"/>
    </row>
    <row r="573" spans="3:14" x14ac:dyDescent="0.2">
      <c r="F573" s="484"/>
      <c r="G573" s="281"/>
      <c r="H573" s="281"/>
      <c r="I573" s="281"/>
      <c r="J573" s="281"/>
      <c r="K573" s="281"/>
    </row>
    <row r="574" spans="3:14" x14ac:dyDescent="0.2">
      <c r="F574" s="281" t="s">
        <v>361</v>
      </c>
      <c r="G574" s="281"/>
      <c r="H574" s="281"/>
      <c r="I574" s="281"/>
      <c r="J574" s="281"/>
      <c r="K574" s="281"/>
    </row>
    <row r="575" spans="3:14" x14ac:dyDescent="0.2">
      <c r="F575" s="281" t="s">
        <v>175</v>
      </c>
      <c r="G575" s="281"/>
      <c r="H575" s="281"/>
      <c r="I575" s="281"/>
      <c r="J575" s="281"/>
      <c r="K575" s="281" t="s">
        <v>72</v>
      </c>
    </row>
    <row r="576" spans="3:14" x14ac:dyDescent="0.2">
      <c r="F576" s="281" t="s">
        <v>176</v>
      </c>
      <c r="G576" s="281"/>
      <c r="H576" s="281"/>
      <c r="I576" s="281"/>
      <c r="J576" s="281"/>
      <c r="K576" s="281"/>
    </row>
    <row r="577" spans="6:11" x14ac:dyDescent="0.2">
      <c r="F577" s="281" t="s">
        <v>177</v>
      </c>
      <c r="G577" s="281"/>
      <c r="H577" s="281"/>
      <c r="I577" s="281"/>
      <c r="J577" s="281"/>
      <c r="K577" s="281"/>
    </row>
    <row r="578" spans="6:11" x14ac:dyDescent="0.2">
      <c r="F578" s="281" t="s">
        <v>178</v>
      </c>
      <c r="G578" s="281"/>
      <c r="H578" s="281"/>
      <c r="I578" s="281"/>
      <c r="J578" s="281"/>
      <c r="K578" s="281"/>
    </row>
    <row r="579" spans="6:11" x14ac:dyDescent="0.2">
      <c r="F579" s="281" t="s">
        <v>179</v>
      </c>
      <c r="G579" s="281"/>
      <c r="H579" s="281"/>
      <c r="I579" s="281"/>
      <c r="J579" s="281"/>
      <c r="K579" s="281"/>
    </row>
    <row r="580" spans="6:11" x14ac:dyDescent="0.2">
      <c r="F580" s="281" t="s">
        <v>180</v>
      </c>
      <c r="G580" s="281"/>
      <c r="H580" s="281"/>
      <c r="I580" s="281"/>
      <c r="J580" s="281"/>
      <c r="K580" s="281"/>
    </row>
    <row r="581" spans="6:11" x14ac:dyDescent="0.2">
      <c r="F581" s="281" t="s">
        <v>181</v>
      </c>
      <c r="G581" s="281"/>
      <c r="H581" s="281"/>
      <c r="I581" s="281"/>
      <c r="J581" s="281"/>
      <c r="K581" s="281"/>
    </row>
    <row r="582" spans="6:11" x14ac:dyDescent="0.2">
      <c r="F582" s="281" t="s">
        <v>182</v>
      </c>
      <c r="G582" s="281"/>
      <c r="H582" s="281"/>
      <c r="I582" s="281"/>
      <c r="J582" s="281"/>
      <c r="K582" s="281"/>
    </row>
    <row r="583" spans="6:11" x14ac:dyDescent="0.2">
      <c r="F583" s="281" t="s">
        <v>183</v>
      </c>
      <c r="G583" s="281"/>
      <c r="H583" s="281"/>
      <c r="I583" s="281"/>
      <c r="J583" s="281"/>
      <c r="K583" s="281"/>
    </row>
    <row r="584" spans="6:11" x14ac:dyDescent="0.2">
      <c r="F584" s="281" t="s">
        <v>1</v>
      </c>
      <c r="G584" s="281"/>
      <c r="H584" s="281"/>
      <c r="I584" s="281"/>
      <c r="J584" s="281"/>
      <c r="K584" s="281"/>
    </row>
    <row r="585" spans="6:11" x14ac:dyDescent="0.2">
      <c r="F585" s="281" t="s">
        <v>2</v>
      </c>
      <c r="G585" s="281"/>
      <c r="H585" s="281"/>
      <c r="I585" s="281"/>
      <c r="J585" s="281"/>
      <c r="K585" s="281"/>
    </row>
    <row r="586" spans="6:11" x14ac:dyDescent="0.2">
      <c r="F586" s="281" t="s">
        <v>3</v>
      </c>
      <c r="G586" s="281"/>
      <c r="H586" s="281"/>
      <c r="I586" s="281"/>
      <c r="J586" s="281"/>
      <c r="K586" s="281"/>
    </row>
    <row r="587" spans="6:11" x14ac:dyDescent="0.2">
      <c r="F587" s="281" t="s">
        <v>4</v>
      </c>
      <c r="G587" s="281"/>
      <c r="H587" s="281"/>
      <c r="I587" s="281"/>
      <c r="J587" s="281"/>
      <c r="K587" s="281"/>
    </row>
    <row r="588" spans="6:11" x14ac:dyDescent="0.2">
      <c r="F588" s="281" t="s">
        <v>5</v>
      </c>
      <c r="G588" s="281"/>
      <c r="H588" s="281"/>
      <c r="I588" s="281"/>
      <c r="J588" s="281"/>
      <c r="K588" s="281"/>
    </row>
    <row r="589" spans="6:11" x14ac:dyDescent="0.2">
      <c r="F589" s="281" t="s">
        <v>6</v>
      </c>
      <c r="G589" s="281"/>
      <c r="H589" s="281"/>
      <c r="I589" s="281"/>
      <c r="J589" s="281"/>
      <c r="K589" s="281"/>
    </row>
    <row r="590" spans="6:11" x14ac:dyDescent="0.2">
      <c r="F590" s="281" t="s">
        <v>7</v>
      </c>
      <c r="G590" s="281"/>
      <c r="H590" s="281"/>
      <c r="I590" s="281"/>
      <c r="J590" s="281"/>
      <c r="K590" s="281"/>
    </row>
    <row r="591" spans="6:11" x14ac:dyDescent="0.2">
      <c r="F591" s="281" t="s">
        <v>8</v>
      </c>
      <c r="G591" s="281"/>
      <c r="H591" s="281"/>
      <c r="I591" s="281"/>
      <c r="J591" s="281"/>
      <c r="K591" s="281"/>
    </row>
    <row r="592" spans="6:11" x14ac:dyDescent="0.2">
      <c r="F592" s="281" t="s">
        <v>9</v>
      </c>
      <c r="G592" s="281"/>
      <c r="H592" s="281"/>
      <c r="I592" s="281"/>
      <c r="J592" s="281"/>
      <c r="K592" s="281"/>
    </row>
    <row r="593" spans="6:11" x14ac:dyDescent="0.2">
      <c r="F593" s="281" t="s">
        <v>10</v>
      </c>
      <c r="G593" s="281"/>
      <c r="H593" s="281"/>
      <c r="I593" s="281"/>
      <c r="J593" s="281"/>
      <c r="K593" s="281"/>
    </row>
    <row r="594" spans="6:11" x14ac:dyDescent="0.2">
      <c r="F594" s="281" t="s">
        <v>11</v>
      </c>
      <c r="G594" s="281"/>
      <c r="H594" s="281"/>
      <c r="I594" s="281"/>
      <c r="J594" s="281"/>
      <c r="K594" s="281"/>
    </row>
    <row r="595" spans="6:11" x14ac:dyDescent="0.2">
      <c r="F595" s="281" t="s">
        <v>12</v>
      </c>
      <c r="G595" s="281"/>
      <c r="H595" s="281"/>
      <c r="I595" s="281"/>
      <c r="J595" s="281"/>
      <c r="K595" s="281"/>
    </row>
    <row r="596" spans="6:11" x14ac:dyDescent="0.2">
      <c r="F596" s="281" t="s">
        <v>13</v>
      </c>
      <c r="G596" s="281"/>
      <c r="H596" s="281"/>
      <c r="I596" s="281"/>
      <c r="J596" s="281"/>
      <c r="K596" s="281"/>
    </row>
    <row r="597" spans="6:11" x14ac:dyDescent="0.2">
      <c r="F597" s="281" t="s">
        <v>14</v>
      </c>
      <c r="G597" s="281"/>
      <c r="H597" s="281"/>
      <c r="I597" s="281"/>
      <c r="J597" s="281"/>
      <c r="K597" s="281"/>
    </row>
    <row r="598" spans="6:11" x14ac:dyDescent="0.2">
      <c r="F598" s="281" t="s">
        <v>15</v>
      </c>
      <c r="G598" s="281"/>
      <c r="H598" s="281"/>
      <c r="I598" s="281"/>
      <c r="J598" s="281"/>
      <c r="K598" s="281"/>
    </row>
    <row r="599" spans="6:11" x14ac:dyDescent="0.2">
      <c r="F599" s="281" t="s">
        <v>16</v>
      </c>
      <c r="G599" s="281"/>
      <c r="H599" s="281"/>
      <c r="I599" s="281"/>
      <c r="J599" s="281"/>
      <c r="K599" s="281"/>
    </row>
    <row r="600" spans="6:11" x14ac:dyDescent="0.2">
      <c r="F600" s="281" t="s">
        <v>17</v>
      </c>
      <c r="G600" s="281"/>
      <c r="H600" s="281"/>
      <c r="I600" s="281"/>
      <c r="J600" s="281"/>
      <c r="K600" s="281"/>
    </row>
    <row r="601" spans="6:11" x14ac:dyDescent="0.2">
      <c r="F601" s="281" t="s">
        <v>18</v>
      </c>
      <c r="G601" s="281"/>
      <c r="H601" s="281"/>
      <c r="I601" s="281"/>
      <c r="J601" s="281"/>
      <c r="K601" s="281"/>
    </row>
    <row r="602" spans="6:11" x14ac:dyDescent="0.2">
      <c r="F602" s="281" t="s">
        <v>19</v>
      </c>
      <c r="G602" s="281"/>
      <c r="H602" s="281"/>
      <c r="I602" s="281"/>
      <c r="J602" s="281"/>
      <c r="K602" s="281"/>
    </row>
    <row r="603" spans="6:11" x14ac:dyDescent="0.2">
      <c r="F603" s="281" t="s">
        <v>20</v>
      </c>
      <c r="G603" s="281"/>
      <c r="H603" s="281"/>
      <c r="I603" s="281"/>
      <c r="J603" s="281"/>
      <c r="K603" s="281"/>
    </row>
    <row r="604" spans="6:11" x14ac:dyDescent="0.2">
      <c r="F604" s="281" t="s">
        <v>21</v>
      </c>
      <c r="G604" s="281"/>
      <c r="H604" s="281"/>
      <c r="I604" s="281"/>
      <c r="J604" s="281"/>
      <c r="K604" s="281"/>
    </row>
    <row r="605" spans="6:11" x14ac:dyDescent="0.2">
      <c r="F605" s="281" t="s">
        <v>22</v>
      </c>
      <c r="G605" s="281"/>
      <c r="H605" s="281"/>
      <c r="I605" s="281"/>
      <c r="J605" s="281"/>
      <c r="K605" s="281"/>
    </row>
    <row r="606" spans="6:11" x14ac:dyDescent="0.2">
      <c r="F606" s="281" t="s">
        <v>23</v>
      </c>
      <c r="G606" s="281"/>
      <c r="H606" s="281"/>
      <c r="I606" s="281"/>
      <c r="J606" s="281"/>
      <c r="K606" s="281"/>
    </row>
    <row r="607" spans="6:11" x14ac:dyDescent="0.2">
      <c r="F607" s="281" t="s">
        <v>24</v>
      </c>
      <c r="G607" s="281"/>
      <c r="H607" s="281"/>
      <c r="I607" s="281"/>
      <c r="J607" s="281"/>
      <c r="K607" s="281"/>
    </row>
    <row r="608" spans="6:11" x14ac:dyDescent="0.2">
      <c r="F608" s="281" t="s">
        <v>25</v>
      </c>
      <c r="G608" s="281"/>
      <c r="H608" s="281"/>
      <c r="I608" s="281"/>
      <c r="J608" s="281"/>
      <c r="K608" s="281"/>
    </row>
    <row r="609" spans="6:11" x14ac:dyDescent="0.2">
      <c r="F609" s="281" t="s">
        <v>26</v>
      </c>
      <c r="G609" s="281"/>
      <c r="H609" s="281"/>
      <c r="I609" s="281"/>
      <c r="J609" s="281"/>
      <c r="K609" s="281"/>
    </row>
    <row r="610" spans="6:11" x14ac:dyDescent="0.2">
      <c r="F610" s="281" t="s">
        <v>27</v>
      </c>
      <c r="G610" s="281"/>
      <c r="H610" s="281"/>
      <c r="I610" s="281"/>
      <c r="J610" s="281"/>
      <c r="K610" s="281"/>
    </row>
    <row r="611" spans="6:11" x14ac:dyDescent="0.2">
      <c r="F611" s="281" t="s">
        <v>28</v>
      </c>
      <c r="G611" s="281"/>
      <c r="H611" s="281"/>
      <c r="I611" s="281"/>
      <c r="J611" s="281"/>
      <c r="K611" s="281"/>
    </row>
    <row r="612" spans="6:11" x14ac:dyDescent="0.2">
      <c r="F612" s="281" t="s">
        <v>29</v>
      </c>
      <c r="G612" s="281"/>
      <c r="H612" s="281"/>
      <c r="I612" s="281"/>
      <c r="J612" s="281"/>
      <c r="K612" s="281"/>
    </row>
    <row r="613" spans="6:11" x14ac:dyDescent="0.2">
      <c r="F613" s="281" t="s">
        <v>30</v>
      </c>
      <c r="G613" s="281"/>
      <c r="H613" s="281"/>
      <c r="I613" s="281"/>
      <c r="J613" s="281"/>
      <c r="K613" s="281"/>
    </row>
    <row r="614" spans="6:11" x14ac:dyDescent="0.2">
      <c r="F614" s="281" t="s">
        <v>31</v>
      </c>
      <c r="G614" s="281"/>
      <c r="H614" s="281"/>
      <c r="I614" s="281"/>
      <c r="J614" s="281"/>
      <c r="K614" s="281"/>
    </row>
    <row r="615" spans="6:11" x14ac:dyDescent="0.2">
      <c r="F615" s="281" t="s">
        <v>32</v>
      </c>
      <c r="G615" s="281"/>
      <c r="H615" s="281"/>
      <c r="I615" s="281"/>
      <c r="J615" s="281"/>
      <c r="K615" s="281"/>
    </row>
    <row r="616" spans="6:11" x14ac:dyDescent="0.2">
      <c r="F616" s="281" t="s">
        <v>33</v>
      </c>
      <c r="G616" s="281"/>
      <c r="H616" s="281"/>
      <c r="I616" s="281"/>
      <c r="J616" s="281"/>
      <c r="K616" s="281"/>
    </row>
    <row r="617" spans="6:11" x14ac:dyDescent="0.2">
      <c r="F617" s="281" t="s">
        <v>34</v>
      </c>
      <c r="G617" s="281"/>
      <c r="H617" s="281"/>
      <c r="I617" s="281"/>
      <c r="J617" s="281"/>
      <c r="K617" s="281"/>
    </row>
    <row r="618" spans="6:11" x14ac:dyDescent="0.2">
      <c r="F618" s="281" t="s">
        <v>35</v>
      </c>
      <c r="G618" s="281"/>
      <c r="H618" s="281"/>
      <c r="I618" s="281"/>
      <c r="J618" s="281"/>
      <c r="K618" s="281"/>
    </row>
    <row r="619" spans="6:11" x14ac:dyDescent="0.2">
      <c r="F619" s="281" t="s">
        <v>36</v>
      </c>
      <c r="G619" s="281"/>
      <c r="H619" s="281"/>
      <c r="I619" s="281"/>
      <c r="J619" s="281"/>
      <c r="K619" s="281"/>
    </row>
    <row r="620" spans="6:11" x14ac:dyDescent="0.2">
      <c r="F620" s="281" t="s">
        <v>37</v>
      </c>
      <c r="G620" s="281"/>
      <c r="H620" s="281"/>
      <c r="I620" s="281"/>
      <c r="J620" s="281"/>
      <c r="K620" s="281"/>
    </row>
    <row r="621" spans="6:11" x14ac:dyDescent="0.2">
      <c r="F621" s="281" t="s">
        <v>38</v>
      </c>
      <c r="G621" s="281"/>
      <c r="H621" s="281"/>
      <c r="I621" s="281"/>
      <c r="J621" s="281"/>
      <c r="K621" s="281"/>
    </row>
    <row r="622" spans="6:11" x14ac:dyDescent="0.2">
      <c r="F622" s="281" t="s">
        <v>39</v>
      </c>
      <c r="G622" s="281"/>
      <c r="H622" s="281"/>
      <c r="I622" s="281"/>
      <c r="J622" s="281"/>
      <c r="K622" s="281"/>
    </row>
    <row r="623" spans="6:11" x14ac:dyDescent="0.2">
      <c r="F623" s="281" t="s">
        <v>40</v>
      </c>
      <c r="G623" s="281"/>
      <c r="H623" s="281"/>
      <c r="I623" s="281"/>
      <c r="J623" s="281"/>
      <c r="K623" s="281"/>
    </row>
    <row r="624" spans="6:11" x14ac:dyDescent="0.2">
      <c r="F624" s="281" t="s">
        <v>41</v>
      </c>
      <c r="G624" s="281"/>
      <c r="H624" s="281"/>
      <c r="I624" s="281"/>
      <c r="J624" s="281"/>
      <c r="K624" s="281"/>
    </row>
    <row r="625" spans="6:11" x14ac:dyDescent="0.2">
      <c r="F625" s="281" t="s">
        <v>42</v>
      </c>
      <c r="G625" s="281"/>
      <c r="H625" s="281"/>
      <c r="I625" s="281"/>
      <c r="J625" s="281"/>
      <c r="K625" s="281"/>
    </row>
    <row r="626" spans="6:11" x14ac:dyDescent="0.2">
      <c r="F626" s="281" t="s">
        <v>43</v>
      </c>
      <c r="G626" s="281"/>
      <c r="H626" s="281"/>
      <c r="I626" s="281"/>
      <c r="J626" s="281"/>
      <c r="K626" s="281"/>
    </row>
    <row r="627" spans="6:11" x14ac:dyDescent="0.2">
      <c r="F627" s="281" t="s">
        <v>44</v>
      </c>
      <c r="G627" s="281"/>
      <c r="H627" s="281"/>
      <c r="I627" s="281"/>
      <c r="J627" s="281"/>
      <c r="K627" s="281"/>
    </row>
    <row r="628" spans="6:11" x14ac:dyDescent="0.2">
      <c r="F628" s="281" t="s">
        <v>45</v>
      </c>
      <c r="G628" s="281"/>
      <c r="H628" s="281"/>
      <c r="I628" s="281"/>
      <c r="J628" s="281"/>
      <c r="K628" s="281"/>
    </row>
    <row r="629" spans="6:11" x14ac:dyDescent="0.2">
      <c r="F629" s="281" t="s">
        <v>46</v>
      </c>
      <c r="G629" s="281"/>
      <c r="H629" s="281"/>
      <c r="I629" s="281"/>
      <c r="J629" s="281"/>
      <c r="K629" s="281"/>
    </row>
    <row r="630" spans="6:11" x14ac:dyDescent="0.2">
      <c r="F630" s="281" t="s">
        <v>47</v>
      </c>
      <c r="G630" s="281"/>
      <c r="H630" s="281"/>
      <c r="I630" s="281"/>
      <c r="J630" s="281"/>
      <c r="K630" s="281"/>
    </row>
    <row r="631" spans="6:11" x14ac:dyDescent="0.2">
      <c r="F631" s="281" t="s">
        <v>48</v>
      </c>
      <c r="G631" s="281"/>
      <c r="H631" s="281"/>
      <c r="I631" s="281"/>
      <c r="J631" s="281"/>
      <c r="K631" s="281"/>
    </row>
    <row r="632" spans="6:11" x14ac:dyDescent="0.2">
      <c r="F632" s="281" t="s">
        <v>49</v>
      </c>
      <c r="G632" s="281"/>
      <c r="H632" s="281"/>
      <c r="I632" s="281"/>
      <c r="J632" s="281"/>
      <c r="K632" s="281"/>
    </row>
    <row r="633" spans="6:11" x14ac:dyDescent="0.2">
      <c r="F633" s="281" t="s">
        <v>50</v>
      </c>
      <c r="G633" s="281"/>
      <c r="H633" s="281"/>
      <c r="I633" s="281"/>
      <c r="J633" s="281"/>
      <c r="K633" s="281"/>
    </row>
    <row r="634" spans="6:11" x14ac:dyDescent="0.2">
      <c r="F634" s="281" t="s">
        <v>51</v>
      </c>
      <c r="G634" s="281"/>
      <c r="H634" s="281"/>
      <c r="I634" s="281"/>
      <c r="J634" s="281"/>
      <c r="K634" s="281"/>
    </row>
    <row r="635" spans="6:11" x14ac:dyDescent="0.2">
      <c r="F635" s="281" t="s">
        <v>52</v>
      </c>
      <c r="G635" s="281"/>
      <c r="H635" s="281"/>
      <c r="I635" s="281"/>
      <c r="J635" s="281"/>
      <c r="K635" s="281"/>
    </row>
    <row r="636" spans="6:11" x14ac:dyDescent="0.2">
      <c r="F636" s="281" t="s">
        <v>53</v>
      </c>
      <c r="G636" s="281"/>
      <c r="H636" s="281"/>
      <c r="I636" s="281"/>
      <c r="J636" s="281"/>
      <c r="K636" s="281"/>
    </row>
    <row r="637" spans="6:11" x14ac:dyDescent="0.2">
      <c r="F637" s="281" t="s">
        <v>54</v>
      </c>
      <c r="G637" s="281"/>
      <c r="H637" s="281"/>
      <c r="I637" s="281"/>
      <c r="J637" s="281"/>
      <c r="K637" s="281"/>
    </row>
    <row r="638" spans="6:11" x14ac:dyDescent="0.2">
      <c r="F638" s="281" t="s">
        <v>55</v>
      </c>
      <c r="G638" s="281"/>
      <c r="H638" s="281"/>
      <c r="I638" s="281"/>
      <c r="J638" s="281"/>
      <c r="K638" s="281"/>
    </row>
    <row r="639" spans="6:11" x14ac:dyDescent="0.2">
      <c r="F639" s="281" t="s">
        <v>56</v>
      </c>
      <c r="G639" s="281"/>
      <c r="H639" s="281"/>
      <c r="I639" s="281"/>
      <c r="J639" s="281"/>
      <c r="K639" s="281"/>
    </row>
    <row r="640" spans="6:11" x14ac:dyDescent="0.2">
      <c r="F640" s="281" t="s">
        <v>57</v>
      </c>
      <c r="G640" s="281"/>
      <c r="H640" s="281"/>
      <c r="I640" s="281"/>
      <c r="J640" s="281"/>
      <c r="K640" s="281"/>
    </row>
    <row r="641" spans="6:11" x14ac:dyDescent="0.2">
      <c r="F641" s="281" t="s">
        <v>58</v>
      </c>
      <c r="G641" s="281"/>
      <c r="H641" s="281"/>
      <c r="I641" s="281"/>
      <c r="J641" s="281"/>
      <c r="K641" s="281"/>
    </row>
    <row r="642" spans="6:11" x14ac:dyDescent="0.2">
      <c r="F642" s="281" t="s">
        <v>59</v>
      </c>
      <c r="G642" s="281"/>
      <c r="H642" s="281"/>
      <c r="I642" s="281"/>
      <c r="J642" s="281"/>
      <c r="K642" s="281"/>
    </row>
    <row r="643" spans="6:11" x14ac:dyDescent="0.2">
      <c r="F643" s="281" t="s">
        <v>60</v>
      </c>
      <c r="G643" s="281"/>
      <c r="H643" s="281"/>
      <c r="I643" s="281"/>
      <c r="J643" s="281"/>
      <c r="K643" s="281"/>
    </row>
    <row r="644" spans="6:11" x14ac:dyDescent="0.2">
      <c r="F644" s="281" t="s">
        <v>61</v>
      </c>
      <c r="G644" s="281"/>
      <c r="H644" s="281"/>
      <c r="I644" s="281"/>
      <c r="J644" s="281"/>
      <c r="K644" s="281"/>
    </row>
    <row r="645" spans="6:11" x14ac:dyDescent="0.2">
      <c r="F645" s="281" t="s">
        <v>62</v>
      </c>
      <c r="G645" s="281"/>
      <c r="H645" s="281"/>
      <c r="I645" s="281"/>
      <c r="J645" s="281"/>
      <c r="K645" s="281"/>
    </row>
    <row r="646" spans="6:11" x14ac:dyDescent="0.2">
      <c r="F646" s="281" t="s">
        <v>63</v>
      </c>
      <c r="G646" s="281"/>
      <c r="H646" s="281"/>
      <c r="I646" s="281"/>
      <c r="J646" s="281"/>
      <c r="K646" s="281"/>
    </row>
    <row r="647" spans="6:11" x14ac:dyDescent="0.2">
      <c r="F647" s="281" t="s">
        <v>64</v>
      </c>
      <c r="G647" s="281"/>
      <c r="H647" s="281"/>
      <c r="I647" s="281"/>
      <c r="J647" s="281"/>
      <c r="K647" s="281"/>
    </row>
    <row r="648" spans="6:11" x14ac:dyDescent="0.2">
      <c r="F648" s="281" t="s">
        <v>65</v>
      </c>
      <c r="G648" s="281"/>
      <c r="H648" s="281"/>
      <c r="I648" s="281"/>
      <c r="J648" s="281"/>
      <c r="K648" s="281"/>
    </row>
    <row r="649" spans="6:11" x14ac:dyDescent="0.2">
      <c r="F649" s="281" t="s">
        <v>66</v>
      </c>
      <c r="G649" s="281"/>
      <c r="H649" s="281"/>
      <c r="I649" s="281"/>
      <c r="J649" s="281"/>
      <c r="K649" s="281"/>
    </row>
    <row r="650" spans="6:11" x14ac:dyDescent="0.2">
      <c r="F650" s="281" t="s">
        <v>67</v>
      </c>
      <c r="G650" s="281"/>
      <c r="H650" s="281"/>
      <c r="I650" s="281"/>
      <c r="J650" s="281"/>
      <c r="K650" s="281"/>
    </row>
    <row r="651" spans="6:11" x14ac:dyDescent="0.2">
      <c r="F651" s="281" t="s">
        <v>68</v>
      </c>
      <c r="G651" s="281"/>
      <c r="H651" s="281"/>
      <c r="I651" s="281"/>
      <c r="J651" s="281"/>
      <c r="K651" s="281"/>
    </row>
    <row r="652" spans="6:11" x14ac:dyDescent="0.2">
      <c r="F652" s="281" t="s">
        <v>69</v>
      </c>
      <c r="G652" s="281"/>
      <c r="H652" s="281"/>
      <c r="I652" s="281"/>
      <c r="J652" s="281"/>
      <c r="K652" s="281"/>
    </row>
    <row r="653" spans="6:11" x14ac:dyDescent="0.2">
      <c r="F653" s="281" t="s">
        <v>70</v>
      </c>
      <c r="G653" s="281"/>
      <c r="H653" s="281"/>
      <c r="I653" s="281"/>
      <c r="J653" s="281"/>
      <c r="K653" s="281"/>
    </row>
    <row r="654" spans="6:11" x14ac:dyDescent="0.2">
      <c r="F654" s="484"/>
    </row>
  </sheetData>
  <mergeCells count="19">
    <mergeCell ref="C16:N49"/>
    <mergeCell ref="D66:M67"/>
    <mergeCell ref="E70:I70"/>
    <mergeCell ref="E74:I74"/>
    <mergeCell ref="D140:E140"/>
    <mergeCell ref="C129:K131"/>
    <mergeCell ref="D134:E134"/>
    <mergeCell ref="D136:E136"/>
    <mergeCell ref="D138:E138"/>
    <mergeCell ref="C376:N428"/>
    <mergeCell ref="C435:N487"/>
    <mergeCell ref="C493:N550"/>
    <mergeCell ref="C553:N561"/>
    <mergeCell ref="D142:E142"/>
    <mergeCell ref="D144:E144"/>
    <mergeCell ref="C194:N236"/>
    <mergeCell ref="C253:N283"/>
    <mergeCell ref="C286:N312"/>
    <mergeCell ref="C317:N35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pageSetUpPr fitToPage="1"/>
  </sheetPr>
  <dimension ref="A1:AH661"/>
  <sheetViews>
    <sheetView zoomScale="85" zoomScaleNormal="85" workbookViewId="0">
      <pane ySplit="4" topLeftCell="A5" activePane="bottomLeft" state="frozen"/>
      <selection activeCell="G161" sqref="G161"/>
      <selection pane="bottomLeft" activeCell="G161" sqref="G161"/>
    </sheetView>
  </sheetViews>
  <sheetFormatPr defaultColWidth="0" defaultRowHeight="0" customHeight="1" zeroHeight="1" x14ac:dyDescent="0.2"/>
  <cols>
    <col min="1" max="1" width="5.1640625" style="336" customWidth="1"/>
    <col min="2" max="2" width="91.1640625" style="336" customWidth="1"/>
    <col min="3" max="9" width="20.33203125" style="336" customWidth="1"/>
    <col min="10" max="10" width="2.5" style="336" customWidth="1"/>
    <col min="11" max="11" width="23" style="336" customWidth="1"/>
    <col min="12" max="12" width="2.33203125" style="336" customWidth="1"/>
    <col min="13" max="14" width="9.33203125" style="336" customWidth="1"/>
    <col min="15" max="15" width="11.83203125" style="346" hidden="1" customWidth="1"/>
    <col min="16" max="17" width="0" style="346" hidden="1" customWidth="1"/>
    <col min="18" max="34" width="0" hidden="1" customWidth="1"/>
    <col min="35" max="16384" width="9.33203125" hidden="1"/>
  </cols>
  <sheetData>
    <row r="1" spans="1:33" s="1" customFormat="1" ht="11.25" x14ac:dyDescent="0.2"/>
    <row r="2" spans="1:33" s="1" customFormat="1" ht="18" x14ac:dyDescent="0.2">
      <c r="A2" s="43"/>
      <c r="B2" s="2" t="s">
        <v>265</v>
      </c>
      <c r="C2" s="2"/>
      <c r="D2" s="2"/>
    </row>
    <row r="3" spans="1:33" s="1" customFormat="1" ht="15" x14ac:dyDescent="0.2">
      <c r="B3" s="43"/>
      <c r="C3" s="43"/>
      <c r="D3" s="43"/>
    </row>
    <row r="4" spans="1:33" s="1" customFormat="1" ht="14.25" x14ac:dyDescent="0.2">
      <c r="B4" s="358" t="s">
        <v>263</v>
      </c>
      <c r="C4" s="358"/>
      <c r="D4" s="358"/>
    </row>
    <row r="5" spans="1:33" ht="11.25" x14ac:dyDescent="0.2">
      <c r="W5" s="245"/>
      <c r="AG5" s="335"/>
    </row>
    <row r="6" spans="1:33" ht="14.25" x14ac:dyDescent="0.2">
      <c r="B6" s="266"/>
      <c r="C6" s="266"/>
      <c r="D6" s="266"/>
      <c r="E6" s="340"/>
      <c r="F6" s="340"/>
      <c r="AG6" s="335">
        <v>2</v>
      </c>
    </row>
    <row r="7" spans="1:33" ht="14.25" x14ac:dyDescent="0.2">
      <c r="B7" s="333" t="s">
        <v>346</v>
      </c>
      <c r="C7" s="333"/>
      <c r="D7" s="333"/>
      <c r="E7" s="340"/>
      <c r="F7" s="340"/>
      <c r="T7" s="338"/>
      <c r="AG7" s="335">
        <v>3</v>
      </c>
    </row>
    <row r="8" spans="1:33" ht="14.25" x14ac:dyDescent="0.2">
      <c r="B8" s="266"/>
      <c r="C8" s="266"/>
      <c r="D8" s="266"/>
      <c r="F8" s="268"/>
      <c r="G8" s="268"/>
      <c r="H8" s="268"/>
      <c r="I8" s="268"/>
      <c r="J8" s="268"/>
      <c r="K8" s="266"/>
      <c r="L8" s="266"/>
      <c r="AG8" s="335">
        <v>4</v>
      </c>
    </row>
    <row r="9" spans="1:33" ht="12.75" x14ac:dyDescent="0.2">
      <c r="B9" s="528"/>
      <c r="C9" s="529"/>
      <c r="D9" s="529"/>
      <c r="E9" s="529"/>
      <c r="F9" s="529"/>
      <c r="G9" s="529"/>
      <c r="H9" s="529"/>
      <c r="I9" s="529"/>
      <c r="J9" s="529"/>
      <c r="K9" s="529"/>
      <c r="L9" s="530"/>
      <c r="AG9" s="335"/>
    </row>
    <row r="10" spans="1:33" ht="12.75" x14ac:dyDescent="0.2">
      <c r="B10" s="347"/>
      <c r="C10" s="29"/>
      <c r="D10" s="29"/>
      <c r="E10" s="14"/>
      <c r="F10" s="14"/>
      <c r="G10" s="14"/>
      <c r="H10" s="14"/>
      <c r="I10" s="14"/>
      <c r="J10" s="14"/>
      <c r="K10" s="14"/>
      <c r="L10" s="279"/>
      <c r="AG10" s="335"/>
    </row>
    <row r="11" spans="1:33" ht="12.75" x14ac:dyDescent="0.2">
      <c r="B11" s="347" t="s">
        <v>459</v>
      </c>
      <c r="C11" s="508">
        <v>1</v>
      </c>
      <c r="D11" s="29"/>
      <c r="E11" s="14"/>
      <c r="F11" s="14"/>
      <c r="G11" s="14"/>
      <c r="H11" s="14"/>
      <c r="I11" s="14"/>
      <c r="J11" s="14"/>
      <c r="K11" s="15"/>
      <c r="L11" s="279"/>
      <c r="AG11" s="335"/>
    </row>
    <row r="12" spans="1:33" ht="12.75" x14ac:dyDescent="0.2">
      <c r="B12" s="278"/>
      <c r="C12" s="14"/>
      <c r="D12" s="14"/>
      <c r="E12" s="14"/>
      <c r="F12" s="14"/>
      <c r="G12" s="14"/>
      <c r="H12" s="14"/>
      <c r="I12" s="14"/>
      <c r="J12" s="14"/>
      <c r="K12" s="15"/>
      <c r="L12" s="279"/>
      <c r="AG12" s="335"/>
    </row>
    <row r="13" spans="1:33" ht="12.75" x14ac:dyDescent="0.2">
      <c r="B13" s="278"/>
      <c r="C13" s="14"/>
      <c r="D13" s="14"/>
      <c r="E13" s="14"/>
      <c r="F13" s="487"/>
      <c r="G13" s="487"/>
      <c r="H13" s="487"/>
      <c r="I13" s="487"/>
      <c r="J13" s="487"/>
      <c r="K13" s="15"/>
      <c r="L13" s="279"/>
      <c r="AG13" s="335"/>
    </row>
    <row r="14" spans="1:33" ht="12.75" x14ac:dyDescent="0.2">
      <c r="B14" s="278"/>
      <c r="C14" s="14"/>
      <c r="D14" s="14"/>
      <c r="E14" s="81" t="s">
        <v>266</v>
      </c>
      <c r="F14" s="54" t="s">
        <v>242</v>
      </c>
      <c r="G14" s="81" t="s">
        <v>243</v>
      </c>
      <c r="H14" s="81" t="s">
        <v>243</v>
      </c>
      <c r="I14" s="81" t="s">
        <v>243</v>
      </c>
      <c r="J14" s="81"/>
      <c r="K14" s="15"/>
      <c r="L14" s="279"/>
      <c r="AG14" s="335"/>
    </row>
    <row r="15" spans="1:33" ht="12.75" x14ac:dyDescent="0.2">
      <c r="B15" s="278"/>
      <c r="C15" s="14"/>
      <c r="D15" s="14"/>
      <c r="E15" s="264" t="str">
        <f>'SRP and LTFP'!C4</f>
        <v>2016-17</v>
      </c>
      <c r="F15" s="264" t="str">
        <f>'SRP and LTFP'!D4</f>
        <v>2017-18</v>
      </c>
      <c r="G15" s="264" t="str">
        <f>'SRP and LTFP'!E4</f>
        <v>2018-19</v>
      </c>
      <c r="H15" s="264" t="str">
        <f>'SRP and LTFP'!F4</f>
        <v>2019-20</v>
      </c>
      <c r="I15" s="264" t="str">
        <f>'SRP and LTFP'!G4</f>
        <v>2020-21</v>
      </c>
      <c r="J15" s="15"/>
      <c r="K15" s="15"/>
      <c r="L15" s="279"/>
      <c r="AG15" s="335"/>
    </row>
    <row r="16" spans="1:33" ht="14.25" x14ac:dyDescent="0.2">
      <c r="B16" s="337"/>
      <c r="C16" s="14"/>
      <c r="D16" s="14"/>
      <c r="E16" s="503"/>
      <c r="F16" s="505"/>
      <c r="G16" s="505"/>
      <c r="H16" s="505"/>
      <c r="I16" s="505"/>
      <c r="J16" s="505"/>
      <c r="K16" s="15"/>
      <c r="L16" s="279"/>
      <c r="AG16" s="335"/>
    </row>
    <row r="17" spans="2:33" ht="14.25" x14ac:dyDescent="0.2">
      <c r="B17" s="644" t="s">
        <v>159</v>
      </c>
      <c r="C17" s="14"/>
      <c r="D17" s="14"/>
      <c r="E17" s="504"/>
      <c r="F17" s="506"/>
      <c r="G17" s="506"/>
      <c r="H17" s="506"/>
      <c r="I17" s="506"/>
      <c r="J17" s="506"/>
      <c r="K17" s="15"/>
      <c r="L17" s="279"/>
      <c r="AG17" s="335"/>
    </row>
    <row r="18" spans="2:33" ht="12.75" x14ac:dyDescent="0.2">
      <c r="B18" s="645" t="s">
        <v>146</v>
      </c>
      <c r="C18" s="14"/>
      <c r="D18" s="14"/>
      <c r="E18" s="440">
        <f>'SRP and LTFP'!C11</f>
        <v>6452920</v>
      </c>
      <c r="F18" s="440">
        <v>6713048</v>
      </c>
      <c r="G18" s="440">
        <f>'SRP and LTFP'!E11</f>
        <v>6820457</v>
      </c>
      <c r="H18" s="440">
        <f>'SRP and LTFP'!F11</f>
        <v>6929584</v>
      </c>
      <c r="I18" s="440">
        <f>'SRP and LTFP'!G11</f>
        <v>7040457</v>
      </c>
      <c r="J18" s="487"/>
      <c r="K18" s="15"/>
      <c r="L18" s="279"/>
      <c r="AG18" s="335"/>
    </row>
    <row r="19" spans="2:33" ht="12.75" x14ac:dyDescent="0.2">
      <c r="B19" s="645" t="s">
        <v>147</v>
      </c>
      <c r="C19" s="14"/>
      <c r="D19" s="14"/>
      <c r="E19" s="440">
        <f>'SRP and LTFP'!C12</f>
        <v>708700</v>
      </c>
      <c r="F19" s="440">
        <f>'SRP and LTFP'!D12</f>
        <v>734810</v>
      </c>
      <c r="G19" s="440">
        <f>'SRP and LTFP'!E12</f>
        <v>746713</v>
      </c>
      <c r="H19" s="440">
        <f>'SRP and LTFP'!F12</f>
        <v>758656</v>
      </c>
      <c r="I19" s="440">
        <f>'SRP and LTFP'!G12</f>
        <v>770793</v>
      </c>
      <c r="J19" s="487"/>
      <c r="K19" s="15"/>
      <c r="L19" s="279"/>
      <c r="AG19" s="335"/>
    </row>
    <row r="20" spans="2:33" ht="12.75" x14ac:dyDescent="0.2">
      <c r="B20" s="645" t="s">
        <v>447</v>
      </c>
      <c r="C20" s="14"/>
      <c r="D20" s="14"/>
      <c r="E20" s="440">
        <f>SUM(E18:E19)</f>
        <v>7161620</v>
      </c>
      <c r="F20" s="440">
        <f>'SRP and LTFP'!D13</f>
        <v>7447858</v>
      </c>
      <c r="G20" s="440">
        <f>'SRP and LTFP'!E13</f>
        <v>7567170</v>
      </c>
      <c r="H20" s="440">
        <f>'SRP and LTFP'!F13</f>
        <v>7688240</v>
      </c>
      <c r="I20" s="440">
        <f>'SRP and LTFP'!G13</f>
        <v>7811250</v>
      </c>
      <c r="J20" s="487"/>
      <c r="K20" s="15"/>
      <c r="L20" s="279"/>
      <c r="AG20" s="335"/>
    </row>
    <row r="21" spans="2:33" ht="12.75" x14ac:dyDescent="0.2">
      <c r="B21" s="645" t="s">
        <v>200</v>
      </c>
      <c r="C21" s="14"/>
      <c r="D21" s="14"/>
      <c r="E21" s="440">
        <f>'SRP and LTFP'!C14</f>
        <v>854599</v>
      </c>
      <c r="F21" s="440">
        <f>'SRP and LTFP'!D14</f>
        <v>874716</v>
      </c>
      <c r="G21" s="440">
        <f>'SRP and LTFP'!E14</f>
        <v>892500</v>
      </c>
      <c r="H21" s="440">
        <f>'SRP and LTFP'!F14</f>
        <v>910350</v>
      </c>
      <c r="I21" s="440">
        <f>'SRP and LTFP'!G14</f>
        <v>928560</v>
      </c>
      <c r="J21" s="487"/>
      <c r="K21" s="15"/>
      <c r="L21" s="279"/>
      <c r="AG21" s="335"/>
    </row>
    <row r="22" spans="2:33" ht="12.75" x14ac:dyDescent="0.2">
      <c r="B22" s="645" t="s">
        <v>201</v>
      </c>
      <c r="C22" s="14"/>
      <c r="D22" s="14"/>
      <c r="E22" s="440">
        <f>'SRP and LTFP'!C15</f>
        <v>0</v>
      </c>
      <c r="F22" s="440">
        <f>'SRP and LTFP'!D15</f>
        <v>0</v>
      </c>
      <c r="G22" s="440">
        <f>'SRP and LTFP'!E15</f>
        <v>0</v>
      </c>
      <c r="H22" s="440">
        <f>'SRP and LTFP'!F15</f>
        <v>0</v>
      </c>
      <c r="I22" s="440">
        <f>'SRP and LTFP'!G15</f>
        <v>0</v>
      </c>
      <c r="J22" s="487"/>
      <c r="K22" s="15"/>
      <c r="L22" s="279"/>
      <c r="AG22" s="335"/>
    </row>
    <row r="23" spans="2:33" ht="12.75" x14ac:dyDescent="0.2">
      <c r="B23" s="645" t="s">
        <v>202</v>
      </c>
      <c r="C23" s="14"/>
      <c r="D23" s="14"/>
      <c r="E23" s="440">
        <f>'SRP and LTFP'!C16</f>
        <v>0</v>
      </c>
      <c r="F23" s="440">
        <f>'SRP and LTFP'!D16</f>
        <v>0</v>
      </c>
      <c r="G23" s="440">
        <f>'SRP and LTFP'!E16</f>
        <v>0</v>
      </c>
      <c r="H23" s="440">
        <f>'SRP and LTFP'!F16</f>
        <v>0</v>
      </c>
      <c r="I23" s="440">
        <f>'SRP and LTFP'!G16</f>
        <v>0</v>
      </c>
      <c r="J23" s="487"/>
      <c r="K23" s="15"/>
      <c r="L23" s="279"/>
      <c r="AG23" s="335"/>
    </row>
    <row r="24" spans="2:33" ht="12.75" x14ac:dyDescent="0.2">
      <c r="B24" s="645" t="s">
        <v>203</v>
      </c>
      <c r="C24" s="14"/>
      <c r="D24" s="14"/>
      <c r="E24" s="440">
        <f>'SRP and LTFP'!C17</f>
        <v>0</v>
      </c>
      <c r="F24" s="440">
        <f>'SRP and LTFP'!D17</f>
        <v>0</v>
      </c>
      <c r="G24" s="440">
        <f>'SRP and LTFP'!E17</f>
        <v>0</v>
      </c>
      <c r="H24" s="440">
        <f>'SRP and LTFP'!F17</f>
        <v>0</v>
      </c>
      <c r="I24" s="440">
        <f>'SRP and LTFP'!G17</f>
        <v>0</v>
      </c>
      <c r="J24" s="487"/>
      <c r="K24" s="15"/>
      <c r="L24" s="279"/>
      <c r="S24" s="245"/>
      <c r="AG24" s="335"/>
    </row>
    <row r="25" spans="2:33" ht="12.75" x14ac:dyDescent="0.2">
      <c r="B25" s="645" t="s">
        <v>204</v>
      </c>
      <c r="C25" s="14"/>
      <c r="D25" s="14"/>
      <c r="E25" s="440">
        <f>'SRP and LTFP'!C18</f>
        <v>0</v>
      </c>
      <c r="F25" s="440">
        <f>'SRP and LTFP'!D18</f>
        <v>0</v>
      </c>
      <c r="G25" s="440">
        <f>'SRP and LTFP'!E18</f>
        <v>0</v>
      </c>
      <c r="H25" s="440">
        <f>'SRP and LTFP'!F18</f>
        <v>0</v>
      </c>
      <c r="I25" s="440">
        <f>'SRP and LTFP'!G18</f>
        <v>0</v>
      </c>
      <c r="J25" s="487"/>
      <c r="K25" s="15"/>
      <c r="L25" s="279"/>
      <c r="AG25" s="335"/>
    </row>
    <row r="26" spans="2:33" ht="12.75" x14ac:dyDescent="0.2">
      <c r="B26" s="645" t="s">
        <v>205</v>
      </c>
      <c r="C26" s="14"/>
      <c r="D26" s="14"/>
      <c r="E26" s="440">
        <f>'SRP and LTFP'!C19</f>
        <v>0</v>
      </c>
      <c r="F26" s="440">
        <f>'SRP and LTFP'!D19</f>
        <v>0</v>
      </c>
      <c r="G26" s="440">
        <f>'SRP and LTFP'!E19</f>
        <v>0</v>
      </c>
      <c r="H26" s="440">
        <f>'SRP and LTFP'!F19</f>
        <v>0</v>
      </c>
      <c r="I26" s="440">
        <f>'SRP and LTFP'!G19</f>
        <v>0</v>
      </c>
      <c r="J26" s="487"/>
      <c r="K26" s="15"/>
      <c r="L26" s="279"/>
      <c r="AG26" s="335"/>
    </row>
    <row r="27" spans="2:33" ht="12.75" x14ac:dyDescent="0.2">
      <c r="B27" s="646" t="s">
        <v>206</v>
      </c>
      <c r="C27" s="14"/>
      <c r="D27" s="14"/>
      <c r="E27" s="440">
        <f>SUM(E20:E26)</f>
        <v>8016219</v>
      </c>
      <c r="F27" s="440">
        <f>SUM(F20:F26)</f>
        <v>8322574</v>
      </c>
      <c r="G27" s="440">
        <f>SUM(G20:G26)</f>
        <v>8459670</v>
      </c>
      <c r="H27" s="440">
        <f>SUM(H20:H26)</f>
        <v>8598590</v>
      </c>
      <c r="I27" s="440">
        <f>SUM(I20:I26)</f>
        <v>8739810</v>
      </c>
      <c r="J27" s="487"/>
      <c r="K27" s="15"/>
      <c r="L27" s="279"/>
      <c r="AG27" s="335"/>
    </row>
    <row r="28" spans="2:33" ht="12.75" x14ac:dyDescent="0.2">
      <c r="B28" s="441"/>
      <c r="C28" s="489"/>
      <c r="D28" s="489"/>
      <c r="E28" s="487"/>
      <c r="F28" s="487"/>
      <c r="G28" s="487"/>
      <c r="H28" s="487"/>
      <c r="I28" s="487"/>
      <c r="J28" s="487"/>
      <c r="K28" s="15"/>
      <c r="L28" s="279"/>
      <c r="AG28" s="335"/>
    </row>
    <row r="29" spans="2:33" ht="14.25" customHeight="1" x14ac:dyDescent="0.2">
      <c r="B29" s="973" t="s">
        <v>371</v>
      </c>
      <c r="C29" s="974"/>
      <c r="D29" s="974"/>
      <c r="E29" s="974"/>
      <c r="F29" s="974"/>
      <c r="G29" s="974"/>
      <c r="H29" s="974"/>
      <c r="I29" s="974"/>
      <c r="J29" s="974"/>
      <c r="K29" s="129"/>
      <c r="L29" s="451"/>
      <c r="AG29" s="335"/>
    </row>
    <row r="30" spans="2:33" ht="11.25" x14ac:dyDescent="0.2">
      <c r="AG30" s="335"/>
    </row>
    <row r="31" spans="2:33" ht="11.25" x14ac:dyDescent="0.2">
      <c r="AG31" s="335"/>
    </row>
    <row r="32" spans="2:33" ht="11.25" x14ac:dyDescent="0.2">
      <c r="K32" s="534"/>
      <c r="AG32" s="335"/>
    </row>
    <row r="33" spans="1:33" ht="14.25" x14ac:dyDescent="0.2">
      <c r="B33" s="333" t="s">
        <v>404</v>
      </c>
      <c r="C33" s="333"/>
      <c r="D33" s="333"/>
      <c r="AG33" s="335"/>
    </row>
    <row r="34" spans="1:33" ht="11.25" x14ac:dyDescent="0.2">
      <c r="AG34" s="335"/>
    </row>
    <row r="35" spans="1:33" ht="11.25" x14ac:dyDescent="0.2">
      <c r="AG35" s="335"/>
    </row>
    <row r="36" spans="1:33" ht="12.75" x14ac:dyDescent="0.2">
      <c r="B36" s="531"/>
      <c r="C36" s="128"/>
      <c r="D36" s="128"/>
      <c r="E36" s="128"/>
      <c r="F36" s="128"/>
      <c r="G36" s="128"/>
      <c r="H36" s="128"/>
      <c r="I36" s="128"/>
      <c r="J36" s="128"/>
      <c r="K36" s="128"/>
      <c r="L36" s="530"/>
      <c r="AG36" s="335"/>
    </row>
    <row r="37" spans="1:33" ht="12.75" x14ac:dyDescent="0.2">
      <c r="B37" s="441"/>
      <c r="C37" s="81" t="s">
        <v>378</v>
      </c>
      <c r="D37" s="54" t="s">
        <v>378</v>
      </c>
      <c r="E37" s="81" t="s">
        <v>403</v>
      </c>
      <c r="F37" s="54" t="s">
        <v>242</v>
      </c>
      <c r="G37" s="81" t="s">
        <v>243</v>
      </c>
      <c r="H37" s="81" t="s">
        <v>243</v>
      </c>
      <c r="I37" s="81" t="s">
        <v>243</v>
      </c>
      <c r="J37" s="81"/>
      <c r="K37" s="14"/>
      <c r="L37" s="279"/>
      <c r="AG37" s="335"/>
    </row>
    <row r="38" spans="1:33" ht="12.75" x14ac:dyDescent="0.2">
      <c r="B38" s="441"/>
      <c r="C38" s="264" t="s">
        <v>349</v>
      </c>
      <c r="D38" s="264" t="s">
        <v>71</v>
      </c>
      <c r="E38" s="264" t="str">
        <f>E15</f>
        <v>2016-17</v>
      </c>
      <c r="F38" s="264" t="str">
        <f>F15</f>
        <v>2017-18</v>
      </c>
      <c r="G38" s="264" t="str">
        <f>G15</f>
        <v>2018-19</v>
      </c>
      <c r="H38" s="264" t="str">
        <f>H15</f>
        <v>2019-20</v>
      </c>
      <c r="I38" s="264" t="str">
        <f>I15</f>
        <v>2020-21</v>
      </c>
      <c r="J38" s="15"/>
      <c r="K38" s="14"/>
      <c r="L38" s="279"/>
      <c r="AG38" s="335"/>
    </row>
    <row r="39" spans="1:33" ht="12.75" x14ac:dyDescent="0.2">
      <c r="B39" s="441"/>
      <c r="C39" s="489"/>
      <c r="D39" s="489"/>
      <c r="E39" s="14"/>
      <c r="F39" s="14"/>
      <c r="G39" s="14"/>
      <c r="H39" s="14"/>
      <c r="I39" s="14"/>
      <c r="J39" s="14"/>
      <c r="K39" s="15"/>
      <c r="L39" s="279"/>
      <c r="AG39" s="335"/>
    </row>
    <row r="40" spans="1:33" ht="12.75" x14ac:dyDescent="0.2">
      <c r="B40" s="641" t="s">
        <v>376</v>
      </c>
      <c r="C40" s="418"/>
      <c r="D40" s="418"/>
      <c r="E40" s="418"/>
      <c r="F40" s="418"/>
      <c r="G40" s="418"/>
      <c r="H40" s="418"/>
      <c r="I40" s="418"/>
      <c r="J40" s="14"/>
      <c r="K40" s="15"/>
      <c r="L40" s="279"/>
      <c r="AG40" s="335"/>
    </row>
    <row r="41" spans="1:33" ht="12.75" x14ac:dyDescent="0.2">
      <c r="A41" s="565"/>
      <c r="B41" s="642"/>
      <c r="C41" s="489"/>
      <c r="D41" s="489"/>
      <c r="E41" s="14"/>
      <c r="F41" s="14"/>
      <c r="G41" s="14"/>
      <c r="H41" s="14"/>
      <c r="I41" s="14"/>
      <c r="J41" s="14"/>
      <c r="K41" s="15"/>
      <c r="L41" s="279"/>
      <c r="AG41" s="335"/>
    </row>
    <row r="42" spans="1:33" ht="27" customHeight="1" x14ac:dyDescent="0.2">
      <c r="A42" s="565"/>
      <c r="B42" s="647" t="s">
        <v>461</v>
      </c>
      <c r="C42" s="489"/>
      <c r="D42" s="489"/>
      <c r="E42" s="986" t="s">
        <v>590</v>
      </c>
      <c r="F42" s="987"/>
      <c r="G42" s="987"/>
      <c r="H42" s="987"/>
      <c r="I42" s="988"/>
      <c r="J42" s="14"/>
      <c r="K42" s="15"/>
      <c r="L42" s="279"/>
      <c r="AG42" s="335"/>
    </row>
    <row r="43" spans="1:33" ht="12.75" x14ac:dyDescent="0.2">
      <c r="A43" s="565"/>
      <c r="B43" s="642"/>
      <c r="C43" s="489"/>
      <c r="D43" s="489"/>
      <c r="E43" s="14"/>
      <c r="F43" s="14"/>
      <c r="G43" s="14"/>
      <c r="H43" s="14"/>
      <c r="I43" s="14"/>
      <c r="J43" s="14"/>
      <c r="K43" s="15"/>
      <c r="L43" s="279"/>
      <c r="AG43" s="335"/>
    </row>
    <row r="44" spans="1:33" ht="12.75" x14ac:dyDescent="0.2">
      <c r="A44" s="565"/>
      <c r="B44" s="643" t="s">
        <v>348</v>
      </c>
      <c r="C44" s="489"/>
      <c r="D44" s="489"/>
      <c r="E44" s="440">
        <f>D45</f>
        <v>5141</v>
      </c>
      <c r="F44" s="440">
        <f>E45</f>
        <v>5147</v>
      </c>
      <c r="G44" s="440">
        <f>F45</f>
        <v>5152</v>
      </c>
      <c r="H44" s="440">
        <f>G45</f>
        <v>5157</v>
      </c>
      <c r="I44" s="440">
        <f>H45</f>
        <v>5162</v>
      </c>
      <c r="J44" s="14"/>
      <c r="K44" s="15"/>
      <c r="L44" s="279"/>
      <c r="AG44" s="335"/>
    </row>
    <row r="45" spans="1:33" ht="12.75" x14ac:dyDescent="0.2">
      <c r="A45" s="565"/>
      <c r="B45" s="643" t="s">
        <v>347</v>
      </c>
      <c r="C45" s="418">
        <v>5121</v>
      </c>
      <c r="D45" s="418">
        <v>5141</v>
      </c>
      <c r="E45" s="418">
        <v>5147</v>
      </c>
      <c r="F45" s="418">
        <v>5152</v>
      </c>
      <c r="G45" s="418">
        <v>5157</v>
      </c>
      <c r="H45" s="418">
        <v>5162</v>
      </c>
      <c r="I45" s="418">
        <v>5167</v>
      </c>
      <c r="J45" s="14"/>
      <c r="K45" s="15"/>
      <c r="L45" s="279"/>
      <c r="AG45" s="335"/>
    </row>
    <row r="46" spans="1:33" ht="12.75" x14ac:dyDescent="0.2">
      <c r="A46" s="565"/>
      <c r="B46" s="642"/>
      <c r="C46" s="489"/>
      <c r="D46" s="489"/>
      <c r="E46" s="14"/>
      <c r="F46" s="14"/>
      <c r="G46" s="14"/>
      <c r="H46" s="14"/>
      <c r="I46" s="14"/>
      <c r="J46" s="14"/>
      <c r="K46" s="15"/>
      <c r="L46" s="279"/>
      <c r="AG46" s="335"/>
    </row>
    <row r="47" spans="1:33" ht="27.75" customHeight="1" x14ac:dyDescent="0.2">
      <c r="A47" s="565"/>
      <c r="B47" s="648" t="s">
        <v>440</v>
      </c>
      <c r="C47" s="489"/>
      <c r="D47" s="489"/>
      <c r="E47" s="983" t="s">
        <v>593</v>
      </c>
      <c r="F47" s="984"/>
      <c r="G47" s="984"/>
      <c r="H47" s="984"/>
      <c r="I47" s="985"/>
      <c r="J47" s="14"/>
      <c r="K47" s="15"/>
      <c r="L47" s="279"/>
      <c r="AG47" s="335"/>
    </row>
    <row r="48" spans="1:33" ht="12.75" x14ac:dyDescent="0.2">
      <c r="A48" s="565"/>
      <c r="B48" s="642"/>
      <c r="C48" s="489"/>
      <c r="D48" s="489"/>
      <c r="E48" s="14"/>
      <c r="F48" s="14"/>
      <c r="G48" s="14"/>
      <c r="H48" s="14"/>
      <c r="I48" s="14"/>
      <c r="J48" s="14"/>
      <c r="K48" s="15"/>
      <c r="L48" s="279"/>
      <c r="AG48" s="335"/>
    </row>
    <row r="49" spans="1:33" ht="12.75" x14ac:dyDescent="0.2">
      <c r="A49" s="565"/>
      <c r="B49" s="643" t="s">
        <v>377</v>
      </c>
      <c r="C49" s="489"/>
      <c r="D49" s="489"/>
      <c r="E49" s="401">
        <f>IFERROR(E40/E18,"")</f>
        <v>0</v>
      </c>
      <c r="F49" s="401">
        <f t="shared" ref="F49:I49" si="0">IFERROR(F40/F18,"")</f>
        <v>0</v>
      </c>
      <c r="G49" s="401">
        <f t="shared" si="0"/>
        <v>0</v>
      </c>
      <c r="H49" s="401">
        <f t="shared" si="0"/>
        <v>0</v>
      </c>
      <c r="I49" s="401">
        <f t="shared" si="0"/>
        <v>0</v>
      </c>
      <c r="J49" s="515"/>
      <c r="K49" s="15"/>
      <c r="L49" s="279"/>
      <c r="AG49" s="335"/>
    </row>
    <row r="50" spans="1:33" ht="12.75" x14ac:dyDescent="0.2">
      <c r="A50" s="565"/>
      <c r="B50" s="643" t="s">
        <v>375</v>
      </c>
      <c r="C50" s="489"/>
      <c r="D50" s="401">
        <f>IFERROR((D45-C45)/C45,"")</f>
        <v>3.9054872095293887E-3</v>
      </c>
      <c r="E50" s="401">
        <f t="shared" ref="E50:I50" si="1">IFERROR((E45-D45)/D45,"")</f>
        <v>1.167088115152694E-3</v>
      </c>
      <c r="F50" s="401">
        <f t="shared" si="1"/>
        <v>9.7143967359626963E-4</v>
      </c>
      <c r="G50" s="401">
        <f t="shared" si="1"/>
        <v>9.7049689440993788E-4</v>
      </c>
      <c r="H50" s="401">
        <f t="shared" si="1"/>
        <v>9.6955594337793294E-4</v>
      </c>
      <c r="I50" s="401">
        <f t="shared" si="1"/>
        <v>9.6861681518791169E-4</v>
      </c>
      <c r="J50" s="515"/>
      <c r="K50" s="15"/>
      <c r="L50" s="279"/>
      <c r="AG50" s="335"/>
    </row>
    <row r="51" spans="1:33" ht="12.75" x14ac:dyDescent="0.2">
      <c r="A51" s="565"/>
      <c r="B51" s="489"/>
      <c r="C51" s="489"/>
      <c r="D51" s="489"/>
      <c r="E51" s="14"/>
      <c r="F51" s="14"/>
      <c r="G51" s="14"/>
      <c r="H51" s="14"/>
      <c r="I51" s="14"/>
      <c r="J51" s="14"/>
      <c r="K51" s="15"/>
      <c r="L51" s="279"/>
      <c r="AG51" s="335"/>
    </row>
    <row r="52" spans="1:33" ht="12.75" x14ac:dyDescent="0.2">
      <c r="A52" s="565"/>
      <c r="B52" s="489"/>
      <c r="C52" s="489"/>
      <c r="D52" s="489"/>
      <c r="E52" s="14"/>
      <c r="F52" s="14"/>
      <c r="G52" s="14"/>
      <c r="H52" s="14"/>
      <c r="I52" s="14"/>
      <c r="J52" s="14"/>
      <c r="K52" s="15"/>
      <c r="L52" s="279"/>
      <c r="AG52" s="335"/>
    </row>
    <row r="53" spans="1:33" ht="12.75" x14ac:dyDescent="0.2">
      <c r="B53" s="342"/>
      <c r="C53" s="490"/>
      <c r="D53" s="490"/>
      <c r="E53" s="129"/>
      <c r="F53" s="129"/>
      <c r="G53" s="129"/>
      <c r="H53" s="129"/>
      <c r="I53" s="129"/>
      <c r="J53" s="129"/>
      <c r="K53" s="532"/>
      <c r="L53" s="451"/>
      <c r="AG53" s="335"/>
    </row>
    <row r="54" spans="1:33" ht="11.25" x14ac:dyDescent="0.2">
      <c r="AG54" s="335"/>
    </row>
    <row r="55" spans="1:33" ht="11.25" x14ac:dyDescent="0.2">
      <c r="AG55" s="335"/>
    </row>
    <row r="56" spans="1:33" ht="14.25" x14ac:dyDescent="0.2">
      <c r="B56" s="333" t="s">
        <v>264</v>
      </c>
      <c r="C56" s="498"/>
      <c r="D56" s="498"/>
      <c r="AG56" s="335"/>
    </row>
    <row r="57" spans="1:33" ht="11.25" x14ac:dyDescent="0.2">
      <c r="AG57" s="335"/>
    </row>
    <row r="58" spans="1:33" ht="14.25" x14ac:dyDescent="0.2">
      <c r="B58" s="495"/>
      <c r="C58" s="496"/>
      <c r="D58" s="496"/>
      <c r="E58" s="497"/>
      <c r="F58" s="497"/>
      <c r="G58" s="497"/>
      <c r="H58" s="497"/>
      <c r="I58" s="497"/>
      <c r="J58" s="128"/>
      <c r="K58" s="516"/>
      <c r="L58" s="517"/>
      <c r="AG58" s="335"/>
    </row>
    <row r="59" spans="1:33" ht="12.75" customHeight="1" x14ac:dyDescent="0.2">
      <c r="B59" s="332"/>
      <c r="C59" s="25"/>
      <c r="D59" s="25"/>
      <c r="E59" s="14"/>
      <c r="F59" s="14"/>
      <c r="G59" s="14"/>
      <c r="H59" s="14"/>
      <c r="I59" s="14"/>
      <c r="J59" s="14"/>
      <c r="K59" s="978" t="s">
        <v>385</v>
      </c>
      <c r="L59" s="514"/>
      <c r="AG59" s="335"/>
    </row>
    <row r="60" spans="1:33" ht="12.75" x14ac:dyDescent="0.2">
      <c r="B60" s="332"/>
      <c r="C60" s="25"/>
      <c r="D60" s="25"/>
      <c r="E60" s="264" t="str">
        <f>E38</f>
        <v>2016-17</v>
      </c>
      <c r="F60" s="264" t="str">
        <f>F38</f>
        <v>2017-18</v>
      </c>
      <c r="G60" s="264" t="str">
        <f>G38</f>
        <v>2018-19</v>
      </c>
      <c r="H60" s="264" t="str">
        <f>H38</f>
        <v>2019-20</v>
      </c>
      <c r="I60" s="264" t="str">
        <f>I38</f>
        <v>2020-21</v>
      </c>
      <c r="J60" s="15"/>
      <c r="K60" s="978"/>
      <c r="L60" s="514"/>
      <c r="AG60" s="335"/>
    </row>
    <row r="61" spans="1:33" ht="12.75" x14ac:dyDescent="0.2">
      <c r="B61" s="494"/>
      <c r="C61" s="493"/>
      <c r="D61" s="25"/>
      <c r="E61" s="501"/>
      <c r="F61" s="502"/>
      <c r="G61" s="502"/>
      <c r="H61" s="502"/>
      <c r="I61" s="502"/>
      <c r="J61" s="502"/>
      <c r="K61" s="978"/>
      <c r="L61" s="514"/>
      <c r="AG61" s="335"/>
    </row>
    <row r="62" spans="1:33" ht="13.5" thickBot="1" x14ac:dyDescent="0.25">
      <c r="B62" s="981" t="s">
        <v>406</v>
      </c>
      <c r="C62" s="982"/>
      <c r="D62" s="25"/>
      <c r="E62" s="601"/>
      <c r="F62" s="652">
        <f>IFERROR((IF(C11&gt;0,F68/E67-1,"")),"")</f>
        <v>3.996833118763643E-2</v>
      </c>
      <c r="G62" s="533" t="str">
        <f>IFERROR(IF($C$11&gt;1,G68/F67-1,""),"")</f>
        <v/>
      </c>
      <c r="H62" s="533" t="str">
        <f>IFERROR(IF($C$11&gt;2,H68/G67-1,""),"")</f>
        <v/>
      </c>
      <c r="I62" s="533" t="str">
        <f>IFERROR(IF($C$11&gt;3,I68/H67-1,""),"")</f>
        <v/>
      </c>
      <c r="J62" s="518"/>
      <c r="K62" s="519">
        <f>SUM(F62:I62)</f>
        <v>3.996833118763643E-2</v>
      </c>
      <c r="L62" s="520"/>
      <c r="AG62" s="335"/>
    </row>
    <row r="63" spans="1:33" ht="13.5" thickTop="1" x14ac:dyDescent="0.2">
      <c r="B63" s="971" t="s">
        <v>372</v>
      </c>
      <c r="C63" s="972"/>
      <c r="D63" s="25"/>
      <c r="E63" s="14"/>
      <c r="F63" s="462">
        <f>IFERROR(IF(C11&gt;0,F62,""),"")</f>
        <v>3.996833118763643E-2</v>
      </c>
      <c r="G63" s="462" t="str">
        <f>IFERROR(IF($C$11&gt;1,G62+F63,""),"")</f>
        <v/>
      </c>
      <c r="H63" s="462" t="str">
        <f>IFERROR(IF($C$11&gt;2,H62+G63,""),"")</f>
        <v/>
      </c>
      <c r="I63" s="462" t="str">
        <f>IFERROR(IF($C$11&gt;3,I62+H63,""),"")</f>
        <v/>
      </c>
      <c r="J63" s="521"/>
      <c r="K63" s="977" t="s">
        <v>386</v>
      </c>
      <c r="L63" s="514"/>
      <c r="AG63" s="335"/>
    </row>
    <row r="64" spans="1:33" ht="12.75" x14ac:dyDescent="0.2">
      <c r="B64" s="979" t="s">
        <v>373</v>
      </c>
      <c r="C64" s="980"/>
      <c r="D64" s="25"/>
      <c r="E64" s="14"/>
      <c r="F64" s="651">
        <f>IFERROR(IF(C11&gt;0,'SRP and LTFP'!D13-'SRP and LTFP'!C13-'Higher cap(s) calculation'!F40,""),"")</f>
        <v>286238</v>
      </c>
      <c r="G64" s="602" t="str">
        <f>IFERROR(IF($C$11&gt;1,'SRP and LTFP'!E13-'SRP and LTFP'!D13-'Higher cap(s) calculation'!G40,""),"")</f>
        <v/>
      </c>
      <c r="H64" s="602" t="str">
        <f>IFERROR(IF($C$11&gt;2,'SRP and LTFP'!F13-'SRP and LTFP'!E13-'Higher cap(s) calculation'!H40,""),"")</f>
        <v/>
      </c>
      <c r="I64" s="602" t="str">
        <f>IFERROR(IF($C$11&gt;3,'SRP and LTFP'!G13-'SRP and LTFP'!F13-'Higher cap(s) calculation'!I40,""),"")</f>
        <v/>
      </c>
      <c r="J64" s="522"/>
      <c r="K64" s="976"/>
      <c r="L64" s="514"/>
      <c r="AG64" s="335"/>
    </row>
    <row r="65" spans="2:33" ht="13.5" thickBot="1" x14ac:dyDescent="0.25">
      <c r="B65" s="979" t="s">
        <v>374</v>
      </c>
      <c r="C65" s="980"/>
      <c r="D65" s="25"/>
      <c r="E65" s="14"/>
      <c r="F65" s="512">
        <f>IFERROR(IF(C11&gt;0,F64,""),"")</f>
        <v>286238</v>
      </c>
      <c r="G65" s="512" t="str">
        <f>IFERROR(IF($C$11&gt;1,F65+G64,""),"")</f>
        <v/>
      </c>
      <c r="H65" s="512" t="str">
        <f>IFERROR(IF($C$11&gt;2,G65+H64,""),"")</f>
        <v/>
      </c>
      <c r="I65" s="512" t="str">
        <f>IFERROR(IF($C$11&gt;3,H65+I64,""),"")</f>
        <v/>
      </c>
      <c r="J65" s="523"/>
      <c r="K65" s="524">
        <f>SUM(F65:I65)</f>
        <v>286238</v>
      </c>
      <c r="L65" s="520"/>
      <c r="AG65" s="335"/>
    </row>
    <row r="66" spans="2:33" ht="13.5" customHeight="1" thickTop="1" x14ac:dyDescent="0.2">
      <c r="B66" s="494"/>
      <c r="C66" s="493"/>
      <c r="D66" s="25"/>
      <c r="E66" s="14"/>
      <c r="F66" s="600"/>
      <c r="G66" s="600"/>
      <c r="H66" s="600"/>
      <c r="I66" s="600"/>
      <c r="J66" s="14"/>
      <c r="K66" s="526"/>
      <c r="L66" s="514"/>
      <c r="AG66" s="335"/>
    </row>
    <row r="67" spans="2:33" ht="12.75" x14ac:dyDescent="0.2">
      <c r="B67" s="979" t="s">
        <v>369</v>
      </c>
      <c r="C67" s="980"/>
      <c r="D67" s="25"/>
      <c r="E67" s="603">
        <f>IFERROR(IF(C11&gt;0,(E20+E40)/E45,""),"")</f>
        <v>1391.4163590441033</v>
      </c>
      <c r="F67" s="603">
        <f>IFERROR(IF(C11&gt;0,(F20+F40)/F45,""),"")</f>
        <v>1445.6246118012423</v>
      </c>
      <c r="G67" s="603" t="str">
        <f>IFERROR(IF($C$11&gt;1,(G20+G40)/G45,""),"")</f>
        <v/>
      </c>
      <c r="H67" s="603" t="str">
        <f>IFERROR(IF($C$11&gt;2,(H20+H40)/H45,""),"")</f>
        <v/>
      </c>
      <c r="I67" s="603" t="str">
        <f>IFERROR(IF($C$11&gt;3,(I20+I40)/I45,""),"")</f>
        <v/>
      </c>
      <c r="J67" s="14"/>
      <c r="K67" s="526"/>
      <c r="L67" s="279"/>
      <c r="AG67" s="335"/>
    </row>
    <row r="68" spans="2:33" ht="14.25" x14ac:dyDescent="0.2">
      <c r="B68" s="979" t="s">
        <v>370</v>
      </c>
      <c r="C68" s="980"/>
      <c r="D68" s="25"/>
      <c r="E68" s="604"/>
      <c r="F68" s="603">
        <f>IFERROR(IF(C11&gt;0,F20/F44,""),"")</f>
        <v>1447.0289489022732</v>
      </c>
      <c r="G68" s="603" t="str">
        <f>IFERROR(IF($C$11&gt;1,(G20)/G44,""),"")</f>
        <v/>
      </c>
      <c r="H68" s="603" t="str">
        <f>IFERROR(IF($C$11&gt;2,(H20)/H44,""),"")</f>
        <v/>
      </c>
      <c r="I68" s="603" t="str">
        <f>IFERROR(IF($C$11&gt;3,(I20)/I44,""),"")</f>
        <v/>
      </c>
      <c r="J68" s="527"/>
      <c r="K68" s="526"/>
      <c r="L68" s="280"/>
      <c r="AG68" s="335"/>
    </row>
    <row r="69" spans="2:33" ht="26.25" customHeight="1" x14ac:dyDescent="0.2">
      <c r="B69" s="357"/>
      <c r="C69" s="492"/>
      <c r="D69" s="25"/>
      <c r="E69" s="14"/>
      <c r="F69" s="14"/>
      <c r="G69" s="14"/>
      <c r="H69" s="14"/>
      <c r="I69" s="14"/>
      <c r="J69" s="14"/>
      <c r="K69" s="978" t="s">
        <v>379</v>
      </c>
      <c r="L69" s="514"/>
      <c r="AG69" s="335"/>
    </row>
    <row r="70" spans="2:33" ht="12.75" x14ac:dyDescent="0.2">
      <c r="B70" s="332"/>
      <c r="C70" s="492"/>
      <c r="D70" s="25"/>
      <c r="E70" s="14"/>
      <c r="F70" s="14"/>
      <c r="G70" s="14"/>
      <c r="H70" s="14"/>
      <c r="I70" s="14"/>
      <c r="J70" s="14"/>
      <c r="K70" s="976"/>
      <c r="L70" s="514"/>
      <c r="AG70" s="335"/>
    </row>
    <row r="71" spans="2:33" ht="13.5" thickBot="1" x14ac:dyDescent="0.25">
      <c r="B71" s="971" t="s">
        <v>388</v>
      </c>
      <c r="C71" s="972"/>
      <c r="D71" s="492"/>
      <c r="E71" s="14"/>
      <c r="F71" s="513">
        <f>IFERROR(IF(C11&gt;0,(F20-E20)/E20,""),"")</f>
        <v>3.9968331187636319E-2</v>
      </c>
      <c r="G71" s="513" t="str">
        <f>IFERROR(IF($C$11&gt;1,(G20-F20)/F20,""),"")</f>
        <v/>
      </c>
      <c r="H71" s="513" t="str">
        <f>IFERROR(IF($C$11&gt;2,(H20-G20)/G20,""),"")</f>
        <v/>
      </c>
      <c r="I71" s="513" t="str">
        <f>IFERROR(IF(C11&gt;3,(I20-H20)/H20,""),"")</f>
        <v/>
      </c>
      <c r="J71" s="14"/>
      <c r="K71" s="519">
        <f>SUM(F71:I71)</f>
        <v>3.9968331187636319E-2</v>
      </c>
      <c r="L71" s="514"/>
      <c r="AG71" s="335"/>
    </row>
    <row r="72" spans="2:33" ht="15" customHeight="1" thickTop="1" x14ac:dyDescent="0.2">
      <c r="B72" s="971" t="s">
        <v>389</v>
      </c>
      <c r="C72" s="972"/>
      <c r="D72" s="492"/>
      <c r="E72" s="14"/>
      <c r="F72" s="513">
        <f>IFERROR(IF(C11&gt;0,F71,""),"")</f>
        <v>3.9968331187636319E-2</v>
      </c>
      <c r="G72" s="513" t="str">
        <f>IFERROR(IF($C$11&gt;1,F72+G71,""),"")</f>
        <v/>
      </c>
      <c r="H72" s="513" t="str">
        <f>IFERROR(IF($C$11&gt;2,G72+H71,""),"")</f>
        <v/>
      </c>
      <c r="I72" s="513" t="str">
        <f>IFERROR(IF($C$11&gt;3,H72+I71,""),"")</f>
        <v/>
      </c>
      <c r="J72" s="15"/>
      <c r="K72" s="977" t="s">
        <v>384</v>
      </c>
      <c r="L72" s="520"/>
      <c r="AG72" s="335"/>
    </row>
    <row r="73" spans="2:33" ht="13.5" customHeight="1" x14ac:dyDescent="0.2">
      <c r="B73" s="971" t="s">
        <v>390</v>
      </c>
      <c r="C73" s="972"/>
      <c r="D73" s="492"/>
      <c r="E73" s="14"/>
      <c r="F73" s="512">
        <f>IFERROR(IF(C11&gt;0,'SRP and LTFP'!D13-'SRP and LTFP'!C13,""),"")</f>
        <v>286238</v>
      </c>
      <c r="G73" s="512" t="str">
        <f>IFERROR(IF(C11&gt;1,'SRP and LTFP'!E13-'SRP and LTFP'!D13,""),"")</f>
        <v/>
      </c>
      <c r="H73" s="512" t="str">
        <f>IFERROR(IF(C11&gt;2,'SRP and LTFP'!F13-'SRP and LTFP'!E13,""),"")</f>
        <v/>
      </c>
      <c r="I73" s="512" t="str">
        <f>IFERROR(IF(C11&gt;3,'SRP and LTFP'!G13-'SRP and LTFP'!F13,""),"")</f>
        <v/>
      </c>
      <c r="J73" s="525"/>
      <c r="K73" s="976"/>
      <c r="L73" s="514"/>
      <c r="AG73" s="335"/>
    </row>
    <row r="74" spans="2:33" ht="13.5" thickBot="1" x14ac:dyDescent="0.25">
      <c r="B74" s="971" t="s">
        <v>391</v>
      </c>
      <c r="C74" s="972"/>
      <c r="D74" s="492"/>
      <c r="E74" s="14"/>
      <c r="F74" s="512">
        <f>IFERROR(IF(C11&gt;0,F73,""),"")</f>
        <v>286238</v>
      </c>
      <c r="G74" s="512" t="str">
        <f>IFERROR(IF(C11&gt;1,F74+G73,""),"")</f>
        <v/>
      </c>
      <c r="H74" s="512" t="str">
        <f>IFERROR(IF(C11&gt;2,G74+H73,""),"")</f>
        <v/>
      </c>
      <c r="I74" s="512" t="str">
        <f>IFERROR(IF(C11&gt;3,H74+I73,""),"")</f>
        <v/>
      </c>
      <c r="J74" s="525"/>
      <c r="K74" s="524">
        <f>SUM(F74:I74)</f>
        <v>286238</v>
      </c>
      <c r="L74" s="514"/>
      <c r="AG74" s="335"/>
    </row>
    <row r="75" spans="2:33" ht="13.5" thickTop="1" x14ac:dyDescent="0.2">
      <c r="B75" s="499"/>
      <c r="C75" s="500"/>
      <c r="D75" s="25"/>
      <c r="E75" s="341"/>
      <c r="F75" s="341"/>
      <c r="G75" s="341"/>
      <c r="H75" s="341"/>
      <c r="I75" s="341"/>
      <c r="J75" s="15"/>
      <c r="K75" s="14"/>
      <c r="L75" s="520"/>
      <c r="AG75" s="335"/>
    </row>
    <row r="76" spans="2:33" ht="20.25" customHeight="1" x14ac:dyDescent="0.2">
      <c r="B76" s="494"/>
      <c r="C76" s="29"/>
      <c r="D76" s="14"/>
      <c r="E76" s="263"/>
      <c r="F76" s="263"/>
      <c r="G76" s="14"/>
      <c r="H76" s="14"/>
      <c r="I76" s="14"/>
      <c r="J76" s="15"/>
      <c r="K76" s="526"/>
      <c r="L76" s="339"/>
      <c r="AG76" s="335"/>
    </row>
    <row r="77" spans="2:33" ht="14.25" x14ac:dyDescent="0.2">
      <c r="B77" s="382"/>
      <c r="C77" s="129"/>
      <c r="D77" s="129"/>
      <c r="E77" s="345"/>
      <c r="F77" s="345"/>
      <c r="G77" s="129"/>
      <c r="H77" s="129"/>
      <c r="I77" s="129"/>
      <c r="J77" s="129"/>
      <c r="K77" s="343"/>
      <c r="L77" s="344"/>
    </row>
    <row r="78" spans="2:33" ht="11.25" x14ac:dyDescent="0.2"/>
    <row r="79" spans="2:33" ht="11.25" x14ac:dyDescent="0.2"/>
    <row r="80" spans="2:33" ht="14.25" x14ac:dyDescent="0.2">
      <c r="B80" s="333" t="s">
        <v>407</v>
      </c>
      <c r="C80" s="333"/>
      <c r="D80" s="333"/>
      <c r="E80" s="572"/>
      <c r="F80" s="572"/>
      <c r="G80" s="572"/>
      <c r="H80" s="572"/>
      <c r="I80" s="572"/>
      <c r="J80" s="572"/>
      <c r="K80" s="572"/>
      <c r="L80" s="572"/>
    </row>
    <row r="81" spans="2:33" ht="11.25" x14ac:dyDescent="0.2">
      <c r="B81" s="572"/>
      <c r="C81" s="572"/>
      <c r="D81" s="572"/>
      <c r="E81" s="572"/>
      <c r="F81" s="572"/>
      <c r="G81" s="572"/>
      <c r="H81" s="572"/>
      <c r="I81" s="572"/>
      <c r="J81" s="572"/>
      <c r="K81" s="572"/>
      <c r="L81" s="572"/>
      <c r="AG81" s="335"/>
    </row>
    <row r="82" spans="2:33" ht="11.25" x14ac:dyDescent="0.2">
      <c r="B82" s="573"/>
      <c r="C82" s="574"/>
      <c r="D82" s="574"/>
      <c r="E82" s="574"/>
      <c r="F82" s="574"/>
      <c r="G82" s="574"/>
      <c r="H82" s="574"/>
      <c r="I82" s="574"/>
      <c r="J82" s="574"/>
      <c r="K82" s="574"/>
      <c r="L82" s="575"/>
      <c r="AG82" s="335"/>
    </row>
    <row r="83" spans="2:33" ht="14.25" customHeight="1" x14ac:dyDescent="0.2">
      <c r="B83" s="852" t="s">
        <v>380</v>
      </c>
      <c r="C83" s="853"/>
      <c r="D83" s="576"/>
      <c r="E83" s="576"/>
      <c r="F83" s="576"/>
      <c r="G83" s="576"/>
      <c r="H83" s="576"/>
      <c r="I83" s="576"/>
      <c r="J83" s="576"/>
      <c r="K83" s="576"/>
      <c r="L83" s="577"/>
      <c r="AG83" s="335"/>
    </row>
    <row r="84" spans="2:33" ht="12.75" customHeight="1" x14ac:dyDescent="0.2">
      <c r="B84" s="578" t="s">
        <v>382</v>
      </c>
      <c r="C84" s="579">
        <f>K62</f>
        <v>3.996833118763643E-2</v>
      </c>
      <c r="D84" s="580"/>
      <c r="E84" s="264" t="str">
        <f>E60</f>
        <v>2016-17</v>
      </c>
      <c r="F84" s="264" t="str">
        <f>F60</f>
        <v>2017-18</v>
      </c>
      <c r="G84" s="264" t="str">
        <f>G60</f>
        <v>2018-19</v>
      </c>
      <c r="H84" s="264" t="str">
        <f>H60</f>
        <v>2019-20</v>
      </c>
      <c r="I84" s="264" t="str">
        <f>I60</f>
        <v>2020-21</v>
      </c>
      <c r="J84" s="15"/>
      <c r="K84" s="978" t="s">
        <v>385</v>
      </c>
      <c r="L84" s="569"/>
      <c r="AG84" s="335"/>
    </row>
    <row r="85" spans="2:33" ht="12.75" x14ac:dyDescent="0.2">
      <c r="B85" s="578" t="s">
        <v>383</v>
      </c>
      <c r="C85" s="653" t="str">
        <f>CONCATENATE(C11," years")</f>
        <v>1 years</v>
      </c>
      <c r="D85" s="580"/>
      <c r="E85" s="14"/>
      <c r="F85" s="581"/>
      <c r="G85" s="581"/>
      <c r="H85" s="581"/>
      <c r="I85" s="581"/>
      <c r="J85" s="581"/>
      <c r="K85" s="978"/>
      <c r="L85" s="582"/>
      <c r="AG85" s="335"/>
    </row>
    <row r="86" spans="2:33" ht="12.75" x14ac:dyDescent="0.2">
      <c r="B86" s="583"/>
      <c r="C86" s="584"/>
      <c r="D86" s="576"/>
      <c r="E86" s="14"/>
      <c r="F86" s="581"/>
      <c r="G86" s="581"/>
      <c r="H86" s="581"/>
      <c r="I86" s="581"/>
      <c r="J86" s="581"/>
      <c r="K86" s="978"/>
      <c r="L86" s="582"/>
      <c r="AG86" s="335"/>
    </row>
    <row r="87" spans="2:33" ht="13.5" customHeight="1" thickBot="1" x14ac:dyDescent="0.25">
      <c r="B87" s="989" t="s">
        <v>381</v>
      </c>
      <c r="C87" s="990"/>
      <c r="D87" s="491"/>
      <c r="E87" s="576"/>
      <c r="F87" s="533">
        <f>IFERROR(IF(C11&gt;0,(K62/C11),""),"")</f>
        <v>3.996833118763643E-2</v>
      </c>
      <c r="G87" s="533" t="str">
        <f>IFERROR(IF($C$11&gt;1,$K$62/$C$11,""),"")</f>
        <v/>
      </c>
      <c r="H87" s="533" t="str">
        <f>IFERROR(IF($C$11&gt;2,$K$62/$C$11,""),"")</f>
        <v/>
      </c>
      <c r="I87" s="533" t="str">
        <f>IFERROR(IF($C$11&gt;3,$K$62/$C$11,""),"")</f>
        <v/>
      </c>
      <c r="J87" s="585"/>
      <c r="K87" s="519">
        <f>SUM(F87:I87)</f>
        <v>3.996833118763643E-2</v>
      </c>
      <c r="L87" s="586"/>
      <c r="AG87" s="335"/>
    </row>
    <row r="88" spans="2:33" ht="13.5" customHeight="1" thickTop="1" x14ac:dyDescent="0.2">
      <c r="B88" s="971" t="s">
        <v>372</v>
      </c>
      <c r="C88" s="972"/>
      <c r="D88" s="492"/>
      <c r="E88" s="576"/>
      <c r="F88" s="462">
        <f>IFERROR(IF(C11&gt;0,F87,""),"")</f>
        <v>3.996833118763643E-2</v>
      </c>
      <c r="G88" s="462" t="str">
        <f>IFERROR(IF($C$11&gt;1,F88+G87,""),"")</f>
        <v/>
      </c>
      <c r="H88" s="462" t="str">
        <f>IFERROR(IF($C$11&gt;2,G88+H87,""),"")</f>
        <v/>
      </c>
      <c r="I88" s="462" t="str">
        <f>IFERROR(IF($C$11&gt;3,H88+I87,""),"")</f>
        <v/>
      </c>
      <c r="J88" s="587"/>
      <c r="K88" s="975" t="s">
        <v>386</v>
      </c>
      <c r="L88" s="588"/>
      <c r="AG88" s="335"/>
    </row>
    <row r="89" spans="2:33" ht="12.75" x14ac:dyDescent="0.2">
      <c r="B89" s="971" t="s">
        <v>373</v>
      </c>
      <c r="C89" s="972"/>
      <c r="D89" s="492"/>
      <c r="E89" s="576"/>
      <c r="F89" s="571">
        <f>IFERROR(IF(C11&gt;0,((E67*(1+F87))-E67)*F45,""),"")</f>
        <v>286516.06294929155</v>
      </c>
      <c r="G89" s="571" t="str">
        <f>IFERROR(IF($C$11&gt;1,((F67*(1+G87))-F67)*G45,""),"")</f>
        <v/>
      </c>
      <c r="H89" s="571" t="str">
        <f>IFERROR(IF($C$11&gt;2,((G67*(1+H87))-G67)*H45,""),"")</f>
        <v/>
      </c>
      <c r="I89" s="571" t="str">
        <f>IFERROR(IF($C$11&gt;3,((H67*(1+I87))-H67)*I45,""),"")</f>
        <v/>
      </c>
      <c r="J89" s="589"/>
      <c r="K89" s="976"/>
      <c r="L89" s="590"/>
      <c r="AG89" s="335"/>
    </row>
    <row r="90" spans="2:33" ht="13.5" thickBot="1" x14ac:dyDescent="0.25">
      <c r="B90" s="971" t="s">
        <v>374</v>
      </c>
      <c r="C90" s="972"/>
      <c r="D90" s="492"/>
      <c r="E90" s="576"/>
      <c r="F90" s="571">
        <f>IFERROR(IF(C11&gt;0,(F89),""),"")</f>
        <v>286516.06294929155</v>
      </c>
      <c r="G90" s="571" t="str">
        <f>IFERROR(IF($C$11&gt;1,F90+G89,""),"")</f>
        <v/>
      </c>
      <c r="H90" s="571" t="str">
        <f>IFERROR(IF($C$11&gt;2,G90+H89,""),"")</f>
        <v/>
      </c>
      <c r="I90" s="571" t="str">
        <f>IFERROR(IF($C$11&gt;3,H90+I89,""),"")</f>
        <v/>
      </c>
      <c r="J90" s="591"/>
      <c r="K90" s="524">
        <f>SUM(F90:I90)</f>
        <v>286516.06294929155</v>
      </c>
      <c r="L90" s="592"/>
      <c r="AG90" s="335"/>
    </row>
    <row r="91" spans="2:33" ht="13.5" thickTop="1" x14ac:dyDescent="0.2">
      <c r="B91" s="593"/>
      <c r="C91" s="576"/>
      <c r="D91" s="492"/>
      <c r="E91" s="576"/>
      <c r="F91" s="576"/>
      <c r="G91" s="576"/>
      <c r="H91" s="576"/>
      <c r="I91" s="576"/>
      <c r="J91" s="576"/>
      <c r="K91" s="594"/>
      <c r="L91" s="577"/>
      <c r="AG91" s="335"/>
    </row>
    <row r="92" spans="2:33" ht="12.75" x14ac:dyDescent="0.2">
      <c r="B92" s="979" t="s">
        <v>369</v>
      </c>
      <c r="C92" s="980"/>
      <c r="D92" s="492"/>
      <c r="E92" s="603">
        <f>IFERROR(IF(C11&gt;0,(E20+E40)/E45,""),"")</f>
        <v>1391.4163590441033</v>
      </c>
      <c r="F92" s="603">
        <f>IFERROR(IF(C11&gt;0,(F95+F40)/F45,""),"")</f>
        <v>1445.6246118012423</v>
      </c>
      <c r="G92" s="603" t="str">
        <f>IFERROR(IF($C$11&gt;1,(G95+G40)/G45,""),"")</f>
        <v/>
      </c>
      <c r="H92" s="603" t="str">
        <f>IFERROR(IF($C$11&gt;2,(H95+H40)/H45,""),"")</f>
        <v/>
      </c>
      <c r="I92" s="603" t="str">
        <f>IFERROR(IF($C$11&gt;3,(I95+I40)/I45,""),"")</f>
        <v/>
      </c>
      <c r="J92" s="527"/>
      <c r="K92" s="576"/>
      <c r="L92" s="595"/>
      <c r="AG92" s="335"/>
    </row>
    <row r="93" spans="2:33" ht="12.75" x14ac:dyDescent="0.2">
      <c r="B93" s="979" t="s">
        <v>370</v>
      </c>
      <c r="C93" s="980"/>
      <c r="D93" s="492"/>
      <c r="E93" s="576"/>
      <c r="F93" s="603">
        <f>IFERROR(IF(C11&gt;0,E92*(1+F87),""),"")</f>
        <v>1447.0289489022732</v>
      </c>
      <c r="G93" s="603" t="str">
        <f>IFERROR(IF($C$11&gt;1, F92*(1+G87),""),"")</f>
        <v/>
      </c>
      <c r="H93" s="603" t="str">
        <f>IFERROR(IF($C$11&gt;2, G92*(1+H87),""),"")</f>
        <v/>
      </c>
      <c r="I93" s="603" t="str">
        <f>IFERROR(IF($C$11&gt;3, H92*(1+I87),""),"")</f>
        <v/>
      </c>
      <c r="J93" s="527"/>
      <c r="K93" s="576"/>
      <c r="L93" s="595"/>
      <c r="AG93" s="335"/>
    </row>
    <row r="94" spans="2:33" ht="12.75" x14ac:dyDescent="0.2">
      <c r="B94" s="593"/>
      <c r="C94" s="576"/>
      <c r="D94" s="650"/>
      <c r="E94" s="576"/>
      <c r="F94" s="576"/>
      <c r="G94" s="576"/>
      <c r="H94" s="576"/>
      <c r="I94" s="576"/>
      <c r="J94" s="576"/>
      <c r="K94" s="576"/>
      <c r="L94" s="577"/>
      <c r="AG94" s="335"/>
    </row>
    <row r="95" spans="2:33" ht="12.75" x14ac:dyDescent="0.2">
      <c r="B95" s="971" t="s">
        <v>405</v>
      </c>
      <c r="C95" s="972"/>
      <c r="D95" s="576"/>
      <c r="E95" s="576"/>
      <c r="F95" s="512">
        <f>IFERROR(IF(C11&gt;0,F93*F44,""),"")</f>
        <v>7447858</v>
      </c>
      <c r="G95" s="512" t="str">
        <f>IFERROR(IF($C$11&gt;1,G93*G44,""),"")</f>
        <v/>
      </c>
      <c r="H95" s="512" t="str">
        <f>IFERROR(IF($C$11&gt;2,H93*H44,""),"")</f>
        <v/>
      </c>
      <c r="I95" s="512" t="str">
        <f>IFERROR(IF($C$11&gt;3,I93*I44,""),"")</f>
        <v/>
      </c>
      <c r="J95" s="576"/>
      <c r="K95" s="576"/>
      <c r="L95" s="577"/>
      <c r="AG95" s="335"/>
    </row>
    <row r="96" spans="2:33" ht="12.75" x14ac:dyDescent="0.2">
      <c r="B96" s="971" t="s">
        <v>460</v>
      </c>
      <c r="C96" s="972"/>
      <c r="D96" s="576"/>
      <c r="E96" s="576"/>
      <c r="F96" s="664">
        <f>IFERROR(F95-'SRP and LTFP'!D13,"")</f>
        <v>0</v>
      </c>
      <c r="G96" s="664" t="str">
        <f>IFERROR(G95-'SRP and LTFP'!E13,"")</f>
        <v/>
      </c>
      <c r="H96" s="664" t="str">
        <f>IFERROR(H95-'SRP and LTFP'!F13,"")</f>
        <v/>
      </c>
      <c r="I96" s="664" t="str">
        <f>IFERROR(I95-'SRP and LTFP'!G13,"")</f>
        <v/>
      </c>
      <c r="J96" s="596"/>
      <c r="K96" s="576"/>
      <c r="L96" s="577"/>
      <c r="AG96" s="335"/>
    </row>
    <row r="97" spans="2:33" ht="11.25" x14ac:dyDescent="0.2">
      <c r="B97" s="597"/>
      <c r="C97" s="598"/>
      <c r="D97" s="598"/>
      <c r="E97" s="598"/>
      <c r="F97" s="598"/>
      <c r="G97" s="598"/>
      <c r="H97" s="598"/>
      <c r="I97" s="598"/>
      <c r="J97" s="598"/>
      <c r="K97" s="598"/>
      <c r="L97" s="599"/>
      <c r="AG97" s="335"/>
    </row>
    <row r="98" spans="2:33" ht="11.25" x14ac:dyDescent="0.2">
      <c r="B98" s="488"/>
      <c r="C98" s="488"/>
      <c r="D98" s="488"/>
      <c r="E98" s="488"/>
      <c r="F98" s="488"/>
      <c r="H98" s="488"/>
      <c r="I98" s="488"/>
      <c r="AG98" s="335"/>
    </row>
    <row r="99" spans="2:33" ht="11.25" x14ac:dyDescent="0.2">
      <c r="G99" s="486">
        <v>4</v>
      </c>
      <c r="H99" s="486"/>
      <c r="J99" s="488"/>
      <c r="K99" s="546"/>
      <c r="L99" s="488"/>
      <c r="AG99" s="335"/>
    </row>
    <row r="100" spans="2:33" ht="11.25" x14ac:dyDescent="0.2">
      <c r="B100" s="507"/>
      <c r="C100" s="507"/>
      <c r="D100" s="507"/>
      <c r="E100" s="507"/>
      <c r="F100" s="507"/>
      <c r="G100" s="507"/>
      <c r="H100" s="507"/>
      <c r="I100" s="507"/>
      <c r="AG100" s="335"/>
    </row>
    <row r="101" spans="2:33" ht="11.25" x14ac:dyDescent="0.2">
      <c r="B101" s="507"/>
      <c r="C101" s="507"/>
      <c r="D101" s="507"/>
      <c r="E101" s="507"/>
      <c r="F101" s="507"/>
      <c r="G101" s="507"/>
      <c r="H101" s="507"/>
      <c r="I101" s="507"/>
      <c r="J101" s="507"/>
      <c r="K101" s="507"/>
      <c r="L101" s="507"/>
      <c r="AG101" s="335"/>
    </row>
    <row r="102" spans="2:33" ht="11.25" x14ac:dyDescent="0.2">
      <c r="B102" s="507"/>
      <c r="C102" s="507"/>
      <c r="D102" s="507"/>
      <c r="E102" s="507"/>
      <c r="F102" s="507"/>
      <c r="G102" s="507"/>
      <c r="H102" s="507"/>
      <c r="I102" s="507"/>
      <c r="J102" s="507"/>
      <c r="K102" s="507"/>
      <c r="L102" s="507"/>
      <c r="AG102" s="335"/>
    </row>
    <row r="103" spans="2:33" ht="11.25" x14ac:dyDescent="0.2">
      <c r="B103" s="507"/>
      <c r="C103" s="507"/>
      <c r="D103" s="507"/>
      <c r="E103" s="507"/>
      <c r="F103" s="507"/>
      <c r="G103" s="507"/>
      <c r="H103" s="507"/>
      <c r="I103" s="507"/>
      <c r="J103" s="507"/>
      <c r="K103" s="507"/>
      <c r="L103" s="507"/>
      <c r="AG103" s="335"/>
    </row>
    <row r="104" spans="2:33" ht="11.25" x14ac:dyDescent="0.2">
      <c r="B104" s="507"/>
      <c r="C104" s="507"/>
      <c r="D104" s="507"/>
      <c r="E104" s="507"/>
      <c r="F104" s="507"/>
      <c r="G104" s="507"/>
      <c r="H104" s="507"/>
      <c r="I104" s="507"/>
      <c r="J104" s="507"/>
      <c r="K104" s="507"/>
      <c r="L104" s="507"/>
      <c r="AG104" s="335"/>
    </row>
    <row r="105" spans="2:33" ht="11.25" x14ac:dyDescent="0.2">
      <c r="B105" s="507"/>
      <c r="C105" s="507"/>
      <c r="D105" s="507"/>
      <c r="E105" s="507"/>
      <c r="F105" s="507"/>
      <c r="G105" s="509">
        <v>1</v>
      </c>
      <c r="H105" s="507"/>
      <c r="I105" s="507"/>
      <c r="J105" s="507"/>
      <c r="K105" s="507"/>
      <c r="L105" s="507"/>
      <c r="AG105" s="335"/>
    </row>
    <row r="106" spans="2:33" ht="11.25" x14ac:dyDescent="0.2">
      <c r="B106" s="507"/>
      <c r="C106" s="507"/>
      <c r="D106" s="507"/>
      <c r="E106" s="507"/>
      <c r="F106" s="507"/>
      <c r="G106" s="509">
        <v>2</v>
      </c>
      <c r="H106" s="507"/>
      <c r="I106" s="507"/>
      <c r="J106" s="507"/>
      <c r="K106" s="507"/>
      <c r="L106" s="507"/>
      <c r="AG106" s="335"/>
    </row>
    <row r="107" spans="2:33" ht="11.25" x14ac:dyDescent="0.2">
      <c r="B107" s="507"/>
      <c r="C107" s="507"/>
      <c r="D107" s="507"/>
      <c r="E107" s="507"/>
      <c r="F107" s="507"/>
      <c r="G107" s="509">
        <v>3</v>
      </c>
      <c r="H107" s="507"/>
      <c r="I107" s="507"/>
      <c r="J107" s="507"/>
      <c r="K107" s="507"/>
      <c r="L107" s="507"/>
      <c r="AG107" s="335"/>
    </row>
    <row r="108" spans="2:33" ht="11.25" x14ac:dyDescent="0.2">
      <c r="B108" s="507"/>
      <c r="C108" s="507"/>
      <c r="D108" s="507"/>
      <c r="F108" s="507"/>
      <c r="G108" s="509">
        <v>4</v>
      </c>
      <c r="H108" s="507"/>
      <c r="I108" s="507"/>
      <c r="J108" s="507"/>
      <c r="K108" s="507"/>
      <c r="L108" s="507"/>
      <c r="AG108" s="335"/>
    </row>
    <row r="109" spans="2:33" ht="11.25" x14ac:dyDescent="0.2">
      <c r="B109" s="507"/>
      <c r="C109" s="507"/>
      <c r="D109" s="507"/>
      <c r="E109" s="507"/>
      <c r="F109" s="507"/>
      <c r="G109" s="507"/>
      <c r="H109" s="507"/>
      <c r="I109" s="507"/>
      <c r="J109" s="507"/>
      <c r="K109" s="507"/>
      <c r="L109" s="507"/>
      <c r="AG109" s="335"/>
    </row>
    <row r="110" spans="2:33" ht="11.25" x14ac:dyDescent="0.2">
      <c r="B110" s="507"/>
      <c r="C110" s="507"/>
      <c r="D110" s="507"/>
      <c r="E110" s="507"/>
      <c r="F110" s="507"/>
      <c r="G110" s="507"/>
      <c r="H110" s="507"/>
      <c r="I110" s="507"/>
      <c r="J110" s="507"/>
      <c r="K110" s="507"/>
      <c r="L110" s="507"/>
      <c r="AG110" s="335"/>
    </row>
    <row r="111" spans="2:33" ht="11.25" x14ac:dyDescent="0.2">
      <c r="B111" s="507"/>
      <c r="C111" s="507"/>
      <c r="D111" s="507"/>
      <c r="E111" s="507"/>
      <c r="F111" s="507"/>
      <c r="G111" s="507"/>
      <c r="H111" s="507"/>
      <c r="I111" s="507"/>
      <c r="J111" s="507"/>
      <c r="K111" s="507"/>
      <c r="L111" s="507"/>
      <c r="AG111" s="335"/>
    </row>
    <row r="112" spans="2:33" ht="11.25" x14ac:dyDescent="0.2">
      <c r="B112" s="507"/>
      <c r="C112" s="507"/>
      <c r="D112" s="507"/>
      <c r="E112" s="507"/>
      <c r="F112" s="507"/>
      <c r="G112" s="507"/>
      <c r="H112" s="507"/>
      <c r="I112" s="507"/>
      <c r="J112" s="507"/>
      <c r="K112" s="507"/>
      <c r="L112" s="507"/>
      <c r="AG112" s="335"/>
    </row>
    <row r="113" spans="2:33" ht="11.25" x14ac:dyDescent="0.2">
      <c r="B113" s="507"/>
      <c r="C113" s="507"/>
      <c r="D113" s="507"/>
      <c r="E113" s="507"/>
      <c r="F113" s="507"/>
      <c r="G113" s="507"/>
      <c r="H113" s="507"/>
      <c r="I113" s="507"/>
      <c r="J113" s="507"/>
      <c r="K113" s="507"/>
      <c r="L113" s="507"/>
      <c r="AG113" s="335"/>
    </row>
    <row r="114" spans="2:33" ht="11.25" x14ac:dyDescent="0.2">
      <c r="B114" s="507"/>
      <c r="C114" s="507"/>
      <c r="D114" s="507"/>
      <c r="E114" s="507"/>
      <c r="F114" s="507"/>
      <c r="G114" s="507"/>
      <c r="H114" s="507"/>
      <c r="I114" s="507"/>
      <c r="J114" s="507"/>
      <c r="K114" s="507"/>
      <c r="L114" s="507"/>
      <c r="AG114" s="335"/>
    </row>
    <row r="115" spans="2:33" ht="11.25" x14ac:dyDescent="0.2">
      <c r="B115" s="507"/>
      <c r="C115" s="507"/>
      <c r="D115" s="507"/>
      <c r="E115" s="507"/>
      <c r="F115" s="507"/>
      <c r="G115" s="507"/>
      <c r="H115" s="507"/>
      <c r="I115" s="507"/>
      <c r="J115" s="507"/>
      <c r="K115" s="507"/>
      <c r="L115" s="507"/>
      <c r="AG115" s="335"/>
    </row>
    <row r="116" spans="2:33" ht="11.25" x14ac:dyDescent="0.2">
      <c r="B116" s="507"/>
      <c r="C116" s="507"/>
      <c r="D116" s="507"/>
      <c r="E116" s="507"/>
      <c r="F116" s="507"/>
      <c r="G116" s="507"/>
      <c r="H116" s="507"/>
      <c r="I116" s="507"/>
      <c r="J116" s="507"/>
      <c r="K116" s="507"/>
      <c r="L116" s="507"/>
      <c r="AG116" s="335"/>
    </row>
    <row r="117" spans="2:33" ht="11.25" x14ac:dyDescent="0.2">
      <c r="B117" s="507"/>
      <c r="C117" s="507"/>
      <c r="D117" s="507"/>
      <c r="E117" s="507"/>
      <c r="F117" s="507"/>
      <c r="G117" s="507"/>
      <c r="H117" s="507"/>
      <c r="I117" s="507"/>
      <c r="J117" s="507"/>
      <c r="K117" s="507"/>
      <c r="L117" s="507"/>
      <c r="AG117" s="335"/>
    </row>
    <row r="118" spans="2:33" ht="11.25" x14ac:dyDescent="0.2">
      <c r="B118" s="507"/>
      <c r="C118" s="507"/>
      <c r="D118" s="507"/>
      <c r="E118" s="507"/>
      <c r="F118" s="507"/>
      <c r="G118" s="507"/>
      <c r="H118" s="507"/>
      <c r="I118" s="507"/>
      <c r="J118" s="507"/>
      <c r="K118" s="507"/>
      <c r="L118" s="507"/>
      <c r="AG118" s="335"/>
    </row>
    <row r="119" spans="2:33" ht="11.25" x14ac:dyDescent="0.2">
      <c r="B119" s="507"/>
      <c r="C119" s="507"/>
      <c r="D119" s="507"/>
      <c r="E119" s="507"/>
      <c r="F119" s="507"/>
      <c r="G119" s="507"/>
      <c r="H119" s="507"/>
      <c r="I119" s="507"/>
      <c r="J119" s="507"/>
      <c r="K119" s="507"/>
      <c r="L119" s="507"/>
      <c r="AG119" s="335"/>
    </row>
    <row r="120" spans="2:33" ht="11.25" x14ac:dyDescent="0.2">
      <c r="B120" s="507"/>
      <c r="C120" s="507"/>
      <c r="D120" s="507"/>
      <c r="E120" s="507"/>
      <c r="F120" s="507"/>
      <c r="G120" s="507"/>
      <c r="H120" s="507"/>
      <c r="I120" s="507"/>
      <c r="J120" s="507"/>
      <c r="K120" s="507"/>
      <c r="L120" s="507"/>
      <c r="AG120" s="335"/>
    </row>
    <row r="121" spans="2:33" ht="11.25" x14ac:dyDescent="0.2">
      <c r="B121" s="507"/>
      <c r="C121" s="507"/>
      <c r="D121" s="507"/>
      <c r="E121" s="507"/>
      <c r="F121" s="507"/>
      <c r="G121" s="507"/>
      <c r="H121" s="507"/>
      <c r="I121" s="507"/>
      <c r="J121" s="507"/>
      <c r="K121" s="507"/>
      <c r="L121" s="507"/>
      <c r="AG121" s="335"/>
    </row>
    <row r="122" spans="2:33" ht="11.25" hidden="1" customHeight="1" x14ac:dyDescent="0.2">
      <c r="B122" s="507"/>
      <c r="C122" s="507"/>
      <c r="D122" s="507"/>
      <c r="E122" s="507"/>
      <c r="F122" s="507"/>
      <c r="G122" s="507"/>
      <c r="H122" s="507"/>
      <c r="I122" s="507"/>
      <c r="J122" s="507"/>
      <c r="K122" s="507"/>
      <c r="L122" s="507"/>
      <c r="AG122" s="335"/>
    </row>
    <row r="123" spans="2:33" ht="11.25" hidden="1" customHeight="1" x14ac:dyDescent="0.2">
      <c r="B123" s="507"/>
      <c r="C123" s="507"/>
      <c r="D123" s="507"/>
      <c r="E123" s="507"/>
      <c r="F123" s="507"/>
      <c r="G123" s="507"/>
      <c r="H123" s="507"/>
      <c r="I123" s="507"/>
      <c r="J123" s="507"/>
      <c r="K123" s="507"/>
      <c r="L123" s="507"/>
      <c r="AG123" s="335"/>
    </row>
    <row r="124" spans="2:33" ht="13.5" hidden="1" customHeight="1" x14ac:dyDescent="0.25">
      <c r="B124" s="510"/>
      <c r="C124" s="510"/>
      <c r="D124" s="510"/>
      <c r="E124" s="511"/>
      <c r="F124" s="511"/>
      <c r="G124" s="511"/>
      <c r="H124" s="511"/>
      <c r="I124" s="511"/>
      <c r="J124" s="507"/>
      <c r="K124" s="507"/>
      <c r="L124" s="507"/>
    </row>
    <row r="125" spans="2:33" ht="13.5" hidden="1" customHeight="1" x14ac:dyDescent="0.25">
      <c r="B125" s="510"/>
      <c r="C125" s="510"/>
      <c r="D125" s="510"/>
      <c r="E125" s="511"/>
      <c r="F125" s="511"/>
      <c r="G125" s="511"/>
      <c r="H125" s="511"/>
      <c r="I125" s="511"/>
      <c r="J125" s="511"/>
      <c r="K125" s="511"/>
      <c r="L125" s="511"/>
    </row>
    <row r="126" spans="2:33" ht="13.5" hidden="1" customHeight="1" x14ac:dyDescent="0.25">
      <c r="B126" s="510"/>
      <c r="C126" s="510"/>
      <c r="D126" s="510"/>
      <c r="E126" s="511"/>
      <c r="F126" s="511"/>
      <c r="G126" s="511"/>
      <c r="H126" s="511"/>
      <c r="I126" s="511"/>
      <c r="J126" s="511"/>
      <c r="K126" s="511"/>
      <c r="L126" s="511"/>
    </row>
    <row r="127" spans="2:33" ht="13.5" hidden="1" customHeight="1" x14ac:dyDescent="0.25">
      <c r="B127" s="510"/>
      <c r="C127" s="510"/>
      <c r="D127" s="510"/>
      <c r="E127" s="511"/>
      <c r="F127" s="511"/>
      <c r="G127" s="511"/>
      <c r="H127" s="511"/>
      <c r="I127" s="511"/>
      <c r="J127" s="511"/>
      <c r="K127" s="511"/>
      <c r="L127" s="511"/>
    </row>
    <row r="128" spans="2:33" ht="13.5" hidden="1" customHeight="1" x14ac:dyDescent="0.25">
      <c r="B128" s="510"/>
      <c r="C128" s="510"/>
      <c r="D128" s="510"/>
      <c r="E128" s="511"/>
      <c r="F128" s="511"/>
      <c r="G128" s="511"/>
      <c r="H128" s="511"/>
      <c r="I128" s="511"/>
      <c r="J128" s="511"/>
      <c r="K128" s="511"/>
      <c r="L128" s="511"/>
    </row>
    <row r="129" spans="2:12" ht="13.5" hidden="1" customHeight="1" x14ac:dyDescent="0.25">
      <c r="B129" s="510"/>
      <c r="C129" s="510"/>
      <c r="D129" s="510"/>
      <c r="E129" s="511"/>
      <c r="F129" s="511"/>
      <c r="G129" s="511"/>
      <c r="H129" s="511"/>
      <c r="I129" s="511"/>
      <c r="J129" s="511"/>
      <c r="K129" s="511"/>
      <c r="L129" s="511"/>
    </row>
    <row r="130" spans="2:12" ht="13.5" hidden="1" customHeight="1" x14ac:dyDescent="0.25">
      <c r="B130" s="510"/>
      <c r="C130" s="510"/>
      <c r="D130" s="510"/>
      <c r="E130" s="511"/>
      <c r="F130" s="511"/>
      <c r="G130" s="511"/>
      <c r="H130" s="511"/>
      <c r="I130" s="511"/>
      <c r="J130" s="511"/>
      <c r="K130" s="511"/>
      <c r="L130" s="511"/>
    </row>
    <row r="131" spans="2:12" ht="13.5" hidden="1" customHeight="1" x14ac:dyDescent="0.25">
      <c r="B131" s="510"/>
      <c r="C131" s="510"/>
      <c r="D131" s="510"/>
      <c r="E131" s="511"/>
      <c r="F131" s="511"/>
      <c r="G131" s="511"/>
      <c r="H131" s="511"/>
      <c r="I131" s="511"/>
      <c r="J131" s="511"/>
      <c r="K131" s="511"/>
      <c r="L131" s="511"/>
    </row>
    <row r="132" spans="2:12" ht="13.5" hidden="1" customHeight="1" x14ac:dyDescent="0.25">
      <c r="B132" s="510"/>
      <c r="C132" s="510"/>
      <c r="D132" s="510"/>
      <c r="E132" s="511"/>
      <c r="F132" s="511"/>
      <c r="G132" s="511"/>
      <c r="H132" s="511"/>
      <c r="I132" s="511"/>
      <c r="J132" s="511"/>
      <c r="K132" s="511"/>
      <c r="L132" s="511"/>
    </row>
    <row r="133" spans="2:12" ht="13.5" hidden="1" customHeight="1" x14ac:dyDescent="0.25">
      <c r="B133" s="510"/>
      <c r="C133" s="510"/>
      <c r="D133" s="510"/>
      <c r="E133" s="511"/>
      <c r="F133" s="511"/>
      <c r="G133" s="511"/>
      <c r="H133" s="511"/>
      <c r="I133" s="511"/>
      <c r="J133" s="511"/>
      <c r="K133" s="511"/>
      <c r="L133" s="511"/>
    </row>
    <row r="134" spans="2:12" ht="13.5" hidden="1" customHeight="1" x14ac:dyDescent="0.25">
      <c r="B134" s="510"/>
      <c r="C134" s="510"/>
      <c r="D134" s="510"/>
      <c r="E134" s="511"/>
      <c r="F134" s="511"/>
      <c r="G134" s="511"/>
      <c r="H134" s="511"/>
      <c r="I134" s="511"/>
      <c r="J134" s="511"/>
      <c r="K134" s="511"/>
      <c r="L134" s="511"/>
    </row>
    <row r="135" spans="2:12" ht="13.5" hidden="1" customHeight="1" x14ac:dyDescent="0.25">
      <c r="B135" s="510"/>
      <c r="C135" s="510"/>
      <c r="D135" s="510"/>
      <c r="E135" s="511"/>
      <c r="F135" s="511"/>
      <c r="G135" s="511"/>
      <c r="H135" s="511"/>
      <c r="I135" s="511"/>
      <c r="J135" s="511"/>
      <c r="K135" s="511"/>
      <c r="L135" s="511"/>
    </row>
    <row r="136" spans="2:12" ht="13.5" hidden="1" customHeight="1" x14ac:dyDescent="0.25">
      <c r="B136" s="510"/>
      <c r="C136" s="510"/>
      <c r="D136" s="510"/>
      <c r="E136" s="511"/>
      <c r="F136" s="511"/>
      <c r="G136" s="511"/>
      <c r="H136" s="511"/>
      <c r="I136" s="511"/>
      <c r="J136" s="511"/>
      <c r="K136" s="511"/>
      <c r="L136" s="511"/>
    </row>
    <row r="137" spans="2:12" ht="13.5" hidden="1" customHeight="1" x14ac:dyDescent="0.25">
      <c r="B137" s="510"/>
      <c r="C137" s="510"/>
      <c r="D137" s="510"/>
      <c r="E137" s="511"/>
      <c r="F137" s="511"/>
      <c r="G137" s="511"/>
      <c r="H137" s="511"/>
      <c r="I137" s="511"/>
      <c r="J137" s="511"/>
      <c r="K137" s="511"/>
      <c r="L137" s="511"/>
    </row>
    <row r="138" spans="2:12" ht="13.5" hidden="1" customHeight="1" x14ac:dyDescent="0.25">
      <c r="B138" s="510"/>
      <c r="C138" s="510"/>
      <c r="D138" s="510"/>
      <c r="E138" s="511"/>
      <c r="F138" s="511"/>
      <c r="G138" s="511"/>
      <c r="H138" s="511"/>
      <c r="I138" s="511"/>
      <c r="J138" s="511"/>
      <c r="K138" s="511"/>
      <c r="L138" s="511"/>
    </row>
    <row r="139" spans="2:12" ht="13.5" hidden="1" customHeight="1" x14ac:dyDescent="0.25">
      <c r="B139" s="510"/>
      <c r="C139" s="510"/>
      <c r="D139" s="510"/>
      <c r="E139" s="511"/>
      <c r="F139" s="511"/>
      <c r="G139" s="511"/>
      <c r="H139" s="511"/>
      <c r="I139" s="511"/>
      <c r="J139" s="511"/>
      <c r="K139" s="511"/>
      <c r="L139" s="511"/>
    </row>
    <row r="140" spans="2:12" ht="13.5" hidden="1" customHeight="1" x14ac:dyDescent="0.25">
      <c r="B140" s="510"/>
      <c r="C140" s="510"/>
      <c r="D140" s="510"/>
      <c r="E140" s="511"/>
      <c r="F140" s="511"/>
      <c r="G140" s="511"/>
      <c r="H140" s="511"/>
      <c r="I140" s="511"/>
      <c r="J140" s="511"/>
      <c r="K140" s="511"/>
      <c r="L140" s="511"/>
    </row>
    <row r="141" spans="2:12" ht="13.5" hidden="1" customHeight="1" x14ac:dyDescent="0.25">
      <c r="B141" s="510"/>
      <c r="C141" s="510"/>
      <c r="D141" s="510"/>
      <c r="E141" s="511"/>
      <c r="F141" s="511"/>
      <c r="G141" s="511"/>
      <c r="H141" s="511"/>
      <c r="I141" s="511"/>
      <c r="J141" s="511"/>
      <c r="K141" s="511"/>
      <c r="L141" s="511"/>
    </row>
    <row r="142" spans="2:12" s="336" customFormat="1" ht="13.5" hidden="1" customHeight="1" x14ac:dyDescent="0.25">
      <c r="B142" s="510"/>
      <c r="C142" s="510"/>
      <c r="D142" s="510"/>
      <c r="E142" s="511"/>
      <c r="F142" s="511"/>
      <c r="G142" s="511"/>
      <c r="H142" s="511"/>
      <c r="I142" s="511"/>
      <c r="J142" s="511"/>
      <c r="K142" s="511"/>
      <c r="L142" s="511"/>
    </row>
    <row r="143" spans="2:12" s="336" customFormat="1" ht="13.5" hidden="1" customHeight="1" x14ac:dyDescent="0.25">
      <c r="B143" s="510"/>
      <c r="C143" s="510"/>
      <c r="D143" s="510"/>
      <c r="E143" s="511"/>
      <c r="F143" s="511"/>
      <c r="G143" s="511"/>
      <c r="H143" s="511"/>
      <c r="I143" s="511"/>
      <c r="J143" s="511"/>
      <c r="K143" s="511"/>
      <c r="L143" s="511"/>
    </row>
    <row r="144" spans="2:12" s="336" customFormat="1" ht="13.5" hidden="1" customHeight="1" x14ac:dyDescent="0.2">
      <c r="B144" s="507"/>
      <c r="C144" s="507"/>
      <c r="D144" s="507"/>
      <c r="E144" s="507"/>
      <c r="F144" s="507"/>
      <c r="G144" s="507"/>
      <c r="H144" s="507"/>
      <c r="I144" s="507"/>
      <c r="J144" s="511"/>
      <c r="K144" s="511"/>
      <c r="L144" s="511"/>
    </row>
    <row r="145" spans="2:12" s="336" customFormat="1" ht="13.5" hidden="1" customHeight="1" x14ac:dyDescent="0.2">
      <c r="B145" s="507"/>
      <c r="C145" s="507"/>
      <c r="D145" s="507"/>
      <c r="E145" s="507"/>
      <c r="F145" s="507"/>
      <c r="G145" s="507"/>
      <c r="H145" s="507"/>
      <c r="I145" s="507"/>
      <c r="J145" s="507"/>
      <c r="K145" s="507"/>
      <c r="L145" s="507"/>
    </row>
    <row r="146" spans="2:12" s="336" customFormat="1" ht="13.5" hidden="1" customHeight="1" x14ac:dyDescent="0.2">
      <c r="B146" s="507"/>
      <c r="C146" s="507"/>
      <c r="D146" s="507"/>
      <c r="E146" s="507"/>
      <c r="F146" s="507"/>
      <c r="G146" s="507"/>
      <c r="H146" s="507"/>
      <c r="I146" s="507"/>
      <c r="J146" s="507"/>
      <c r="K146" s="507"/>
      <c r="L146" s="507"/>
    </row>
    <row r="147" spans="2:12" s="336" customFormat="1" ht="13.5" hidden="1" customHeight="1" x14ac:dyDescent="0.2">
      <c r="B147" s="507"/>
      <c r="C147" s="507"/>
      <c r="D147" s="507"/>
      <c r="E147" s="507"/>
      <c r="F147" s="507"/>
      <c r="G147" s="507"/>
      <c r="H147" s="507"/>
      <c r="I147" s="507"/>
      <c r="J147" s="507"/>
      <c r="K147" s="507"/>
      <c r="L147" s="507"/>
    </row>
    <row r="148" spans="2:12" s="336" customFormat="1" ht="13.5" hidden="1" customHeight="1" x14ac:dyDescent="0.2">
      <c r="B148" s="507"/>
      <c r="C148" s="507"/>
      <c r="D148" s="507"/>
      <c r="E148" s="507"/>
      <c r="F148" s="507"/>
      <c r="G148" s="507"/>
      <c r="H148" s="507"/>
      <c r="I148" s="507"/>
      <c r="J148" s="507"/>
      <c r="K148" s="507"/>
      <c r="L148" s="507"/>
    </row>
    <row r="149" spans="2:12" s="336" customFormat="1" ht="13.5" hidden="1" customHeight="1" x14ac:dyDescent="0.2">
      <c r="B149" s="507"/>
      <c r="C149" s="507"/>
      <c r="D149" s="507"/>
      <c r="E149" s="507"/>
      <c r="F149" s="507"/>
      <c r="G149" s="507"/>
      <c r="H149" s="507"/>
      <c r="I149" s="507"/>
      <c r="J149" s="507"/>
      <c r="K149" s="507"/>
      <c r="L149" s="507"/>
    </row>
    <row r="150" spans="2:12" s="336" customFormat="1" ht="13.5" hidden="1" customHeight="1" x14ac:dyDescent="0.2">
      <c r="B150" s="507"/>
      <c r="C150" s="507"/>
      <c r="D150" s="507"/>
      <c r="E150" s="507"/>
      <c r="F150" s="507"/>
      <c r="G150" s="507"/>
      <c r="H150" s="507"/>
      <c r="I150" s="507"/>
      <c r="J150" s="507"/>
      <c r="K150" s="507"/>
      <c r="L150" s="507"/>
    </row>
    <row r="151" spans="2:12" s="336" customFormat="1" ht="13.5" hidden="1" customHeight="1" x14ac:dyDescent="0.2">
      <c r="B151" s="507"/>
      <c r="C151" s="507"/>
      <c r="D151" s="507"/>
      <c r="E151" s="507"/>
      <c r="F151" s="507"/>
      <c r="G151" s="507"/>
      <c r="H151" s="507"/>
      <c r="I151" s="507"/>
      <c r="J151" s="507"/>
      <c r="K151" s="507"/>
      <c r="L151" s="507"/>
    </row>
    <row r="152" spans="2:12" s="336" customFormat="1" ht="13.5" hidden="1" customHeight="1" x14ac:dyDescent="0.2">
      <c r="B152" s="507"/>
      <c r="C152" s="507"/>
      <c r="D152" s="507"/>
      <c r="E152" s="507"/>
      <c r="F152" s="507"/>
      <c r="G152" s="507"/>
      <c r="H152" s="507"/>
      <c r="I152" s="507"/>
      <c r="J152" s="507"/>
      <c r="K152" s="507"/>
      <c r="L152" s="507"/>
    </row>
    <row r="153" spans="2:12" s="336" customFormat="1" ht="13.5" hidden="1" customHeight="1" x14ac:dyDescent="0.2">
      <c r="B153" s="507"/>
      <c r="C153" s="507"/>
      <c r="D153" s="507"/>
      <c r="E153" s="507"/>
      <c r="F153" s="507"/>
      <c r="G153" s="507"/>
      <c r="H153" s="507"/>
      <c r="I153" s="507"/>
      <c r="J153" s="507"/>
      <c r="K153" s="507"/>
      <c r="L153" s="507"/>
    </row>
    <row r="154" spans="2:12" s="336" customFormat="1" ht="13.5" hidden="1" customHeight="1" x14ac:dyDescent="0.2">
      <c r="B154" s="507"/>
      <c r="C154" s="507"/>
      <c r="D154" s="507"/>
      <c r="E154" s="507"/>
      <c r="F154" s="507"/>
      <c r="G154" s="507"/>
      <c r="H154" s="507"/>
      <c r="I154" s="507"/>
      <c r="J154" s="507"/>
      <c r="K154" s="507"/>
      <c r="L154" s="507"/>
    </row>
    <row r="155" spans="2:12" s="336" customFormat="1" ht="13.5" hidden="1" customHeight="1" x14ac:dyDescent="0.2">
      <c r="B155" s="507"/>
      <c r="C155" s="507"/>
      <c r="D155" s="507"/>
      <c r="E155" s="507"/>
      <c r="F155" s="507"/>
      <c r="G155" s="507"/>
      <c r="H155" s="507"/>
      <c r="I155" s="507"/>
      <c r="J155" s="507"/>
      <c r="K155" s="507"/>
      <c r="L155" s="507"/>
    </row>
    <row r="156" spans="2:12" s="336" customFormat="1" ht="13.5" hidden="1" customHeight="1" x14ac:dyDescent="0.2">
      <c r="B156" s="507"/>
      <c r="C156" s="507"/>
      <c r="D156" s="507"/>
      <c r="E156" s="507"/>
      <c r="F156" s="507"/>
      <c r="G156" s="507"/>
      <c r="H156" s="507"/>
      <c r="I156" s="507"/>
      <c r="J156" s="507"/>
      <c r="K156" s="507"/>
      <c r="L156" s="507"/>
    </row>
    <row r="157" spans="2:12" s="336" customFormat="1" ht="13.5" hidden="1" customHeight="1" x14ac:dyDescent="0.2">
      <c r="B157" s="507"/>
      <c r="C157" s="507"/>
      <c r="D157" s="507"/>
      <c r="E157" s="507"/>
      <c r="F157" s="507"/>
      <c r="G157" s="507"/>
      <c r="H157" s="507"/>
      <c r="I157" s="507"/>
      <c r="J157" s="507"/>
      <c r="K157" s="507"/>
      <c r="L157" s="507"/>
    </row>
    <row r="158" spans="2:12" s="336" customFormat="1" ht="13.5" hidden="1" customHeight="1" x14ac:dyDescent="0.2">
      <c r="B158" s="507"/>
      <c r="C158" s="507"/>
      <c r="D158" s="507"/>
      <c r="E158" s="507"/>
      <c r="F158" s="507"/>
      <c r="G158" s="507"/>
      <c r="H158" s="507"/>
      <c r="I158" s="507"/>
      <c r="J158" s="507"/>
      <c r="K158" s="507"/>
      <c r="L158" s="507"/>
    </row>
    <row r="159" spans="2:12" s="336" customFormat="1" ht="13.5" hidden="1" customHeight="1" x14ac:dyDescent="0.2">
      <c r="B159" s="507"/>
      <c r="C159" s="507"/>
      <c r="D159" s="507"/>
      <c r="E159" s="507"/>
      <c r="F159" s="507"/>
      <c r="G159" s="507"/>
      <c r="H159" s="507"/>
      <c r="I159" s="507"/>
      <c r="J159" s="507"/>
      <c r="K159" s="507"/>
      <c r="L159" s="507"/>
    </row>
    <row r="160" spans="2:12" s="336" customFormat="1" ht="13.5" hidden="1" customHeight="1" x14ac:dyDescent="0.2">
      <c r="B160" s="507"/>
      <c r="C160" s="507"/>
      <c r="D160" s="507"/>
      <c r="E160" s="507"/>
      <c r="F160" s="507"/>
      <c r="G160" s="507"/>
      <c r="H160" s="507"/>
      <c r="I160" s="507"/>
      <c r="J160" s="507"/>
      <c r="K160" s="507"/>
      <c r="L160" s="507"/>
    </row>
    <row r="161" spans="2:12" s="336" customFormat="1" ht="13.5" hidden="1" customHeight="1" x14ac:dyDescent="0.2">
      <c r="B161" s="507"/>
      <c r="C161" s="507"/>
      <c r="D161" s="507"/>
      <c r="E161" s="507"/>
      <c r="F161" s="507"/>
      <c r="G161" s="507"/>
      <c r="H161" s="507"/>
      <c r="I161" s="507"/>
      <c r="J161" s="507"/>
      <c r="K161" s="507"/>
      <c r="L161" s="507"/>
    </row>
    <row r="162" spans="2:12" s="336" customFormat="1" ht="13.5" hidden="1" customHeight="1" x14ac:dyDescent="0.2">
      <c r="B162" s="507"/>
      <c r="C162" s="507"/>
      <c r="D162" s="507"/>
      <c r="E162" s="507"/>
      <c r="F162" s="507"/>
      <c r="G162" s="507"/>
      <c r="H162" s="507"/>
      <c r="I162" s="507"/>
      <c r="J162" s="507"/>
      <c r="K162" s="507"/>
      <c r="L162" s="507"/>
    </row>
    <row r="163" spans="2:12" s="336" customFormat="1" ht="13.5" hidden="1" customHeight="1" x14ac:dyDescent="0.2">
      <c r="B163" s="507"/>
      <c r="C163" s="507"/>
      <c r="D163" s="507"/>
      <c r="E163" s="507"/>
      <c r="F163" s="507"/>
      <c r="G163" s="507"/>
      <c r="H163" s="507"/>
      <c r="I163" s="507"/>
      <c r="J163" s="507"/>
      <c r="K163" s="507"/>
      <c r="L163" s="507"/>
    </row>
    <row r="164" spans="2:12" s="336" customFormat="1" ht="13.5" hidden="1" customHeight="1" x14ac:dyDescent="0.2">
      <c r="B164" s="507"/>
      <c r="C164" s="507"/>
      <c r="D164" s="507"/>
      <c r="E164" s="507"/>
      <c r="F164" s="507"/>
      <c r="G164" s="507"/>
      <c r="H164" s="507"/>
      <c r="I164" s="507"/>
      <c r="J164" s="507"/>
      <c r="K164" s="507"/>
      <c r="L164" s="507"/>
    </row>
    <row r="165" spans="2:12" s="336" customFormat="1" ht="13.5" hidden="1" customHeight="1" x14ac:dyDescent="0.2">
      <c r="B165" s="507"/>
      <c r="C165" s="507"/>
      <c r="D165" s="507"/>
      <c r="E165" s="507"/>
      <c r="F165" s="507"/>
      <c r="G165" s="507"/>
      <c r="H165" s="507"/>
      <c r="I165" s="507"/>
      <c r="J165" s="507"/>
      <c r="K165" s="507"/>
      <c r="L165" s="507"/>
    </row>
    <row r="166" spans="2:12" s="336" customFormat="1" ht="13.5" hidden="1" customHeight="1" x14ac:dyDescent="0.2">
      <c r="B166" s="507"/>
      <c r="C166" s="507"/>
      <c r="D166" s="507"/>
      <c r="E166" s="507"/>
      <c r="F166" s="507"/>
      <c r="G166" s="507"/>
      <c r="H166" s="507"/>
      <c r="I166" s="507"/>
      <c r="J166" s="507"/>
      <c r="K166" s="507"/>
      <c r="L166" s="507"/>
    </row>
    <row r="167" spans="2:12" s="336" customFormat="1" ht="13.5" hidden="1" customHeight="1" x14ac:dyDescent="0.2">
      <c r="B167" s="507"/>
      <c r="C167" s="507"/>
      <c r="D167" s="507"/>
      <c r="E167" s="507"/>
      <c r="F167" s="507"/>
      <c r="G167" s="507"/>
      <c r="H167" s="507"/>
      <c r="I167" s="507"/>
      <c r="J167" s="507"/>
      <c r="K167" s="507"/>
      <c r="L167" s="507"/>
    </row>
    <row r="168" spans="2:12" s="336" customFormat="1" ht="13.5" hidden="1" customHeight="1" x14ac:dyDescent="0.2">
      <c r="B168" s="507"/>
      <c r="C168" s="507"/>
      <c r="D168" s="507"/>
      <c r="E168" s="507"/>
      <c r="F168" s="507"/>
      <c r="G168" s="507"/>
      <c r="H168" s="507"/>
      <c r="I168" s="507"/>
      <c r="J168" s="507"/>
      <c r="K168" s="507"/>
      <c r="L168" s="507"/>
    </row>
    <row r="169" spans="2:12" s="336" customFormat="1" ht="13.5" hidden="1" customHeight="1" x14ac:dyDescent="0.2">
      <c r="B169" s="507"/>
      <c r="C169" s="507"/>
      <c r="D169" s="507"/>
      <c r="E169" s="507"/>
      <c r="F169" s="507"/>
      <c r="G169" s="507"/>
      <c r="H169" s="507"/>
      <c r="I169" s="507"/>
      <c r="J169" s="507"/>
      <c r="K169" s="507"/>
      <c r="L169" s="507"/>
    </row>
    <row r="170" spans="2:12" s="336" customFormat="1" ht="13.5" hidden="1" customHeight="1" x14ac:dyDescent="0.2">
      <c r="B170" s="507"/>
      <c r="C170" s="507"/>
      <c r="D170" s="507"/>
      <c r="E170" s="507"/>
      <c r="F170" s="507"/>
      <c r="G170" s="507"/>
      <c r="H170" s="507"/>
      <c r="I170" s="507"/>
      <c r="J170" s="507"/>
      <c r="K170" s="507"/>
      <c r="L170" s="507"/>
    </row>
    <row r="171" spans="2:12" s="336" customFormat="1" ht="13.5" hidden="1" customHeight="1" x14ac:dyDescent="0.2">
      <c r="B171" s="507"/>
      <c r="C171" s="507"/>
      <c r="D171" s="507"/>
      <c r="E171" s="507"/>
      <c r="F171" s="507"/>
      <c r="G171" s="507"/>
      <c r="H171" s="507"/>
      <c r="I171" s="507"/>
      <c r="J171" s="507"/>
      <c r="K171" s="507"/>
      <c r="L171" s="507"/>
    </row>
    <row r="172" spans="2:12" s="336" customFormat="1" ht="13.5" hidden="1" customHeight="1" x14ac:dyDescent="0.2">
      <c r="B172" s="507"/>
      <c r="C172" s="507"/>
      <c r="D172" s="507"/>
      <c r="E172" s="507"/>
      <c r="F172" s="507"/>
      <c r="G172" s="507"/>
      <c r="H172" s="507"/>
      <c r="I172" s="507"/>
      <c r="J172" s="507"/>
      <c r="K172" s="507"/>
      <c r="L172" s="507"/>
    </row>
    <row r="173" spans="2:12" s="336" customFormat="1" ht="13.5" hidden="1" customHeight="1" x14ac:dyDescent="0.2">
      <c r="B173" s="507"/>
      <c r="C173" s="507"/>
      <c r="D173" s="507"/>
      <c r="E173" s="507"/>
      <c r="F173" s="507"/>
      <c r="G173" s="507"/>
      <c r="H173" s="507"/>
      <c r="I173" s="507"/>
      <c r="J173" s="507"/>
      <c r="K173" s="507"/>
      <c r="L173" s="507"/>
    </row>
    <row r="174" spans="2:12" s="336" customFormat="1" ht="13.5" hidden="1" customHeight="1" x14ac:dyDescent="0.2">
      <c r="B174" s="507"/>
      <c r="C174" s="507"/>
      <c r="D174" s="507"/>
      <c r="E174" s="507"/>
      <c r="F174" s="507"/>
      <c r="G174" s="507"/>
      <c r="H174" s="507"/>
      <c r="I174" s="507"/>
      <c r="J174" s="507"/>
      <c r="K174" s="507"/>
      <c r="L174" s="507"/>
    </row>
    <row r="175" spans="2:12" s="336" customFormat="1" ht="13.5" hidden="1" customHeight="1" x14ac:dyDescent="0.2">
      <c r="B175" s="507"/>
      <c r="C175" s="507"/>
      <c r="D175" s="507"/>
      <c r="E175" s="507"/>
      <c r="F175" s="507"/>
      <c r="G175" s="507"/>
      <c r="H175" s="507"/>
      <c r="I175" s="507"/>
      <c r="J175" s="507"/>
      <c r="K175" s="507"/>
      <c r="L175" s="507"/>
    </row>
    <row r="176" spans="2:12" s="336" customFormat="1" ht="13.5" hidden="1" customHeight="1" x14ac:dyDescent="0.2">
      <c r="B176" s="507"/>
      <c r="C176" s="507"/>
      <c r="D176" s="507"/>
      <c r="E176" s="507"/>
      <c r="F176" s="507"/>
      <c r="G176" s="507"/>
      <c r="H176" s="507"/>
      <c r="I176" s="507"/>
      <c r="J176" s="507"/>
      <c r="K176" s="507"/>
      <c r="L176" s="507"/>
    </row>
    <row r="177" spans="2:12" s="336" customFormat="1" ht="13.5" hidden="1" customHeight="1" x14ac:dyDescent="0.2">
      <c r="B177" s="507"/>
      <c r="C177" s="507"/>
      <c r="D177" s="507"/>
      <c r="E177" s="507"/>
      <c r="F177" s="507"/>
      <c r="G177" s="507"/>
      <c r="H177" s="507"/>
      <c r="I177" s="507"/>
      <c r="J177" s="507"/>
      <c r="K177" s="507"/>
      <c r="L177" s="507"/>
    </row>
    <row r="178" spans="2:12" s="336" customFormat="1" ht="13.5" hidden="1" customHeight="1" x14ac:dyDescent="0.2">
      <c r="B178" s="507"/>
      <c r="C178" s="507"/>
      <c r="D178" s="507"/>
      <c r="E178" s="507"/>
      <c r="F178" s="507"/>
      <c r="G178" s="507"/>
      <c r="H178" s="507"/>
      <c r="I178" s="507"/>
      <c r="J178" s="507"/>
      <c r="K178" s="507"/>
      <c r="L178" s="507"/>
    </row>
    <row r="179" spans="2:12" s="336" customFormat="1" ht="13.5" hidden="1" customHeight="1" x14ac:dyDescent="0.2">
      <c r="B179" s="507"/>
      <c r="C179" s="507"/>
      <c r="D179" s="507"/>
      <c r="E179" s="507"/>
      <c r="F179" s="507"/>
      <c r="G179" s="507"/>
      <c r="H179" s="507"/>
      <c r="I179" s="507"/>
      <c r="J179" s="507"/>
      <c r="K179" s="507"/>
      <c r="L179" s="507"/>
    </row>
    <row r="180" spans="2:12" s="336" customFormat="1" ht="13.5" hidden="1" customHeight="1" x14ac:dyDescent="0.2">
      <c r="B180" s="507"/>
      <c r="C180" s="507"/>
      <c r="D180" s="507"/>
      <c r="E180" s="507"/>
      <c r="F180" s="507"/>
      <c r="G180" s="507"/>
      <c r="H180" s="507"/>
      <c r="I180" s="507"/>
      <c r="J180" s="507"/>
      <c r="K180" s="507"/>
      <c r="L180" s="507"/>
    </row>
    <row r="181" spans="2:12" s="336" customFormat="1" ht="13.5" hidden="1" customHeight="1" x14ac:dyDescent="0.2">
      <c r="B181" s="507"/>
      <c r="C181" s="507"/>
      <c r="D181" s="507"/>
      <c r="E181" s="507"/>
      <c r="F181" s="507"/>
      <c r="G181" s="507"/>
      <c r="H181" s="507"/>
      <c r="I181" s="507"/>
      <c r="J181" s="507"/>
      <c r="K181" s="507"/>
      <c r="L181" s="507"/>
    </row>
    <row r="182" spans="2:12" s="336" customFormat="1" ht="13.5" hidden="1" customHeight="1" x14ac:dyDescent="0.2">
      <c r="B182" s="507"/>
      <c r="C182" s="507"/>
      <c r="D182" s="507"/>
      <c r="E182" s="507"/>
      <c r="F182" s="507"/>
      <c r="G182" s="507"/>
      <c r="H182" s="507"/>
      <c r="I182" s="507"/>
      <c r="J182" s="507"/>
      <c r="K182" s="507"/>
      <c r="L182" s="507"/>
    </row>
    <row r="183" spans="2:12" s="336" customFormat="1" ht="13.5" hidden="1" customHeight="1" x14ac:dyDescent="0.2">
      <c r="B183" s="507"/>
      <c r="C183" s="507"/>
      <c r="D183" s="507"/>
      <c r="E183" s="507"/>
      <c r="F183" s="507"/>
      <c r="G183" s="507"/>
      <c r="H183" s="507"/>
      <c r="I183" s="507"/>
      <c r="J183" s="507"/>
      <c r="K183" s="507"/>
      <c r="L183" s="507"/>
    </row>
    <row r="184" spans="2:12" s="336" customFormat="1" ht="13.5" hidden="1" customHeight="1" x14ac:dyDescent="0.2">
      <c r="B184" s="507"/>
      <c r="C184" s="507"/>
      <c r="D184" s="507"/>
      <c r="E184" s="507"/>
      <c r="F184" s="507"/>
      <c r="G184" s="507"/>
      <c r="H184" s="507"/>
      <c r="I184" s="507"/>
      <c r="J184" s="507"/>
      <c r="K184" s="507"/>
      <c r="L184" s="507"/>
    </row>
    <row r="185" spans="2:12" s="336" customFormat="1" ht="13.5" hidden="1" customHeight="1" x14ac:dyDescent="0.2">
      <c r="B185" s="507"/>
      <c r="C185" s="507"/>
      <c r="D185" s="507"/>
      <c r="E185" s="507"/>
      <c r="F185" s="507"/>
      <c r="G185" s="507"/>
      <c r="H185" s="507"/>
      <c r="I185" s="507"/>
      <c r="J185" s="507"/>
      <c r="K185" s="507"/>
      <c r="L185" s="507"/>
    </row>
    <row r="186" spans="2:12" s="336" customFormat="1" ht="13.5" hidden="1" customHeight="1" x14ac:dyDescent="0.2">
      <c r="B186" s="507"/>
      <c r="C186" s="507"/>
      <c r="D186" s="507"/>
      <c r="E186" s="507"/>
      <c r="F186" s="507"/>
      <c r="G186" s="507"/>
      <c r="H186" s="507"/>
      <c r="I186" s="507"/>
      <c r="J186" s="507"/>
      <c r="K186" s="507"/>
      <c r="L186" s="507"/>
    </row>
    <row r="187" spans="2:12" s="336" customFormat="1" ht="13.5" hidden="1" customHeight="1" x14ac:dyDescent="0.2">
      <c r="B187" s="507"/>
      <c r="C187" s="507"/>
      <c r="D187" s="507"/>
      <c r="E187" s="507"/>
      <c r="F187" s="507"/>
      <c r="G187" s="507"/>
      <c r="H187" s="507"/>
      <c r="I187" s="507"/>
      <c r="J187" s="507"/>
      <c r="K187" s="507"/>
      <c r="L187" s="507"/>
    </row>
    <row r="188" spans="2:12" s="336" customFormat="1" ht="13.5" hidden="1" customHeight="1" x14ac:dyDescent="0.2">
      <c r="B188" s="507"/>
      <c r="C188" s="507"/>
      <c r="D188" s="507"/>
      <c r="E188" s="507"/>
      <c r="F188" s="507"/>
      <c r="G188" s="507"/>
      <c r="H188" s="507"/>
      <c r="I188" s="507"/>
      <c r="J188" s="507"/>
      <c r="K188" s="507"/>
      <c r="L188" s="507"/>
    </row>
    <row r="189" spans="2:12" s="336" customFormat="1" ht="13.5" hidden="1" customHeight="1" x14ac:dyDescent="0.2">
      <c r="B189" s="507"/>
      <c r="C189" s="507"/>
      <c r="D189" s="507"/>
      <c r="E189" s="507"/>
      <c r="F189" s="507"/>
      <c r="G189" s="507"/>
      <c r="H189" s="507"/>
      <c r="I189" s="507"/>
      <c r="J189" s="507"/>
      <c r="K189" s="507"/>
      <c r="L189" s="507"/>
    </row>
    <row r="190" spans="2:12" s="336" customFormat="1" ht="13.5" hidden="1" customHeight="1" x14ac:dyDescent="0.2">
      <c r="B190" s="507"/>
      <c r="C190" s="507"/>
      <c r="D190" s="507"/>
      <c r="E190" s="507"/>
      <c r="F190" s="507"/>
      <c r="G190" s="507"/>
      <c r="H190" s="507"/>
      <c r="I190" s="507"/>
      <c r="J190" s="507"/>
      <c r="K190" s="507"/>
      <c r="L190" s="507"/>
    </row>
    <row r="191" spans="2:12" s="336" customFormat="1" ht="13.5" hidden="1" customHeight="1" x14ac:dyDescent="0.2">
      <c r="B191" s="507"/>
      <c r="C191" s="507"/>
      <c r="D191" s="507"/>
      <c r="E191" s="507"/>
      <c r="F191" s="507"/>
      <c r="G191" s="507"/>
      <c r="H191" s="507"/>
      <c r="I191" s="507"/>
      <c r="J191" s="507"/>
      <c r="K191" s="507"/>
      <c r="L191" s="507"/>
    </row>
    <row r="192" spans="2:12" s="336" customFormat="1" ht="13.5" hidden="1" customHeight="1" x14ac:dyDescent="0.2">
      <c r="B192" s="507"/>
      <c r="C192" s="507"/>
      <c r="D192" s="507"/>
      <c r="E192" s="507"/>
      <c r="F192" s="507"/>
      <c r="G192" s="507"/>
      <c r="H192" s="507"/>
      <c r="I192" s="507"/>
      <c r="J192" s="507"/>
      <c r="K192" s="507"/>
      <c r="L192" s="507"/>
    </row>
    <row r="193" spans="2:12" s="336" customFormat="1" ht="13.5" hidden="1" customHeight="1" x14ac:dyDescent="0.2">
      <c r="B193" s="507"/>
      <c r="C193" s="507"/>
      <c r="D193" s="507"/>
      <c r="E193" s="507"/>
      <c r="F193" s="507"/>
      <c r="G193" s="507"/>
      <c r="H193" s="507"/>
      <c r="I193" s="507"/>
      <c r="J193" s="507"/>
      <c r="K193" s="507"/>
      <c r="L193" s="507"/>
    </row>
    <row r="194" spans="2:12" s="336" customFormat="1" ht="13.5" hidden="1" customHeight="1" x14ac:dyDescent="0.2">
      <c r="B194" s="507"/>
      <c r="C194" s="507"/>
      <c r="D194" s="507"/>
      <c r="E194" s="507"/>
      <c r="F194" s="507"/>
      <c r="G194" s="507"/>
      <c r="H194" s="507"/>
      <c r="I194" s="507"/>
      <c r="J194" s="507"/>
      <c r="K194" s="507"/>
      <c r="L194" s="507"/>
    </row>
    <row r="195" spans="2:12" s="336" customFormat="1" ht="13.5" hidden="1" customHeight="1" x14ac:dyDescent="0.2">
      <c r="B195" s="507"/>
      <c r="C195" s="507"/>
      <c r="D195" s="507"/>
      <c r="E195" s="507"/>
      <c r="F195" s="507"/>
      <c r="G195" s="507"/>
      <c r="H195" s="507"/>
      <c r="I195" s="507"/>
      <c r="J195" s="507"/>
      <c r="K195" s="507"/>
      <c r="L195" s="507"/>
    </row>
    <row r="196" spans="2:12" s="336" customFormat="1" ht="13.5" hidden="1" customHeight="1" x14ac:dyDescent="0.2">
      <c r="B196" s="507"/>
      <c r="C196" s="507"/>
      <c r="D196" s="507"/>
      <c r="E196" s="507"/>
      <c r="F196" s="507"/>
      <c r="G196" s="507"/>
      <c r="H196" s="507"/>
      <c r="I196" s="507"/>
      <c r="J196" s="507"/>
      <c r="K196" s="507"/>
      <c r="L196" s="507"/>
    </row>
    <row r="197" spans="2:12" s="336" customFormat="1" ht="13.5" hidden="1" customHeight="1" x14ac:dyDescent="0.2">
      <c r="B197" s="507"/>
      <c r="C197" s="507"/>
      <c r="D197" s="507"/>
      <c r="E197" s="507"/>
      <c r="F197" s="507"/>
      <c r="G197" s="507"/>
      <c r="H197" s="507"/>
      <c r="I197" s="507"/>
      <c r="J197" s="507"/>
      <c r="K197" s="507"/>
      <c r="L197" s="507"/>
    </row>
    <row r="198" spans="2:12" s="336" customFormat="1" ht="13.5" hidden="1" customHeight="1" x14ac:dyDescent="0.2">
      <c r="B198" s="507"/>
      <c r="C198" s="507"/>
      <c r="D198" s="507"/>
      <c r="E198" s="507"/>
      <c r="F198" s="507"/>
      <c r="G198" s="507"/>
      <c r="H198" s="507"/>
      <c r="I198" s="507"/>
      <c r="J198" s="507"/>
      <c r="K198" s="507"/>
      <c r="L198" s="507"/>
    </row>
    <row r="199" spans="2:12" s="336" customFormat="1" ht="13.5" hidden="1" customHeight="1" x14ac:dyDescent="0.2">
      <c r="B199" s="507"/>
      <c r="C199" s="507"/>
      <c r="D199" s="507"/>
      <c r="E199" s="507"/>
      <c r="F199" s="507"/>
      <c r="G199" s="507"/>
      <c r="H199" s="507"/>
      <c r="I199" s="507"/>
      <c r="J199" s="507"/>
      <c r="K199" s="507"/>
      <c r="L199" s="507"/>
    </row>
    <row r="200" spans="2:12" s="336" customFormat="1" ht="13.5" hidden="1" customHeight="1" x14ac:dyDescent="0.2">
      <c r="B200" s="507"/>
      <c r="C200" s="507"/>
      <c r="D200" s="507"/>
      <c r="E200" s="507"/>
      <c r="F200" s="507"/>
      <c r="G200" s="507"/>
      <c r="H200" s="507"/>
      <c r="I200" s="507"/>
      <c r="J200" s="507"/>
      <c r="K200" s="507"/>
      <c r="L200" s="507"/>
    </row>
    <row r="201" spans="2:12" s="336" customFormat="1" ht="13.5" hidden="1" customHeight="1" x14ac:dyDescent="0.2">
      <c r="B201" s="507"/>
      <c r="C201" s="507"/>
      <c r="D201" s="507"/>
      <c r="E201" s="507"/>
      <c r="F201" s="507"/>
      <c r="G201" s="507"/>
      <c r="H201" s="507"/>
      <c r="I201" s="507"/>
      <c r="J201" s="507"/>
      <c r="K201" s="507"/>
      <c r="L201" s="507"/>
    </row>
    <row r="202" spans="2:12" s="336" customFormat="1" ht="13.5" hidden="1" customHeight="1" x14ac:dyDescent="0.2">
      <c r="B202" s="507"/>
      <c r="C202" s="507"/>
      <c r="D202" s="507"/>
      <c r="E202" s="507"/>
      <c r="F202" s="507"/>
      <c r="G202" s="507"/>
      <c r="H202" s="507"/>
      <c r="I202" s="507"/>
      <c r="J202" s="507"/>
      <c r="K202" s="507"/>
      <c r="L202" s="507"/>
    </row>
    <row r="203" spans="2:12" s="336" customFormat="1" ht="13.5" hidden="1" customHeight="1" x14ac:dyDescent="0.2">
      <c r="B203" s="507"/>
      <c r="C203" s="507"/>
      <c r="D203" s="507"/>
      <c r="E203" s="507"/>
      <c r="F203" s="507"/>
      <c r="G203" s="507"/>
      <c r="H203" s="507"/>
      <c r="I203" s="507"/>
      <c r="J203" s="507"/>
      <c r="K203" s="507"/>
      <c r="L203" s="507"/>
    </row>
    <row r="204" spans="2:12" s="336" customFormat="1" ht="13.5" hidden="1" customHeight="1" x14ac:dyDescent="0.2">
      <c r="B204" s="507"/>
      <c r="C204" s="507"/>
      <c r="D204" s="507"/>
      <c r="E204" s="507"/>
      <c r="F204" s="507"/>
      <c r="G204" s="507"/>
      <c r="H204" s="507"/>
      <c r="I204" s="507"/>
      <c r="J204" s="507"/>
      <c r="K204" s="507"/>
      <c r="L204" s="507"/>
    </row>
    <row r="205" spans="2:12" s="336" customFormat="1" ht="13.5" hidden="1" customHeight="1" x14ac:dyDescent="0.2">
      <c r="B205" s="507"/>
      <c r="C205" s="507"/>
      <c r="D205" s="507"/>
      <c r="E205" s="507"/>
      <c r="F205" s="507"/>
      <c r="G205" s="507"/>
      <c r="H205" s="507"/>
      <c r="I205" s="507"/>
      <c r="J205" s="507"/>
      <c r="K205" s="507"/>
      <c r="L205" s="507"/>
    </row>
    <row r="206" spans="2:12" s="336" customFormat="1" ht="13.5" hidden="1" customHeight="1" x14ac:dyDescent="0.2">
      <c r="B206" s="507"/>
      <c r="C206" s="507"/>
      <c r="D206" s="507"/>
      <c r="E206" s="507"/>
      <c r="F206" s="507"/>
      <c r="G206" s="507"/>
      <c r="H206" s="507"/>
      <c r="I206" s="507"/>
      <c r="J206" s="507"/>
      <c r="K206" s="507"/>
      <c r="L206" s="507"/>
    </row>
    <row r="207" spans="2:12" s="336" customFormat="1" ht="13.5" hidden="1" customHeight="1" x14ac:dyDescent="0.2">
      <c r="B207" s="507"/>
      <c r="C207" s="507"/>
      <c r="D207" s="507"/>
      <c r="E207" s="507"/>
      <c r="F207" s="507"/>
      <c r="G207" s="507"/>
      <c r="H207" s="507"/>
      <c r="I207" s="507"/>
      <c r="J207" s="507"/>
      <c r="K207" s="507"/>
      <c r="L207" s="507"/>
    </row>
    <row r="208" spans="2:12" s="336" customFormat="1" ht="13.5" hidden="1" customHeight="1" x14ac:dyDescent="0.2">
      <c r="B208" s="507"/>
      <c r="C208" s="507"/>
      <c r="D208" s="507"/>
      <c r="E208" s="507"/>
      <c r="F208" s="507"/>
      <c r="G208" s="507"/>
      <c r="H208" s="507"/>
      <c r="I208" s="507"/>
      <c r="J208" s="507"/>
      <c r="K208" s="507"/>
      <c r="L208" s="507"/>
    </row>
    <row r="209" spans="2:12" s="336" customFormat="1" ht="13.5" hidden="1" customHeight="1" x14ac:dyDescent="0.2">
      <c r="B209" s="507"/>
      <c r="C209" s="507"/>
      <c r="D209" s="507"/>
      <c r="E209" s="507"/>
      <c r="F209" s="507"/>
      <c r="G209" s="507"/>
      <c r="H209" s="507"/>
      <c r="I209" s="507"/>
      <c r="J209" s="507"/>
      <c r="K209" s="507"/>
      <c r="L209" s="507"/>
    </row>
    <row r="210" spans="2:12" s="336" customFormat="1" ht="13.5" hidden="1" customHeight="1" x14ac:dyDescent="0.2">
      <c r="B210" s="507"/>
      <c r="C210" s="507"/>
      <c r="D210" s="507"/>
      <c r="E210" s="507"/>
      <c r="F210" s="507"/>
      <c r="G210" s="507"/>
      <c r="H210" s="507"/>
      <c r="I210" s="507"/>
      <c r="J210" s="507"/>
      <c r="K210" s="507"/>
      <c r="L210" s="507"/>
    </row>
    <row r="211" spans="2:12" s="336" customFormat="1" ht="13.5" hidden="1" customHeight="1" x14ac:dyDescent="0.2">
      <c r="B211" s="507"/>
      <c r="C211" s="507"/>
      <c r="D211" s="507"/>
      <c r="E211" s="507"/>
      <c r="F211" s="507"/>
      <c r="G211" s="507"/>
      <c r="H211" s="507"/>
      <c r="I211" s="507"/>
      <c r="J211" s="507"/>
      <c r="K211" s="507"/>
      <c r="L211" s="507"/>
    </row>
    <row r="212" spans="2:12" s="336" customFormat="1" ht="13.5" hidden="1" customHeight="1" x14ac:dyDescent="0.2">
      <c r="B212" s="507"/>
      <c r="C212" s="507"/>
      <c r="D212" s="507"/>
      <c r="E212" s="507"/>
      <c r="F212" s="507"/>
      <c r="G212" s="507"/>
      <c r="H212" s="507"/>
      <c r="I212" s="507"/>
      <c r="J212" s="507"/>
      <c r="K212" s="507"/>
      <c r="L212" s="507"/>
    </row>
    <row r="213" spans="2:12" s="336" customFormat="1" ht="13.5" hidden="1" customHeight="1" x14ac:dyDescent="0.2">
      <c r="B213" s="507"/>
      <c r="C213" s="507"/>
      <c r="D213" s="507"/>
      <c r="E213" s="507"/>
      <c r="F213" s="507"/>
      <c r="G213" s="507"/>
      <c r="H213" s="507"/>
      <c r="I213" s="507"/>
      <c r="J213" s="507"/>
      <c r="K213" s="507"/>
      <c r="L213" s="507"/>
    </row>
    <row r="214" spans="2:12" s="336" customFormat="1" ht="13.5" hidden="1" customHeight="1" x14ac:dyDescent="0.2">
      <c r="B214" s="507"/>
      <c r="C214" s="507"/>
      <c r="D214" s="507"/>
      <c r="E214" s="507"/>
      <c r="F214" s="507"/>
      <c r="G214" s="507"/>
      <c r="H214" s="507"/>
      <c r="I214" s="507"/>
      <c r="J214" s="507"/>
      <c r="K214" s="507"/>
      <c r="L214" s="507"/>
    </row>
    <row r="215" spans="2:12" s="336" customFormat="1" ht="13.5" hidden="1" customHeight="1" x14ac:dyDescent="0.2">
      <c r="B215" s="507"/>
      <c r="C215" s="507"/>
      <c r="D215" s="507"/>
      <c r="E215" s="507"/>
      <c r="F215" s="507"/>
      <c r="G215" s="507"/>
      <c r="H215" s="507"/>
      <c r="I215" s="507"/>
      <c r="J215" s="507"/>
      <c r="K215" s="507"/>
      <c r="L215" s="507"/>
    </row>
    <row r="216" spans="2:12" s="336" customFormat="1" ht="13.5" hidden="1" customHeight="1" x14ac:dyDescent="0.2">
      <c r="B216" s="507"/>
      <c r="C216" s="507"/>
      <c r="D216" s="507"/>
      <c r="E216" s="507"/>
      <c r="F216" s="507"/>
      <c r="G216" s="507"/>
      <c r="H216" s="507"/>
      <c r="I216" s="507"/>
      <c r="J216" s="507"/>
      <c r="K216" s="507"/>
      <c r="L216" s="507"/>
    </row>
    <row r="217" spans="2:12" s="336" customFormat="1" ht="13.5" hidden="1" customHeight="1" x14ac:dyDescent="0.2">
      <c r="B217" s="507"/>
      <c r="C217" s="507"/>
      <c r="D217" s="507"/>
      <c r="E217" s="507"/>
      <c r="F217" s="507"/>
      <c r="G217" s="507"/>
      <c r="H217" s="507"/>
      <c r="I217" s="507"/>
      <c r="J217" s="507"/>
      <c r="K217" s="507"/>
      <c r="L217" s="507"/>
    </row>
    <row r="218" spans="2:12" s="336" customFormat="1" ht="13.5" hidden="1" customHeight="1" x14ac:dyDescent="0.2">
      <c r="B218" s="507"/>
      <c r="C218" s="507"/>
      <c r="D218" s="507"/>
      <c r="E218" s="507"/>
      <c r="F218" s="507"/>
      <c r="G218" s="507"/>
      <c r="H218" s="507"/>
      <c r="I218" s="507"/>
      <c r="J218" s="507"/>
      <c r="K218" s="507"/>
      <c r="L218" s="507"/>
    </row>
    <row r="219" spans="2:12" s="336" customFormat="1" ht="13.5" hidden="1" customHeight="1" x14ac:dyDescent="0.2">
      <c r="B219" s="507"/>
      <c r="C219" s="507"/>
      <c r="D219" s="507"/>
      <c r="E219" s="507"/>
      <c r="F219" s="507"/>
      <c r="G219" s="507"/>
      <c r="H219" s="507"/>
      <c r="I219" s="507"/>
      <c r="J219" s="507"/>
      <c r="K219" s="507"/>
      <c r="L219" s="507"/>
    </row>
    <row r="220" spans="2:12" s="336" customFormat="1" ht="13.5" hidden="1" customHeight="1" x14ac:dyDescent="0.2">
      <c r="B220" s="507"/>
      <c r="C220" s="507"/>
      <c r="D220" s="507"/>
      <c r="E220" s="507"/>
      <c r="F220" s="507"/>
      <c r="G220" s="507"/>
      <c r="H220" s="507"/>
      <c r="I220" s="507"/>
      <c r="J220" s="507"/>
      <c r="K220" s="507"/>
      <c r="L220" s="507"/>
    </row>
    <row r="221" spans="2:12" s="336" customFormat="1" ht="13.5" hidden="1" customHeight="1" x14ac:dyDescent="0.2">
      <c r="B221" s="507"/>
      <c r="C221" s="507"/>
      <c r="D221" s="507"/>
      <c r="E221" s="507"/>
      <c r="F221" s="507"/>
      <c r="G221" s="507"/>
      <c r="H221" s="507"/>
      <c r="I221" s="507"/>
      <c r="J221" s="507"/>
      <c r="K221" s="507"/>
      <c r="L221" s="507"/>
    </row>
    <row r="222" spans="2:12" s="336" customFormat="1" ht="13.5" hidden="1" customHeight="1" x14ac:dyDescent="0.2">
      <c r="B222" s="507"/>
      <c r="C222" s="507"/>
      <c r="D222" s="507"/>
      <c r="E222" s="507"/>
      <c r="F222" s="507"/>
      <c r="G222" s="507"/>
      <c r="H222" s="507"/>
      <c r="I222" s="507"/>
      <c r="J222" s="507"/>
      <c r="K222" s="507"/>
      <c r="L222" s="507"/>
    </row>
    <row r="223" spans="2:12" s="336" customFormat="1" ht="13.5" hidden="1" customHeight="1" x14ac:dyDescent="0.2">
      <c r="B223" s="507"/>
      <c r="C223" s="507"/>
      <c r="D223" s="507"/>
      <c r="E223" s="507"/>
      <c r="F223" s="507"/>
      <c r="G223" s="507"/>
      <c r="H223" s="507"/>
      <c r="I223" s="507"/>
      <c r="J223" s="507"/>
      <c r="K223" s="507"/>
      <c r="L223" s="507"/>
    </row>
    <row r="224" spans="2:12" s="336" customFormat="1" ht="13.5" hidden="1" customHeight="1" x14ac:dyDescent="0.2">
      <c r="B224" s="507"/>
      <c r="C224" s="507"/>
      <c r="D224" s="507"/>
      <c r="E224" s="507"/>
      <c r="F224" s="507"/>
      <c r="G224" s="507"/>
      <c r="H224" s="507"/>
      <c r="I224" s="507"/>
      <c r="J224" s="507"/>
      <c r="K224" s="507"/>
      <c r="L224" s="507"/>
    </row>
    <row r="225" spans="2:12" s="336" customFormat="1" ht="13.5" hidden="1" customHeight="1" x14ac:dyDescent="0.2">
      <c r="B225" s="507"/>
      <c r="C225" s="507"/>
      <c r="D225" s="507"/>
      <c r="E225" s="507"/>
      <c r="F225" s="507"/>
      <c r="G225" s="507"/>
      <c r="H225" s="507"/>
      <c r="I225" s="507"/>
      <c r="J225" s="507"/>
      <c r="K225" s="507"/>
      <c r="L225" s="507"/>
    </row>
    <row r="226" spans="2:12" s="336" customFormat="1" ht="13.5" hidden="1" customHeight="1" x14ac:dyDescent="0.2">
      <c r="B226" s="507"/>
      <c r="C226" s="507"/>
      <c r="D226" s="507"/>
      <c r="E226" s="507"/>
      <c r="F226" s="507"/>
      <c r="G226" s="507"/>
      <c r="H226" s="507"/>
      <c r="I226" s="507"/>
      <c r="J226" s="507"/>
      <c r="K226" s="507"/>
      <c r="L226" s="507"/>
    </row>
    <row r="227" spans="2:12" s="336" customFormat="1" ht="13.5" hidden="1" customHeight="1" x14ac:dyDescent="0.2">
      <c r="B227" s="507"/>
      <c r="C227" s="507"/>
      <c r="D227" s="507"/>
      <c r="E227" s="507"/>
      <c r="F227" s="507"/>
      <c r="G227" s="507"/>
      <c r="H227" s="507"/>
      <c r="I227" s="507"/>
      <c r="J227" s="507"/>
      <c r="K227" s="507"/>
      <c r="L227" s="507"/>
    </row>
    <row r="228" spans="2:12" s="336" customFormat="1" ht="13.5" hidden="1" customHeight="1" x14ac:dyDescent="0.2">
      <c r="B228" s="507"/>
      <c r="C228" s="507"/>
      <c r="D228" s="507"/>
      <c r="E228" s="507"/>
      <c r="F228" s="507"/>
      <c r="G228" s="507"/>
      <c r="H228" s="507"/>
      <c r="I228" s="507"/>
      <c r="J228" s="507"/>
      <c r="K228" s="507"/>
      <c r="L228" s="507"/>
    </row>
    <row r="229" spans="2:12" s="336" customFormat="1" ht="13.5" hidden="1" customHeight="1" x14ac:dyDescent="0.2">
      <c r="B229" s="507"/>
      <c r="C229" s="507"/>
      <c r="D229" s="507"/>
      <c r="E229" s="507"/>
      <c r="F229" s="507"/>
      <c r="G229" s="507"/>
      <c r="H229" s="507"/>
      <c r="I229" s="507"/>
      <c r="J229" s="507"/>
      <c r="K229" s="507"/>
      <c r="L229" s="507"/>
    </row>
    <row r="230" spans="2:12" s="336" customFormat="1" ht="13.5" hidden="1" customHeight="1" x14ac:dyDescent="0.2">
      <c r="B230" s="507"/>
      <c r="C230" s="507"/>
      <c r="D230" s="507"/>
      <c r="E230" s="507"/>
      <c r="F230" s="507"/>
      <c r="G230" s="507"/>
      <c r="H230" s="507"/>
      <c r="I230" s="507"/>
      <c r="J230" s="507"/>
      <c r="K230" s="507"/>
      <c r="L230" s="507"/>
    </row>
    <row r="231" spans="2:12" s="336" customFormat="1" ht="13.5" hidden="1" customHeight="1" x14ac:dyDescent="0.2">
      <c r="B231" s="507"/>
      <c r="C231" s="507"/>
      <c r="D231" s="507"/>
      <c r="E231" s="507"/>
      <c r="F231" s="507"/>
      <c r="G231" s="507"/>
      <c r="H231" s="507"/>
      <c r="I231" s="507"/>
      <c r="J231" s="507"/>
      <c r="K231" s="507"/>
      <c r="L231" s="507"/>
    </row>
    <row r="232" spans="2:12" s="336" customFormat="1" ht="13.5" hidden="1" customHeight="1" x14ac:dyDescent="0.2">
      <c r="B232" s="507"/>
      <c r="C232" s="507"/>
      <c r="D232" s="507"/>
      <c r="E232" s="507"/>
      <c r="F232" s="507"/>
      <c r="G232" s="507"/>
      <c r="H232" s="507"/>
      <c r="I232" s="507"/>
      <c r="J232" s="507"/>
      <c r="K232" s="507"/>
      <c r="L232" s="507"/>
    </row>
    <row r="233" spans="2:12" s="336" customFormat="1" ht="13.5" hidden="1" customHeight="1" x14ac:dyDescent="0.2">
      <c r="B233" s="507"/>
      <c r="C233" s="507"/>
      <c r="D233" s="507"/>
      <c r="E233" s="507"/>
      <c r="F233" s="507"/>
      <c r="G233" s="507"/>
      <c r="H233" s="507"/>
      <c r="I233" s="507"/>
      <c r="J233" s="507"/>
      <c r="K233" s="507"/>
      <c r="L233" s="507"/>
    </row>
    <row r="234" spans="2:12" s="336" customFormat="1" ht="13.5" hidden="1" customHeight="1" x14ac:dyDescent="0.2">
      <c r="B234" s="507"/>
      <c r="C234" s="507"/>
      <c r="D234" s="507"/>
      <c r="E234" s="507"/>
      <c r="F234" s="507"/>
      <c r="G234" s="507"/>
      <c r="H234" s="507"/>
      <c r="I234" s="507"/>
      <c r="J234" s="507"/>
      <c r="K234" s="507"/>
      <c r="L234" s="507"/>
    </row>
    <row r="235" spans="2:12" s="336" customFormat="1" ht="13.5" hidden="1" customHeight="1" x14ac:dyDescent="0.2">
      <c r="B235" s="507"/>
      <c r="C235" s="507"/>
      <c r="D235" s="507"/>
      <c r="E235" s="507"/>
      <c r="F235" s="507"/>
      <c r="G235" s="507"/>
      <c r="H235" s="507"/>
      <c r="I235" s="507"/>
      <c r="J235" s="507"/>
      <c r="K235" s="507"/>
      <c r="L235" s="507"/>
    </row>
    <row r="236" spans="2:12" s="336" customFormat="1" ht="13.5" hidden="1" customHeight="1" x14ac:dyDescent="0.2">
      <c r="B236" s="507"/>
      <c r="C236" s="507"/>
      <c r="D236" s="507"/>
      <c r="E236" s="507"/>
      <c r="F236" s="507"/>
      <c r="G236" s="507"/>
      <c r="H236" s="507"/>
      <c r="I236" s="507"/>
      <c r="J236" s="507"/>
      <c r="K236" s="507"/>
      <c r="L236" s="507"/>
    </row>
    <row r="237" spans="2:12" s="336" customFormat="1" ht="13.5" hidden="1" customHeight="1" x14ac:dyDescent="0.2">
      <c r="B237" s="507"/>
      <c r="C237" s="507"/>
      <c r="D237" s="507"/>
      <c r="E237" s="507"/>
      <c r="F237" s="507"/>
      <c r="G237" s="507"/>
      <c r="H237" s="507"/>
      <c r="I237" s="507"/>
      <c r="J237" s="507"/>
      <c r="K237" s="507"/>
      <c r="L237" s="507"/>
    </row>
    <row r="238" spans="2:12" s="336" customFormat="1" ht="13.5" hidden="1" customHeight="1" x14ac:dyDescent="0.2">
      <c r="B238" s="507"/>
      <c r="C238" s="507"/>
      <c r="D238" s="507"/>
      <c r="E238" s="507"/>
      <c r="F238" s="507"/>
      <c r="G238" s="507"/>
      <c r="H238" s="507"/>
      <c r="I238" s="507"/>
      <c r="J238" s="507"/>
      <c r="K238" s="507"/>
      <c r="L238" s="507"/>
    </row>
    <row r="239" spans="2:12" s="336" customFormat="1" ht="13.5" hidden="1" customHeight="1" x14ac:dyDescent="0.2">
      <c r="B239" s="507"/>
      <c r="C239" s="507"/>
      <c r="D239" s="507"/>
      <c r="E239" s="507"/>
      <c r="F239" s="507"/>
      <c r="G239" s="507"/>
      <c r="H239" s="507"/>
      <c r="I239" s="507"/>
      <c r="J239" s="507"/>
      <c r="K239" s="507"/>
      <c r="L239" s="507"/>
    </row>
    <row r="240" spans="2:12" s="336" customFormat="1" ht="13.5" hidden="1" customHeight="1" x14ac:dyDescent="0.2">
      <c r="B240" s="507"/>
      <c r="C240" s="507"/>
      <c r="D240" s="507"/>
      <c r="E240" s="507"/>
      <c r="F240" s="507"/>
      <c r="G240" s="507"/>
      <c r="H240" s="507"/>
      <c r="I240" s="507"/>
      <c r="J240" s="507"/>
      <c r="K240" s="507"/>
      <c r="L240" s="507"/>
    </row>
    <row r="241" spans="2:12" s="336" customFormat="1" ht="13.5" hidden="1" customHeight="1" x14ac:dyDescent="0.2">
      <c r="B241" s="507"/>
      <c r="C241" s="507"/>
      <c r="D241" s="507"/>
      <c r="E241" s="507"/>
      <c r="F241" s="507"/>
      <c r="G241" s="507"/>
      <c r="H241" s="507"/>
      <c r="I241" s="507"/>
      <c r="J241" s="507"/>
      <c r="K241" s="507"/>
      <c r="L241" s="507"/>
    </row>
    <row r="242" spans="2:12" s="336" customFormat="1" ht="13.5" hidden="1" customHeight="1" x14ac:dyDescent="0.2">
      <c r="B242" s="507"/>
      <c r="C242" s="507"/>
      <c r="D242" s="507"/>
      <c r="E242" s="507"/>
      <c r="F242" s="507"/>
      <c r="G242" s="507"/>
      <c r="H242" s="507"/>
      <c r="I242" s="507"/>
      <c r="J242" s="507"/>
      <c r="K242" s="507"/>
      <c r="L242" s="507"/>
    </row>
    <row r="243" spans="2:12" s="336" customFormat="1" ht="13.5" hidden="1" customHeight="1" x14ac:dyDescent="0.2">
      <c r="B243" s="507"/>
      <c r="C243" s="507"/>
      <c r="D243" s="507"/>
      <c r="E243" s="507"/>
      <c r="F243" s="507"/>
      <c r="G243" s="507"/>
      <c r="H243" s="507"/>
      <c r="I243" s="507"/>
      <c r="J243" s="507"/>
      <c r="K243" s="507"/>
      <c r="L243" s="507"/>
    </row>
    <row r="244" spans="2:12" s="336" customFormat="1" ht="13.5" hidden="1" customHeight="1" x14ac:dyDescent="0.2">
      <c r="B244" s="507"/>
      <c r="C244" s="507"/>
      <c r="D244" s="507"/>
      <c r="E244" s="507"/>
      <c r="F244" s="507"/>
      <c r="G244" s="507"/>
      <c r="H244" s="507"/>
      <c r="I244" s="507"/>
      <c r="J244" s="507"/>
      <c r="K244" s="507"/>
      <c r="L244" s="507"/>
    </row>
    <row r="245" spans="2:12" s="336" customFormat="1" ht="13.5" hidden="1" customHeight="1" x14ac:dyDescent="0.2">
      <c r="B245" s="507"/>
      <c r="C245" s="507"/>
      <c r="D245" s="507"/>
      <c r="E245" s="507"/>
      <c r="F245" s="507"/>
      <c r="G245" s="507"/>
      <c r="H245" s="507"/>
      <c r="I245" s="507"/>
      <c r="J245" s="507"/>
      <c r="K245" s="507"/>
      <c r="L245" s="507"/>
    </row>
    <row r="246" spans="2:12" s="336" customFormat="1" ht="13.5" hidden="1" customHeight="1" x14ac:dyDescent="0.2">
      <c r="B246" s="507"/>
      <c r="C246" s="507"/>
      <c r="D246" s="507"/>
      <c r="E246" s="507"/>
      <c r="F246" s="507"/>
      <c r="G246" s="507"/>
      <c r="H246" s="507"/>
      <c r="I246" s="507"/>
      <c r="J246" s="507"/>
      <c r="K246" s="507"/>
      <c r="L246" s="507"/>
    </row>
    <row r="247" spans="2:12" s="336" customFormat="1" ht="13.5" hidden="1" customHeight="1" x14ac:dyDescent="0.2">
      <c r="B247" s="507"/>
      <c r="C247" s="507"/>
      <c r="D247" s="507"/>
      <c r="E247" s="507"/>
      <c r="F247" s="507"/>
      <c r="G247" s="507"/>
      <c r="H247" s="507"/>
      <c r="I247" s="507"/>
      <c r="J247" s="507"/>
      <c r="K247" s="507"/>
      <c r="L247" s="507"/>
    </row>
    <row r="248" spans="2:12" s="336" customFormat="1" ht="13.5" hidden="1" customHeight="1" x14ac:dyDescent="0.2">
      <c r="B248" s="507"/>
      <c r="C248" s="507"/>
      <c r="D248" s="507"/>
      <c r="E248" s="507"/>
      <c r="F248" s="507"/>
      <c r="G248" s="507"/>
      <c r="H248" s="507"/>
      <c r="I248" s="507"/>
      <c r="J248" s="507"/>
      <c r="K248" s="507"/>
      <c r="L248" s="507"/>
    </row>
    <row r="249" spans="2:12" s="336" customFormat="1" ht="13.5" hidden="1" customHeight="1" x14ac:dyDescent="0.2">
      <c r="B249" s="507"/>
      <c r="C249" s="507"/>
      <c r="D249" s="507"/>
      <c r="E249" s="507"/>
      <c r="F249" s="507"/>
      <c r="G249" s="507"/>
      <c r="H249" s="507"/>
      <c r="I249" s="507"/>
      <c r="J249" s="507"/>
      <c r="K249" s="507"/>
      <c r="L249" s="507"/>
    </row>
    <row r="250" spans="2:12" s="336" customFormat="1" ht="13.5" hidden="1" customHeight="1" x14ac:dyDescent="0.2">
      <c r="B250" s="507"/>
      <c r="C250" s="507"/>
      <c r="D250" s="507"/>
      <c r="E250" s="507"/>
      <c r="F250" s="507"/>
      <c r="G250" s="507"/>
      <c r="H250" s="507"/>
      <c r="I250" s="507"/>
      <c r="J250" s="507"/>
      <c r="K250" s="507"/>
      <c r="L250" s="507"/>
    </row>
    <row r="251" spans="2:12" s="336" customFormat="1" ht="13.5" hidden="1" customHeight="1" x14ac:dyDescent="0.2">
      <c r="B251" s="507"/>
      <c r="C251" s="507"/>
      <c r="D251" s="507"/>
      <c r="E251" s="507"/>
      <c r="F251" s="507"/>
      <c r="G251" s="507"/>
      <c r="H251" s="507"/>
      <c r="I251" s="507"/>
      <c r="J251" s="507"/>
      <c r="K251" s="507"/>
      <c r="L251" s="507"/>
    </row>
    <row r="252" spans="2:12" s="336" customFormat="1" ht="13.5" hidden="1" customHeight="1" x14ac:dyDescent="0.2">
      <c r="B252" s="507"/>
      <c r="C252" s="507"/>
      <c r="D252" s="507"/>
      <c r="E252" s="507"/>
      <c r="F252" s="507"/>
      <c r="G252" s="507"/>
      <c r="H252" s="507"/>
      <c r="I252" s="507"/>
      <c r="J252" s="507"/>
      <c r="K252" s="507"/>
      <c r="L252" s="507"/>
    </row>
    <row r="253" spans="2:12" s="336" customFormat="1" ht="13.5" hidden="1" customHeight="1" x14ac:dyDescent="0.2">
      <c r="B253" s="507"/>
      <c r="C253" s="507"/>
      <c r="D253" s="507"/>
      <c r="E253" s="507"/>
      <c r="F253" s="507"/>
      <c r="G253" s="507"/>
      <c r="H253" s="507"/>
      <c r="I253" s="507"/>
      <c r="J253" s="507"/>
      <c r="K253" s="507"/>
      <c r="L253" s="507"/>
    </row>
    <row r="254" spans="2:12" s="336" customFormat="1" ht="13.5" hidden="1" customHeight="1" x14ac:dyDescent="0.2">
      <c r="B254" s="507"/>
      <c r="C254" s="507"/>
      <c r="D254" s="507"/>
      <c r="E254" s="507"/>
      <c r="F254" s="507"/>
      <c r="G254" s="507"/>
      <c r="H254" s="507"/>
      <c r="I254" s="507"/>
      <c r="J254" s="507"/>
      <c r="K254" s="507"/>
      <c r="L254" s="507"/>
    </row>
    <row r="255" spans="2:12" s="336" customFormat="1" ht="13.5" hidden="1" customHeight="1" x14ac:dyDescent="0.2">
      <c r="B255" s="507"/>
      <c r="C255" s="507"/>
      <c r="D255" s="507"/>
      <c r="E255" s="507"/>
      <c r="F255" s="507"/>
      <c r="G255" s="507"/>
      <c r="H255" s="507"/>
      <c r="I255" s="507"/>
      <c r="J255" s="507"/>
      <c r="K255" s="507"/>
      <c r="L255" s="507"/>
    </row>
    <row r="256" spans="2:12" s="336" customFormat="1" ht="13.5" hidden="1" customHeight="1" x14ac:dyDescent="0.2">
      <c r="B256" s="507"/>
      <c r="C256" s="507"/>
      <c r="D256" s="507"/>
      <c r="E256" s="507"/>
      <c r="F256" s="507"/>
      <c r="G256" s="507"/>
      <c r="H256" s="507"/>
      <c r="I256" s="507"/>
      <c r="J256" s="507"/>
      <c r="K256" s="507"/>
      <c r="L256" s="507"/>
    </row>
    <row r="257" spans="2:12" s="336" customFormat="1" ht="13.5" hidden="1" customHeight="1" x14ac:dyDescent="0.2">
      <c r="B257" s="507"/>
      <c r="C257" s="507"/>
      <c r="D257" s="507"/>
      <c r="E257" s="507"/>
      <c r="F257" s="507"/>
      <c r="G257" s="507"/>
      <c r="H257" s="507"/>
      <c r="I257" s="507"/>
      <c r="J257" s="507"/>
      <c r="K257" s="507"/>
      <c r="L257" s="507"/>
    </row>
    <row r="258" spans="2:12" s="336" customFormat="1" ht="13.5" hidden="1" customHeight="1" x14ac:dyDescent="0.2">
      <c r="B258" s="507"/>
      <c r="C258" s="507"/>
      <c r="D258" s="507"/>
      <c r="E258" s="507"/>
      <c r="F258" s="507"/>
      <c r="G258" s="507"/>
      <c r="H258" s="507"/>
      <c r="I258" s="507"/>
      <c r="J258" s="507"/>
      <c r="K258" s="507"/>
      <c r="L258" s="507"/>
    </row>
    <row r="259" spans="2:12" s="336" customFormat="1" ht="13.5" hidden="1" customHeight="1" x14ac:dyDescent="0.2">
      <c r="B259" s="507"/>
      <c r="C259" s="507"/>
      <c r="D259" s="507"/>
      <c r="E259" s="507"/>
      <c r="F259" s="507"/>
      <c r="G259" s="507"/>
      <c r="H259" s="507"/>
      <c r="I259" s="507"/>
      <c r="J259" s="507"/>
      <c r="K259" s="507"/>
      <c r="L259" s="507"/>
    </row>
    <row r="260" spans="2:12" s="336" customFormat="1" ht="13.5" hidden="1" customHeight="1" x14ac:dyDescent="0.2">
      <c r="B260" s="507"/>
      <c r="C260" s="507"/>
      <c r="D260" s="507"/>
      <c r="E260" s="507"/>
      <c r="F260" s="507"/>
      <c r="G260" s="507"/>
      <c r="H260" s="507"/>
      <c r="I260" s="507"/>
      <c r="J260" s="507"/>
      <c r="K260" s="507"/>
      <c r="L260" s="507"/>
    </row>
    <row r="261" spans="2:12" s="336" customFormat="1" ht="13.5" hidden="1" customHeight="1" x14ac:dyDescent="0.2">
      <c r="B261" s="507"/>
      <c r="C261" s="507"/>
      <c r="D261" s="507"/>
      <c r="E261" s="507"/>
      <c r="F261" s="507"/>
      <c r="G261" s="507"/>
      <c r="H261" s="507"/>
      <c r="I261" s="507"/>
      <c r="J261" s="507"/>
      <c r="K261" s="507"/>
      <c r="L261" s="507"/>
    </row>
    <row r="262" spans="2:12" s="336" customFormat="1" ht="13.5" hidden="1" customHeight="1" x14ac:dyDescent="0.2">
      <c r="B262" s="507"/>
      <c r="C262" s="507"/>
      <c r="D262" s="507"/>
      <c r="E262" s="507"/>
      <c r="F262" s="507"/>
      <c r="G262" s="507"/>
      <c r="H262" s="507"/>
      <c r="I262" s="507"/>
      <c r="J262" s="507"/>
      <c r="K262" s="507"/>
      <c r="L262" s="507"/>
    </row>
    <row r="263" spans="2:12" s="336" customFormat="1" ht="13.5" hidden="1" customHeight="1" x14ac:dyDescent="0.2">
      <c r="B263" s="507"/>
      <c r="C263" s="507"/>
      <c r="D263" s="507"/>
      <c r="E263" s="507"/>
      <c r="F263" s="507"/>
      <c r="G263" s="507"/>
      <c r="H263" s="507"/>
      <c r="I263" s="507"/>
      <c r="J263" s="507"/>
      <c r="K263" s="507"/>
      <c r="L263" s="507"/>
    </row>
    <row r="264" spans="2:12" s="336" customFormat="1" ht="13.5" hidden="1" customHeight="1" x14ac:dyDescent="0.2">
      <c r="B264" s="507"/>
      <c r="C264" s="507"/>
      <c r="D264" s="507"/>
      <c r="E264" s="507"/>
      <c r="F264" s="507"/>
      <c r="G264" s="507"/>
      <c r="H264" s="507"/>
      <c r="I264" s="507"/>
      <c r="J264" s="507"/>
      <c r="K264" s="507"/>
      <c r="L264" s="507"/>
    </row>
    <row r="265" spans="2:12" s="336" customFormat="1" ht="13.5" hidden="1" customHeight="1" x14ac:dyDescent="0.2">
      <c r="B265" s="507"/>
      <c r="C265" s="507"/>
      <c r="D265" s="507"/>
      <c r="E265" s="507"/>
      <c r="F265" s="507"/>
      <c r="G265" s="507"/>
      <c r="H265" s="507"/>
      <c r="I265" s="507"/>
      <c r="J265" s="507"/>
      <c r="K265" s="507"/>
      <c r="L265" s="507"/>
    </row>
    <row r="266" spans="2:12" s="336" customFormat="1" ht="13.5" hidden="1" customHeight="1" x14ac:dyDescent="0.2">
      <c r="B266" s="507"/>
      <c r="C266" s="507"/>
      <c r="D266" s="507"/>
      <c r="E266" s="507"/>
      <c r="F266" s="507"/>
      <c r="G266" s="507"/>
      <c r="H266" s="507"/>
      <c r="I266" s="507"/>
      <c r="J266" s="507"/>
      <c r="K266" s="507"/>
      <c r="L266" s="507"/>
    </row>
    <row r="267" spans="2:12" s="336" customFormat="1" ht="13.5" hidden="1" customHeight="1" x14ac:dyDescent="0.2">
      <c r="B267" s="507"/>
      <c r="C267" s="507"/>
      <c r="D267" s="507"/>
      <c r="E267" s="507"/>
      <c r="F267" s="507"/>
      <c r="G267" s="507"/>
      <c r="H267" s="507"/>
      <c r="I267" s="507"/>
      <c r="J267" s="507"/>
      <c r="K267" s="507"/>
      <c r="L267" s="507"/>
    </row>
    <row r="268" spans="2:12" s="336" customFormat="1" ht="13.5" hidden="1" customHeight="1" x14ac:dyDescent="0.2">
      <c r="B268" s="507"/>
      <c r="C268" s="507"/>
      <c r="D268" s="507"/>
      <c r="E268" s="507"/>
      <c r="F268" s="507"/>
      <c r="G268" s="507"/>
      <c r="H268" s="507"/>
      <c r="I268" s="507"/>
      <c r="J268" s="507"/>
      <c r="K268" s="507"/>
      <c r="L268" s="507"/>
    </row>
    <row r="269" spans="2:12" s="336" customFormat="1" ht="13.5" hidden="1" customHeight="1" x14ac:dyDescent="0.2">
      <c r="B269" s="507"/>
      <c r="C269" s="507"/>
      <c r="D269" s="507"/>
      <c r="E269" s="507"/>
      <c r="F269" s="507"/>
      <c r="G269" s="507"/>
      <c r="H269" s="507"/>
      <c r="I269" s="507"/>
      <c r="J269" s="507"/>
      <c r="K269" s="507"/>
      <c r="L269" s="507"/>
    </row>
    <row r="270" spans="2:12" s="336" customFormat="1" ht="13.5" hidden="1" customHeight="1" x14ac:dyDescent="0.2">
      <c r="B270" s="507"/>
      <c r="C270" s="507"/>
      <c r="D270" s="507"/>
      <c r="E270" s="507"/>
      <c r="F270" s="507"/>
      <c r="G270" s="507"/>
      <c r="H270" s="507"/>
      <c r="I270" s="507"/>
      <c r="J270" s="507"/>
      <c r="K270" s="507"/>
      <c r="L270" s="507"/>
    </row>
    <row r="271" spans="2:12" s="336" customFormat="1" ht="13.5" hidden="1" customHeight="1" x14ac:dyDescent="0.2">
      <c r="B271" s="507"/>
      <c r="C271" s="507"/>
      <c r="D271" s="507"/>
      <c r="E271" s="507"/>
      <c r="F271" s="507"/>
      <c r="G271" s="507"/>
      <c r="H271" s="507"/>
      <c r="I271" s="507"/>
      <c r="J271" s="507"/>
      <c r="K271" s="507"/>
      <c r="L271" s="507"/>
    </row>
    <row r="272" spans="2:12" s="336" customFormat="1" ht="13.5" hidden="1" customHeight="1" x14ac:dyDescent="0.2">
      <c r="B272" s="507"/>
      <c r="C272" s="507"/>
      <c r="D272" s="507"/>
      <c r="E272" s="507"/>
      <c r="F272" s="507"/>
      <c r="G272" s="507"/>
      <c r="H272" s="507"/>
      <c r="I272" s="507"/>
      <c r="J272" s="507"/>
      <c r="K272" s="507"/>
      <c r="L272" s="507"/>
    </row>
    <row r="273" spans="2:12" s="336" customFormat="1" ht="13.5" hidden="1" customHeight="1" x14ac:dyDescent="0.2">
      <c r="B273" s="507"/>
      <c r="C273" s="507"/>
      <c r="D273" s="507"/>
      <c r="E273" s="507"/>
      <c r="F273" s="507"/>
      <c r="G273" s="507"/>
      <c r="H273" s="507"/>
      <c r="I273" s="507"/>
      <c r="J273" s="507"/>
      <c r="K273" s="507"/>
      <c r="L273" s="507"/>
    </row>
    <row r="274" spans="2:12" s="336" customFormat="1" ht="13.5" hidden="1" customHeight="1" x14ac:dyDescent="0.2">
      <c r="B274" s="507"/>
      <c r="C274" s="507"/>
      <c r="D274" s="507"/>
      <c r="E274" s="507"/>
      <c r="F274" s="507"/>
      <c r="G274" s="507"/>
      <c r="H274" s="507"/>
      <c r="I274" s="507"/>
      <c r="J274" s="507"/>
      <c r="K274" s="507"/>
      <c r="L274" s="507"/>
    </row>
    <row r="275" spans="2:12" s="336" customFormat="1" ht="13.5" hidden="1" customHeight="1" x14ac:dyDescent="0.2">
      <c r="B275" s="507"/>
      <c r="C275" s="507"/>
      <c r="D275" s="507"/>
      <c r="E275" s="507"/>
      <c r="F275" s="507"/>
      <c r="G275" s="507"/>
      <c r="H275" s="507"/>
      <c r="I275" s="507"/>
      <c r="J275" s="507"/>
      <c r="K275" s="507"/>
      <c r="L275" s="507"/>
    </row>
    <row r="276" spans="2:12" s="336" customFormat="1" ht="13.5" hidden="1" customHeight="1" x14ac:dyDescent="0.2">
      <c r="B276" s="507"/>
      <c r="C276" s="507"/>
      <c r="D276" s="507"/>
      <c r="E276" s="507"/>
      <c r="F276" s="507"/>
      <c r="G276" s="507"/>
      <c r="H276" s="507"/>
      <c r="I276" s="507"/>
      <c r="J276" s="507"/>
      <c r="K276" s="507"/>
      <c r="L276" s="507"/>
    </row>
    <row r="277" spans="2:12" s="336" customFormat="1" ht="13.5" hidden="1" customHeight="1" x14ac:dyDescent="0.2">
      <c r="B277" s="507"/>
      <c r="C277" s="507"/>
      <c r="D277" s="507"/>
      <c r="E277" s="507"/>
      <c r="F277" s="507"/>
      <c r="G277" s="507"/>
      <c r="H277" s="507"/>
      <c r="I277" s="507"/>
      <c r="J277" s="507"/>
      <c r="K277" s="507"/>
      <c r="L277" s="507"/>
    </row>
    <row r="278" spans="2:12" s="336" customFormat="1" ht="13.5" hidden="1" customHeight="1" x14ac:dyDescent="0.2">
      <c r="B278" s="507"/>
      <c r="C278" s="507"/>
      <c r="D278" s="507"/>
      <c r="E278" s="507"/>
      <c r="F278" s="507"/>
      <c r="G278" s="507"/>
      <c r="H278" s="507"/>
      <c r="I278" s="507"/>
      <c r="J278" s="507"/>
      <c r="K278" s="507"/>
      <c r="L278" s="507"/>
    </row>
    <row r="279" spans="2:12" s="336" customFormat="1" ht="13.5" hidden="1" customHeight="1" x14ac:dyDescent="0.2">
      <c r="B279" s="507"/>
      <c r="C279" s="507"/>
      <c r="D279" s="507"/>
      <c r="E279" s="507"/>
      <c r="F279" s="507"/>
      <c r="G279" s="507"/>
      <c r="H279" s="507"/>
      <c r="I279" s="507"/>
      <c r="J279" s="507"/>
      <c r="K279" s="507"/>
      <c r="L279" s="507"/>
    </row>
    <row r="280" spans="2:12" s="336" customFormat="1" ht="13.5" hidden="1" customHeight="1" x14ac:dyDescent="0.2">
      <c r="B280" s="507"/>
      <c r="C280" s="507"/>
      <c r="D280" s="507"/>
      <c r="E280" s="507"/>
      <c r="F280" s="507"/>
      <c r="G280" s="507"/>
      <c r="H280" s="507"/>
      <c r="I280" s="507"/>
      <c r="J280" s="507"/>
      <c r="K280" s="507"/>
      <c r="L280" s="507"/>
    </row>
    <row r="281" spans="2:12" s="336" customFormat="1" ht="13.5" hidden="1" customHeight="1" x14ac:dyDescent="0.2">
      <c r="B281" s="507"/>
      <c r="C281" s="507"/>
      <c r="D281" s="507"/>
      <c r="E281" s="507"/>
      <c r="F281" s="507"/>
      <c r="G281" s="507"/>
      <c r="H281" s="507"/>
      <c r="I281" s="507"/>
      <c r="J281" s="507"/>
      <c r="K281" s="507"/>
      <c r="L281" s="507"/>
    </row>
    <row r="282" spans="2:12" s="336" customFormat="1" ht="13.5" hidden="1" customHeight="1" x14ac:dyDescent="0.2">
      <c r="B282" s="507"/>
      <c r="C282" s="507"/>
      <c r="D282" s="507"/>
      <c r="E282" s="507"/>
      <c r="F282" s="507"/>
      <c r="G282" s="507"/>
      <c r="H282" s="507"/>
      <c r="I282" s="507"/>
      <c r="J282" s="507"/>
      <c r="K282" s="507"/>
      <c r="L282" s="507"/>
    </row>
    <row r="283" spans="2:12" s="336" customFormat="1" ht="13.5" hidden="1" customHeight="1" x14ac:dyDescent="0.2">
      <c r="B283" s="507"/>
      <c r="C283" s="507"/>
      <c r="D283" s="507"/>
      <c r="E283" s="507"/>
      <c r="F283" s="507"/>
      <c r="G283" s="507"/>
      <c r="H283" s="507"/>
      <c r="I283" s="507"/>
      <c r="J283" s="507"/>
      <c r="K283" s="507"/>
      <c r="L283" s="507"/>
    </row>
    <row r="284" spans="2:12" s="336" customFormat="1" ht="13.5" hidden="1" customHeight="1" x14ac:dyDescent="0.2">
      <c r="B284" s="507"/>
      <c r="C284" s="507"/>
      <c r="D284" s="507"/>
      <c r="E284" s="507"/>
      <c r="F284" s="507"/>
      <c r="G284" s="507"/>
      <c r="H284" s="507"/>
      <c r="I284" s="507"/>
      <c r="J284" s="507"/>
      <c r="K284" s="507"/>
      <c r="L284" s="507"/>
    </row>
    <row r="285" spans="2:12" s="336" customFormat="1" ht="13.5" hidden="1" customHeight="1" x14ac:dyDescent="0.2">
      <c r="B285" s="507"/>
      <c r="C285" s="507"/>
      <c r="D285" s="507"/>
      <c r="E285" s="507"/>
      <c r="F285" s="507"/>
      <c r="G285" s="507"/>
      <c r="H285" s="507"/>
      <c r="I285" s="507"/>
      <c r="J285" s="507"/>
      <c r="K285" s="507"/>
      <c r="L285" s="507"/>
    </row>
    <row r="286" spans="2:12" s="336" customFormat="1" ht="13.5" hidden="1" customHeight="1" x14ac:dyDescent="0.2">
      <c r="B286" s="507"/>
      <c r="C286" s="507"/>
      <c r="D286" s="507"/>
      <c r="E286" s="507"/>
      <c r="F286" s="507"/>
      <c r="G286" s="507"/>
      <c r="H286" s="507"/>
      <c r="I286" s="507"/>
      <c r="J286" s="507"/>
      <c r="K286" s="507"/>
      <c r="L286" s="507"/>
    </row>
    <row r="287" spans="2:12" s="336" customFormat="1" ht="13.5" hidden="1" customHeight="1" x14ac:dyDescent="0.2">
      <c r="B287" s="507"/>
      <c r="C287" s="507"/>
      <c r="D287" s="507"/>
      <c r="E287" s="507"/>
      <c r="F287" s="507"/>
      <c r="G287" s="507"/>
      <c r="H287" s="507"/>
      <c r="I287" s="507"/>
      <c r="J287" s="507"/>
      <c r="K287" s="507"/>
      <c r="L287" s="507"/>
    </row>
    <row r="288" spans="2:12" s="336" customFormat="1" ht="13.5" hidden="1" customHeight="1" x14ac:dyDescent="0.2">
      <c r="B288" s="507"/>
      <c r="C288" s="507"/>
      <c r="D288" s="507"/>
      <c r="E288" s="507"/>
      <c r="F288" s="507"/>
      <c r="G288" s="507"/>
      <c r="H288" s="507"/>
      <c r="I288" s="507"/>
      <c r="J288" s="507"/>
      <c r="K288" s="507"/>
      <c r="L288" s="507"/>
    </row>
    <row r="289" spans="2:12" s="336" customFormat="1" ht="13.5" hidden="1" customHeight="1" x14ac:dyDescent="0.2">
      <c r="B289" s="507"/>
      <c r="C289" s="507"/>
      <c r="D289" s="507"/>
      <c r="E289" s="507"/>
      <c r="F289" s="507"/>
      <c r="G289" s="507"/>
      <c r="H289" s="507"/>
      <c r="I289" s="507"/>
      <c r="J289" s="507"/>
      <c r="K289" s="507"/>
      <c r="L289" s="507"/>
    </row>
    <row r="290" spans="2:12" s="336" customFormat="1" ht="13.5" hidden="1" customHeight="1" x14ac:dyDescent="0.2">
      <c r="B290" s="507"/>
      <c r="C290" s="507"/>
      <c r="D290" s="507"/>
      <c r="E290" s="507"/>
      <c r="F290" s="507"/>
      <c r="G290" s="507"/>
      <c r="H290" s="507"/>
      <c r="I290" s="507"/>
      <c r="J290" s="507"/>
      <c r="K290" s="507"/>
      <c r="L290" s="507"/>
    </row>
    <row r="291" spans="2:12" s="336" customFormat="1" ht="13.5" hidden="1" customHeight="1" x14ac:dyDescent="0.2">
      <c r="B291" s="507"/>
      <c r="C291" s="507"/>
      <c r="D291" s="507"/>
      <c r="E291" s="507"/>
      <c r="F291" s="507"/>
      <c r="G291" s="507"/>
      <c r="H291" s="507"/>
      <c r="I291" s="507"/>
      <c r="J291" s="507"/>
      <c r="K291" s="507"/>
      <c r="L291" s="507"/>
    </row>
    <row r="292" spans="2:12" s="336" customFormat="1" ht="13.5" hidden="1" customHeight="1" x14ac:dyDescent="0.2">
      <c r="B292" s="507"/>
      <c r="C292" s="507"/>
      <c r="D292" s="507"/>
      <c r="E292" s="507"/>
      <c r="F292" s="507"/>
      <c r="G292" s="507"/>
      <c r="H292" s="507"/>
      <c r="I292" s="507"/>
      <c r="J292" s="507"/>
      <c r="K292" s="507"/>
      <c r="L292" s="507"/>
    </row>
    <row r="293" spans="2:12" s="336" customFormat="1" ht="13.5" hidden="1" customHeight="1" x14ac:dyDescent="0.2">
      <c r="B293" s="507"/>
      <c r="C293" s="507"/>
      <c r="D293" s="507"/>
      <c r="E293" s="507"/>
      <c r="F293" s="507"/>
      <c r="G293" s="507"/>
      <c r="H293" s="507"/>
      <c r="I293" s="507"/>
      <c r="J293" s="507"/>
      <c r="K293" s="507"/>
      <c r="L293" s="507"/>
    </row>
    <row r="294" spans="2:12" s="336" customFormat="1" ht="13.5" hidden="1" customHeight="1" x14ac:dyDescent="0.2">
      <c r="B294" s="507"/>
      <c r="C294" s="507"/>
      <c r="D294" s="507"/>
      <c r="E294" s="507"/>
      <c r="F294" s="507"/>
      <c r="G294" s="507"/>
      <c r="H294" s="507"/>
      <c r="I294" s="507"/>
      <c r="J294" s="507"/>
      <c r="K294" s="507"/>
      <c r="L294" s="507"/>
    </row>
    <row r="295" spans="2:12" s="336" customFormat="1" ht="13.5" hidden="1" customHeight="1" x14ac:dyDescent="0.2">
      <c r="B295" s="507"/>
      <c r="C295" s="507"/>
      <c r="D295" s="507"/>
      <c r="E295" s="507"/>
      <c r="F295" s="507"/>
      <c r="G295" s="507"/>
      <c r="H295" s="507"/>
      <c r="I295" s="507"/>
      <c r="J295" s="507"/>
      <c r="K295" s="507"/>
      <c r="L295" s="507"/>
    </row>
    <row r="296" spans="2:12" s="336" customFormat="1" ht="13.5" hidden="1" customHeight="1" x14ac:dyDescent="0.2">
      <c r="B296" s="507"/>
      <c r="C296" s="507"/>
      <c r="D296" s="507"/>
      <c r="E296" s="507"/>
      <c r="F296" s="507"/>
      <c r="G296" s="507"/>
      <c r="H296" s="507"/>
      <c r="I296" s="507"/>
      <c r="J296" s="507"/>
      <c r="K296" s="507"/>
      <c r="L296" s="507"/>
    </row>
    <row r="297" spans="2:12" s="336" customFormat="1" ht="13.5" hidden="1" customHeight="1" x14ac:dyDescent="0.2">
      <c r="B297" s="507"/>
      <c r="C297" s="507"/>
      <c r="D297" s="507"/>
      <c r="E297" s="507"/>
      <c r="F297" s="507"/>
      <c r="G297" s="507"/>
      <c r="H297" s="507"/>
      <c r="I297" s="507"/>
      <c r="J297" s="507"/>
      <c r="K297" s="507"/>
      <c r="L297" s="507"/>
    </row>
    <row r="298" spans="2:12" s="336" customFormat="1" ht="13.5" hidden="1" customHeight="1" x14ac:dyDescent="0.2">
      <c r="B298" s="507"/>
      <c r="C298" s="507"/>
      <c r="D298" s="507"/>
      <c r="E298" s="507"/>
      <c r="F298" s="507"/>
      <c r="G298" s="507"/>
      <c r="H298" s="507"/>
      <c r="I298" s="507"/>
      <c r="J298" s="507"/>
      <c r="K298" s="507"/>
      <c r="L298" s="507"/>
    </row>
    <row r="299" spans="2:12" s="336" customFormat="1" ht="13.5" hidden="1" customHeight="1" x14ac:dyDescent="0.2">
      <c r="B299" s="507"/>
      <c r="C299" s="507"/>
      <c r="D299" s="507"/>
      <c r="E299" s="507"/>
      <c r="F299" s="507"/>
      <c r="G299" s="507"/>
      <c r="H299" s="507"/>
      <c r="I299" s="507"/>
      <c r="J299" s="507"/>
      <c r="K299" s="507"/>
      <c r="L299" s="507"/>
    </row>
    <row r="300" spans="2:12" s="336" customFormat="1" ht="13.5" hidden="1" customHeight="1" x14ac:dyDescent="0.2">
      <c r="B300" s="507"/>
      <c r="C300" s="507"/>
      <c r="D300" s="507"/>
      <c r="E300" s="507"/>
      <c r="F300" s="507"/>
      <c r="G300" s="507"/>
      <c r="H300" s="507"/>
      <c r="I300" s="507"/>
      <c r="J300" s="507"/>
      <c r="K300" s="507"/>
      <c r="L300" s="507"/>
    </row>
    <row r="301" spans="2:12" s="336" customFormat="1" ht="13.5" hidden="1" customHeight="1" x14ac:dyDescent="0.2">
      <c r="B301" s="507"/>
      <c r="C301" s="507"/>
      <c r="D301" s="507"/>
      <c r="E301" s="507"/>
      <c r="F301" s="507"/>
      <c r="G301" s="507"/>
      <c r="H301" s="507"/>
      <c r="I301" s="507"/>
      <c r="J301" s="507"/>
      <c r="K301" s="507"/>
      <c r="L301" s="507"/>
    </row>
    <row r="302" spans="2:12" s="336" customFormat="1" ht="13.5" hidden="1" customHeight="1" x14ac:dyDescent="0.2">
      <c r="B302" s="507"/>
      <c r="C302" s="507"/>
      <c r="D302" s="507"/>
      <c r="E302" s="507"/>
      <c r="F302" s="507"/>
      <c r="G302" s="507"/>
      <c r="H302" s="507"/>
      <c r="I302" s="507"/>
      <c r="J302" s="507"/>
      <c r="K302" s="507"/>
      <c r="L302" s="507"/>
    </row>
    <row r="303" spans="2:12" s="336" customFormat="1" ht="13.5" hidden="1" customHeight="1" x14ac:dyDescent="0.2">
      <c r="B303" s="507"/>
      <c r="C303" s="507"/>
      <c r="D303" s="507"/>
      <c r="E303" s="507"/>
      <c r="F303" s="507"/>
      <c r="G303" s="507"/>
      <c r="H303" s="507"/>
      <c r="I303" s="507"/>
      <c r="J303" s="507"/>
      <c r="K303" s="507"/>
      <c r="L303" s="507"/>
    </row>
    <row r="304" spans="2:12" s="336" customFormat="1" ht="13.5" hidden="1" customHeight="1" x14ac:dyDescent="0.2">
      <c r="B304" s="507"/>
      <c r="C304" s="507"/>
      <c r="D304" s="507"/>
      <c r="E304" s="507"/>
      <c r="F304" s="507"/>
      <c r="G304" s="507"/>
      <c r="H304" s="507"/>
      <c r="I304" s="507"/>
      <c r="J304" s="507"/>
      <c r="K304" s="507"/>
      <c r="L304" s="507"/>
    </row>
    <row r="305" spans="2:12" s="336" customFormat="1" ht="13.5" hidden="1" customHeight="1" x14ac:dyDescent="0.2">
      <c r="B305" s="507"/>
      <c r="C305" s="507"/>
      <c r="D305" s="507"/>
      <c r="E305" s="507"/>
      <c r="F305" s="507"/>
      <c r="G305" s="507"/>
      <c r="H305" s="507"/>
      <c r="I305" s="507"/>
      <c r="J305" s="507"/>
      <c r="K305" s="507"/>
      <c r="L305" s="507"/>
    </row>
    <row r="306" spans="2:12" s="336" customFormat="1" ht="13.5" hidden="1" customHeight="1" x14ac:dyDescent="0.2">
      <c r="B306" s="507"/>
      <c r="C306" s="507"/>
      <c r="D306" s="507"/>
      <c r="E306" s="507"/>
      <c r="F306" s="507"/>
      <c r="G306" s="507"/>
      <c r="H306" s="507"/>
      <c r="I306" s="507"/>
      <c r="J306" s="507"/>
      <c r="K306" s="507"/>
      <c r="L306" s="507"/>
    </row>
    <row r="307" spans="2:12" s="336" customFormat="1" ht="13.5" hidden="1" customHeight="1" x14ac:dyDescent="0.2">
      <c r="B307" s="507"/>
      <c r="C307" s="507"/>
      <c r="D307" s="507"/>
      <c r="E307" s="507"/>
      <c r="F307" s="507"/>
      <c r="G307" s="507"/>
      <c r="H307" s="507"/>
      <c r="I307" s="507"/>
      <c r="J307" s="507"/>
      <c r="K307" s="507"/>
      <c r="L307" s="507"/>
    </row>
    <row r="308" spans="2:12" s="336" customFormat="1" ht="13.5" hidden="1" customHeight="1" x14ac:dyDescent="0.2">
      <c r="B308" s="507"/>
      <c r="C308" s="507"/>
      <c r="D308" s="507"/>
      <c r="E308" s="507"/>
      <c r="F308" s="507"/>
      <c r="G308" s="507"/>
      <c r="H308" s="507"/>
      <c r="I308" s="507"/>
      <c r="J308" s="507"/>
      <c r="K308" s="507"/>
      <c r="L308" s="507"/>
    </row>
    <row r="309" spans="2:12" s="336" customFormat="1" ht="13.5" hidden="1" customHeight="1" x14ac:dyDescent="0.2">
      <c r="B309" s="507"/>
      <c r="C309" s="507"/>
      <c r="D309" s="507"/>
      <c r="E309" s="507"/>
      <c r="F309" s="507"/>
      <c r="G309" s="507"/>
      <c r="H309" s="507"/>
      <c r="I309" s="507"/>
      <c r="J309" s="507"/>
      <c r="K309" s="507"/>
      <c r="L309" s="507"/>
    </row>
    <row r="310" spans="2:12" s="336" customFormat="1" ht="13.5" hidden="1" customHeight="1" x14ac:dyDescent="0.2">
      <c r="B310" s="507"/>
      <c r="C310" s="507"/>
      <c r="D310" s="507"/>
      <c r="E310" s="507"/>
      <c r="F310" s="507"/>
      <c r="G310" s="507"/>
      <c r="H310" s="507"/>
      <c r="I310" s="507"/>
      <c r="J310" s="507"/>
      <c r="K310" s="507"/>
      <c r="L310" s="507"/>
    </row>
    <row r="311" spans="2:12" s="336" customFormat="1" ht="13.5" hidden="1" customHeight="1" x14ac:dyDescent="0.2">
      <c r="B311" s="507"/>
      <c r="C311" s="507"/>
      <c r="D311" s="507"/>
      <c r="E311" s="507"/>
      <c r="F311" s="507"/>
      <c r="G311" s="507"/>
      <c r="H311" s="507"/>
      <c r="I311" s="507"/>
      <c r="J311" s="507"/>
      <c r="K311" s="507"/>
      <c r="L311" s="507"/>
    </row>
    <row r="312" spans="2:12" s="336" customFormat="1" ht="13.5" hidden="1" customHeight="1" x14ac:dyDescent="0.2">
      <c r="B312" s="507"/>
      <c r="C312" s="507"/>
      <c r="D312" s="507"/>
      <c r="E312" s="507"/>
      <c r="F312" s="507"/>
      <c r="G312" s="507"/>
      <c r="H312" s="507"/>
      <c r="I312" s="507"/>
      <c r="J312" s="507"/>
      <c r="K312" s="507"/>
      <c r="L312" s="507"/>
    </row>
    <row r="313" spans="2:12" s="336" customFormat="1" ht="13.5" hidden="1" customHeight="1" x14ac:dyDescent="0.2">
      <c r="B313" s="507"/>
      <c r="C313" s="507"/>
      <c r="D313" s="507"/>
      <c r="E313" s="507"/>
      <c r="F313" s="507"/>
      <c r="G313" s="507"/>
      <c r="H313" s="507"/>
      <c r="I313" s="507"/>
      <c r="J313" s="507"/>
      <c r="K313" s="507"/>
      <c r="L313" s="507"/>
    </row>
    <row r="314" spans="2:12" s="336" customFormat="1" ht="13.5" hidden="1" customHeight="1" x14ac:dyDescent="0.2">
      <c r="B314" s="507"/>
      <c r="C314" s="507"/>
      <c r="D314" s="507"/>
      <c r="E314" s="507"/>
      <c r="F314" s="507"/>
      <c r="G314" s="507"/>
      <c r="H314" s="507"/>
      <c r="I314" s="507"/>
      <c r="J314" s="507"/>
      <c r="K314" s="507"/>
      <c r="L314" s="507"/>
    </row>
    <row r="315" spans="2:12" s="336" customFormat="1" ht="13.5" hidden="1" customHeight="1" x14ac:dyDescent="0.2">
      <c r="B315" s="507"/>
      <c r="C315" s="507"/>
      <c r="D315" s="507"/>
      <c r="E315" s="507"/>
      <c r="F315" s="507"/>
      <c r="G315" s="507"/>
      <c r="H315" s="507"/>
      <c r="I315" s="507"/>
      <c r="J315" s="507"/>
      <c r="K315" s="507"/>
      <c r="L315" s="507"/>
    </row>
    <row r="316" spans="2:12" s="336" customFormat="1" ht="13.5" hidden="1" customHeight="1" x14ac:dyDescent="0.2">
      <c r="B316" s="507"/>
      <c r="C316" s="507"/>
      <c r="D316" s="507"/>
      <c r="E316" s="507"/>
      <c r="F316" s="507"/>
      <c r="G316" s="507"/>
      <c r="H316" s="507"/>
      <c r="I316" s="507"/>
      <c r="J316" s="507"/>
      <c r="K316" s="507"/>
      <c r="L316" s="507"/>
    </row>
    <row r="317" spans="2:12" s="336" customFormat="1" ht="13.5" hidden="1" customHeight="1" x14ac:dyDescent="0.2">
      <c r="B317" s="507"/>
      <c r="C317" s="507"/>
      <c r="D317" s="507"/>
      <c r="E317" s="507"/>
      <c r="F317" s="507"/>
      <c r="G317" s="507"/>
      <c r="H317" s="507"/>
      <c r="I317" s="507"/>
      <c r="J317" s="507"/>
      <c r="K317" s="507"/>
      <c r="L317" s="507"/>
    </row>
    <row r="318" spans="2:12" s="336" customFormat="1" ht="13.5" hidden="1" customHeight="1" x14ac:dyDescent="0.2">
      <c r="B318" s="507"/>
      <c r="C318" s="507"/>
      <c r="D318" s="507"/>
      <c r="E318" s="507"/>
      <c r="F318" s="507"/>
      <c r="G318" s="507"/>
      <c r="H318" s="507"/>
      <c r="I318" s="507"/>
      <c r="J318" s="507"/>
      <c r="K318" s="507"/>
      <c r="L318" s="507"/>
    </row>
    <row r="319" spans="2:12" s="336" customFormat="1" ht="13.5" hidden="1" customHeight="1" x14ac:dyDescent="0.2">
      <c r="B319" s="507"/>
      <c r="C319" s="507"/>
      <c r="D319" s="507"/>
      <c r="E319" s="507"/>
      <c r="F319" s="507"/>
      <c r="G319" s="507"/>
      <c r="H319" s="507"/>
      <c r="I319" s="507"/>
      <c r="J319" s="507"/>
      <c r="K319" s="507"/>
      <c r="L319" s="507"/>
    </row>
    <row r="320" spans="2:12" s="336" customFormat="1" ht="13.5" hidden="1" customHeight="1" x14ac:dyDescent="0.2">
      <c r="B320" s="507"/>
      <c r="C320" s="507"/>
      <c r="D320" s="507"/>
      <c r="E320" s="507"/>
      <c r="F320" s="507"/>
      <c r="G320" s="507"/>
      <c r="H320" s="507"/>
      <c r="I320" s="507"/>
      <c r="J320" s="507"/>
      <c r="K320" s="507"/>
      <c r="L320" s="507"/>
    </row>
    <row r="321" spans="2:12" s="336" customFormat="1" ht="13.5" hidden="1" customHeight="1" x14ac:dyDescent="0.2">
      <c r="B321" s="507"/>
      <c r="C321" s="507"/>
      <c r="D321" s="507"/>
      <c r="E321" s="507"/>
      <c r="F321" s="507"/>
      <c r="G321" s="507"/>
      <c r="H321" s="507"/>
      <c r="I321" s="507"/>
      <c r="J321" s="507"/>
      <c r="K321" s="507"/>
      <c r="L321" s="507"/>
    </row>
    <row r="322" spans="2:12" s="336" customFormat="1" ht="13.5" hidden="1" customHeight="1" x14ac:dyDescent="0.2">
      <c r="B322" s="507"/>
      <c r="C322" s="507"/>
      <c r="D322" s="507"/>
      <c r="E322" s="507"/>
      <c r="F322" s="507"/>
      <c r="G322" s="507"/>
      <c r="H322" s="507"/>
      <c r="I322" s="507"/>
      <c r="J322" s="507"/>
      <c r="K322" s="507"/>
      <c r="L322" s="507"/>
    </row>
    <row r="323" spans="2:12" s="336" customFormat="1" ht="13.5" hidden="1" customHeight="1" x14ac:dyDescent="0.2">
      <c r="B323" s="507"/>
      <c r="C323" s="507"/>
      <c r="D323" s="507"/>
      <c r="E323" s="507"/>
      <c r="F323" s="507"/>
      <c r="G323" s="507"/>
      <c r="H323" s="507"/>
      <c r="I323" s="507"/>
      <c r="J323" s="507"/>
      <c r="K323" s="507"/>
      <c r="L323" s="507"/>
    </row>
    <row r="324" spans="2:12" s="336" customFormat="1" ht="13.5" hidden="1" customHeight="1" x14ac:dyDescent="0.2">
      <c r="B324" s="507"/>
      <c r="C324" s="507"/>
      <c r="D324" s="507"/>
      <c r="E324" s="507"/>
      <c r="F324" s="507"/>
      <c r="G324" s="507"/>
      <c r="H324" s="507"/>
      <c r="I324" s="507"/>
      <c r="J324" s="507"/>
      <c r="K324" s="507"/>
      <c r="L324" s="507"/>
    </row>
    <row r="325" spans="2:12" s="336" customFormat="1" ht="13.5" hidden="1" customHeight="1" x14ac:dyDescent="0.2">
      <c r="B325" s="507"/>
      <c r="C325" s="507"/>
      <c r="D325" s="507"/>
      <c r="E325" s="507"/>
      <c r="F325" s="507"/>
      <c r="G325" s="507"/>
      <c r="H325" s="507"/>
      <c r="I325" s="507"/>
      <c r="J325" s="507"/>
      <c r="K325" s="507"/>
      <c r="L325" s="507"/>
    </row>
    <row r="326" spans="2:12" s="336" customFormat="1" ht="13.5" hidden="1" customHeight="1" x14ac:dyDescent="0.2">
      <c r="B326" s="507"/>
      <c r="C326" s="507"/>
      <c r="D326" s="507"/>
      <c r="E326" s="507"/>
      <c r="F326" s="507"/>
      <c r="G326" s="507"/>
      <c r="H326" s="507"/>
      <c r="I326" s="507"/>
      <c r="J326" s="507"/>
      <c r="K326" s="507"/>
      <c r="L326" s="507"/>
    </row>
    <row r="327" spans="2:12" s="336" customFormat="1" ht="13.5" hidden="1" customHeight="1" x14ac:dyDescent="0.2">
      <c r="B327" s="507"/>
      <c r="C327" s="507"/>
      <c r="D327" s="507"/>
      <c r="E327" s="507"/>
      <c r="F327" s="507"/>
      <c r="G327" s="507"/>
      <c r="H327" s="507"/>
      <c r="I327" s="507"/>
      <c r="J327" s="507"/>
      <c r="K327" s="507"/>
      <c r="L327" s="507"/>
    </row>
    <row r="328" spans="2:12" s="336" customFormat="1" ht="13.5" hidden="1" customHeight="1" x14ac:dyDescent="0.2">
      <c r="B328" s="507"/>
      <c r="C328" s="507"/>
      <c r="D328" s="507"/>
      <c r="E328" s="507"/>
      <c r="F328" s="507"/>
      <c r="G328" s="507"/>
      <c r="H328" s="507"/>
      <c r="I328" s="507"/>
      <c r="J328" s="507"/>
      <c r="K328" s="507"/>
      <c r="L328" s="507"/>
    </row>
    <row r="329" spans="2:12" s="336" customFormat="1" ht="13.5" hidden="1" customHeight="1" x14ac:dyDescent="0.2">
      <c r="B329" s="507"/>
      <c r="C329" s="507"/>
      <c r="D329" s="507"/>
      <c r="E329" s="507"/>
      <c r="F329" s="507"/>
      <c r="G329" s="507"/>
      <c r="H329" s="507"/>
      <c r="I329" s="507"/>
      <c r="J329" s="507"/>
      <c r="K329" s="507"/>
      <c r="L329" s="507"/>
    </row>
    <row r="330" spans="2:12" s="336" customFormat="1" ht="13.5" hidden="1" customHeight="1" x14ac:dyDescent="0.2">
      <c r="B330" s="507"/>
      <c r="C330" s="507"/>
      <c r="D330" s="507"/>
      <c r="E330" s="507"/>
      <c r="F330" s="507"/>
      <c r="G330" s="507"/>
      <c r="H330" s="507"/>
      <c r="I330" s="507"/>
      <c r="J330" s="507"/>
      <c r="K330" s="507"/>
      <c r="L330" s="507"/>
    </row>
    <row r="331" spans="2:12" s="336" customFormat="1" ht="13.5" hidden="1" customHeight="1" x14ac:dyDescent="0.2">
      <c r="B331" s="507"/>
      <c r="C331" s="507"/>
      <c r="D331" s="507"/>
      <c r="E331" s="507"/>
      <c r="F331" s="507"/>
      <c r="G331" s="507"/>
      <c r="H331" s="507"/>
      <c r="I331" s="507"/>
      <c r="J331" s="507"/>
      <c r="K331" s="507"/>
      <c r="L331" s="507"/>
    </row>
    <row r="332" spans="2:12" s="336" customFormat="1" ht="13.5" hidden="1" customHeight="1" x14ac:dyDescent="0.2">
      <c r="B332" s="507"/>
      <c r="C332" s="507"/>
      <c r="D332" s="507"/>
      <c r="E332" s="507"/>
      <c r="F332" s="507"/>
      <c r="G332" s="507"/>
      <c r="H332" s="507"/>
      <c r="I332" s="507"/>
      <c r="J332" s="507"/>
      <c r="K332" s="507"/>
      <c r="L332" s="507"/>
    </row>
    <row r="333" spans="2:12" s="336" customFormat="1" ht="13.5" hidden="1" customHeight="1" x14ac:dyDescent="0.2">
      <c r="B333" s="507"/>
      <c r="C333" s="507"/>
      <c r="D333" s="507"/>
      <c r="E333" s="507"/>
      <c r="F333" s="507"/>
      <c r="G333" s="507"/>
      <c r="H333" s="507"/>
      <c r="I333" s="507"/>
      <c r="J333" s="507"/>
      <c r="K333" s="507"/>
      <c r="L333" s="507"/>
    </row>
    <row r="334" spans="2:12" s="336" customFormat="1" ht="13.5" hidden="1" customHeight="1" x14ac:dyDescent="0.2">
      <c r="B334" s="507"/>
      <c r="C334" s="507"/>
      <c r="D334" s="507"/>
      <c r="E334" s="507"/>
      <c r="F334" s="507"/>
      <c r="G334" s="507"/>
      <c r="H334" s="507"/>
      <c r="I334" s="507"/>
      <c r="J334" s="507"/>
      <c r="K334" s="507"/>
      <c r="L334" s="507"/>
    </row>
    <row r="335" spans="2:12" s="336" customFormat="1" ht="13.5" hidden="1" customHeight="1" x14ac:dyDescent="0.2">
      <c r="B335" s="507"/>
      <c r="C335" s="507"/>
      <c r="D335" s="507"/>
      <c r="E335" s="507"/>
      <c r="F335" s="507"/>
      <c r="G335" s="507"/>
      <c r="H335" s="507"/>
      <c r="I335" s="507"/>
      <c r="J335" s="507"/>
      <c r="K335" s="507"/>
      <c r="L335" s="507"/>
    </row>
    <row r="336" spans="2:12" s="336" customFormat="1" ht="13.5" hidden="1" customHeight="1" x14ac:dyDescent="0.2">
      <c r="B336" s="507"/>
      <c r="C336" s="507"/>
      <c r="D336" s="507"/>
      <c r="E336" s="507"/>
      <c r="F336" s="507"/>
      <c r="G336" s="507"/>
      <c r="H336" s="507"/>
      <c r="I336" s="507"/>
      <c r="J336" s="507"/>
      <c r="K336" s="507"/>
      <c r="L336" s="507"/>
    </row>
    <row r="337" spans="2:12" s="336" customFormat="1" ht="13.5" hidden="1" customHeight="1" x14ac:dyDescent="0.2">
      <c r="B337" s="507"/>
      <c r="C337" s="507"/>
      <c r="D337" s="507"/>
      <c r="E337" s="507"/>
      <c r="F337" s="507"/>
      <c r="G337" s="507"/>
      <c r="H337" s="507"/>
      <c r="I337" s="507"/>
      <c r="J337" s="507"/>
      <c r="K337" s="507"/>
      <c r="L337" s="507"/>
    </row>
    <row r="338" spans="2:12" s="336" customFormat="1" ht="13.5" hidden="1" customHeight="1" x14ac:dyDescent="0.2">
      <c r="B338" s="507"/>
      <c r="C338" s="507"/>
      <c r="D338" s="507"/>
      <c r="E338" s="507"/>
      <c r="F338" s="507"/>
      <c r="G338" s="507"/>
      <c r="H338" s="507"/>
      <c r="I338" s="507"/>
      <c r="J338" s="507"/>
      <c r="K338" s="507"/>
      <c r="L338" s="507"/>
    </row>
    <row r="339" spans="2:12" s="336" customFormat="1" ht="13.5" hidden="1" customHeight="1" x14ac:dyDescent="0.2">
      <c r="B339" s="507"/>
      <c r="C339" s="507"/>
      <c r="D339" s="507"/>
      <c r="E339" s="507"/>
      <c r="F339" s="507"/>
      <c r="G339" s="507"/>
      <c r="H339" s="507"/>
      <c r="I339" s="507"/>
      <c r="J339" s="507"/>
      <c r="K339" s="507"/>
      <c r="L339" s="507"/>
    </row>
    <row r="340" spans="2:12" s="336" customFormat="1" ht="13.5" hidden="1" customHeight="1" x14ac:dyDescent="0.2">
      <c r="B340" s="507"/>
      <c r="C340" s="507"/>
      <c r="D340" s="507"/>
      <c r="E340" s="507"/>
      <c r="F340" s="507"/>
      <c r="G340" s="507"/>
      <c r="H340" s="507"/>
      <c r="I340" s="507"/>
      <c r="J340" s="507"/>
      <c r="K340" s="507"/>
      <c r="L340" s="507"/>
    </row>
    <row r="341" spans="2:12" s="336" customFormat="1" ht="13.5" hidden="1" customHeight="1" x14ac:dyDescent="0.2">
      <c r="B341" s="507"/>
      <c r="C341" s="507"/>
      <c r="D341" s="507"/>
      <c r="E341" s="507"/>
      <c r="F341" s="507"/>
      <c r="G341" s="507"/>
      <c r="H341" s="507"/>
      <c r="I341" s="507"/>
      <c r="J341" s="507"/>
      <c r="K341" s="507"/>
      <c r="L341" s="507"/>
    </row>
    <row r="342" spans="2:12" s="336" customFormat="1" ht="13.5" hidden="1" customHeight="1" x14ac:dyDescent="0.2">
      <c r="B342" s="507"/>
      <c r="C342" s="507"/>
      <c r="D342" s="507"/>
      <c r="E342" s="507"/>
      <c r="F342" s="507"/>
      <c r="G342" s="507"/>
      <c r="H342" s="507"/>
      <c r="I342" s="507"/>
      <c r="J342" s="507"/>
      <c r="K342" s="507"/>
      <c r="L342" s="507"/>
    </row>
    <row r="343" spans="2:12" s="336" customFormat="1" ht="13.5" hidden="1" customHeight="1" x14ac:dyDescent="0.2">
      <c r="B343" s="507"/>
      <c r="C343" s="507"/>
      <c r="D343" s="507"/>
      <c r="E343" s="507"/>
      <c r="F343" s="507"/>
      <c r="G343" s="507"/>
      <c r="H343" s="507"/>
      <c r="I343" s="507"/>
      <c r="J343" s="507"/>
      <c r="K343" s="507"/>
      <c r="L343" s="507"/>
    </row>
    <row r="344" spans="2:12" s="336" customFormat="1" ht="13.5" hidden="1" customHeight="1" x14ac:dyDescent="0.2">
      <c r="B344" s="507"/>
      <c r="C344" s="507"/>
      <c r="D344" s="507"/>
      <c r="E344" s="507"/>
      <c r="F344" s="507"/>
      <c r="G344" s="507"/>
      <c r="H344" s="507"/>
      <c r="I344" s="507"/>
      <c r="J344" s="507"/>
      <c r="K344" s="507"/>
      <c r="L344" s="507"/>
    </row>
    <row r="345" spans="2:12" s="336" customFormat="1" ht="13.5" hidden="1" customHeight="1" x14ac:dyDescent="0.2">
      <c r="B345" s="507"/>
      <c r="C345" s="507"/>
      <c r="D345" s="507"/>
      <c r="E345" s="507"/>
      <c r="F345" s="507"/>
      <c r="G345" s="507"/>
      <c r="H345" s="507"/>
      <c r="I345" s="507"/>
      <c r="J345" s="507"/>
      <c r="K345" s="507"/>
      <c r="L345" s="507"/>
    </row>
    <row r="346" spans="2:12" s="336" customFormat="1" ht="13.5" hidden="1" customHeight="1" x14ac:dyDescent="0.2">
      <c r="B346" s="507"/>
      <c r="C346" s="507"/>
      <c r="D346" s="507"/>
      <c r="E346" s="507"/>
      <c r="F346" s="507"/>
      <c r="G346" s="507"/>
      <c r="H346" s="507"/>
      <c r="I346" s="507"/>
      <c r="J346" s="507"/>
      <c r="K346" s="507"/>
      <c r="L346" s="507"/>
    </row>
    <row r="347" spans="2:12" s="336" customFormat="1" ht="13.5" hidden="1" customHeight="1" x14ac:dyDescent="0.2">
      <c r="B347" s="507"/>
      <c r="C347" s="507"/>
      <c r="D347" s="507"/>
      <c r="E347" s="507"/>
      <c r="F347" s="507"/>
      <c r="G347" s="507"/>
      <c r="H347" s="507"/>
      <c r="I347" s="507"/>
      <c r="J347" s="507"/>
      <c r="K347" s="507"/>
      <c r="L347" s="507"/>
    </row>
    <row r="348" spans="2:12" s="336" customFormat="1" ht="13.5" hidden="1" customHeight="1" x14ac:dyDescent="0.2">
      <c r="B348" s="507"/>
      <c r="C348" s="507"/>
      <c r="D348" s="507"/>
      <c r="E348" s="507"/>
      <c r="F348" s="507"/>
      <c r="G348" s="507"/>
      <c r="H348" s="507"/>
      <c r="I348" s="507"/>
      <c r="J348" s="507"/>
      <c r="K348" s="507"/>
      <c r="L348" s="507"/>
    </row>
    <row r="349" spans="2:12" s="336" customFormat="1" ht="13.5" hidden="1" customHeight="1" x14ac:dyDescent="0.2">
      <c r="B349" s="507"/>
      <c r="C349" s="507"/>
      <c r="D349" s="507"/>
      <c r="E349" s="507"/>
      <c r="F349" s="507"/>
      <c r="G349" s="507"/>
      <c r="H349" s="507"/>
      <c r="I349" s="507"/>
      <c r="J349" s="507"/>
      <c r="K349" s="507"/>
      <c r="L349" s="507"/>
    </row>
    <row r="350" spans="2:12" s="336" customFormat="1" ht="13.5" hidden="1" customHeight="1" x14ac:dyDescent="0.2">
      <c r="B350" s="507"/>
      <c r="C350" s="507"/>
      <c r="D350" s="507"/>
      <c r="E350" s="507"/>
      <c r="F350" s="507"/>
      <c r="G350" s="507"/>
      <c r="H350" s="507"/>
      <c r="I350" s="507"/>
      <c r="J350" s="507"/>
      <c r="K350" s="507"/>
      <c r="L350" s="507"/>
    </row>
    <row r="351" spans="2:12" s="336" customFormat="1" ht="13.5" hidden="1" customHeight="1" x14ac:dyDescent="0.2">
      <c r="B351" s="507"/>
      <c r="C351" s="507"/>
      <c r="D351" s="507"/>
      <c r="E351" s="507"/>
      <c r="F351" s="507"/>
      <c r="G351" s="507"/>
      <c r="H351" s="507"/>
      <c r="I351" s="507"/>
      <c r="J351" s="507"/>
      <c r="K351" s="507"/>
      <c r="L351" s="507"/>
    </row>
    <row r="352" spans="2:12" s="336" customFormat="1" ht="13.5" hidden="1" customHeight="1" x14ac:dyDescent="0.2">
      <c r="B352" s="507"/>
      <c r="C352" s="507"/>
      <c r="D352" s="507"/>
      <c r="E352" s="507"/>
      <c r="F352" s="507"/>
      <c r="G352" s="507"/>
      <c r="H352" s="507"/>
      <c r="I352" s="507"/>
      <c r="J352" s="507"/>
      <c r="K352" s="507"/>
      <c r="L352" s="507"/>
    </row>
    <row r="353" spans="2:12" s="336" customFormat="1" ht="13.5" hidden="1" customHeight="1" x14ac:dyDescent="0.2">
      <c r="B353" s="507"/>
      <c r="C353" s="507"/>
      <c r="D353" s="507"/>
      <c r="E353" s="507"/>
      <c r="F353" s="507"/>
      <c r="G353" s="507"/>
      <c r="H353" s="507"/>
      <c r="I353" s="507"/>
      <c r="J353" s="507"/>
      <c r="K353" s="507"/>
      <c r="L353" s="507"/>
    </row>
    <row r="354" spans="2:12" s="336" customFormat="1" ht="13.5" hidden="1" customHeight="1" x14ac:dyDescent="0.2">
      <c r="B354" s="507"/>
      <c r="C354" s="507"/>
      <c r="D354" s="507"/>
      <c r="E354" s="507"/>
      <c r="F354" s="507"/>
      <c r="G354" s="507"/>
      <c r="H354" s="507"/>
      <c r="I354" s="507"/>
      <c r="J354" s="507"/>
      <c r="K354" s="507"/>
      <c r="L354" s="507"/>
    </row>
    <row r="355" spans="2:12" s="336" customFormat="1" ht="13.5" hidden="1" customHeight="1" x14ac:dyDescent="0.2">
      <c r="B355" s="507"/>
      <c r="C355" s="507"/>
      <c r="D355" s="507"/>
      <c r="E355" s="507"/>
      <c r="F355" s="507"/>
      <c r="G355" s="507"/>
      <c r="H355" s="507"/>
      <c r="I355" s="507"/>
      <c r="J355" s="507"/>
      <c r="K355" s="507"/>
      <c r="L355" s="507"/>
    </row>
    <row r="356" spans="2:12" s="336" customFormat="1" ht="13.5" hidden="1" customHeight="1" x14ac:dyDescent="0.2">
      <c r="B356" s="507"/>
      <c r="C356" s="507"/>
      <c r="D356" s="507"/>
      <c r="E356" s="507"/>
      <c r="F356" s="507"/>
      <c r="G356" s="507"/>
      <c r="H356" s="507"/>
      <c r="I356" s="507"/>
      <c r="J356" s="507"/>
      <c r="K356" s="507"/>
      <c r="L356" s="507"/>
    </row>
    <row r="357" spans="2:12" s="336" customFormat="1" ht="13.5" hidden="1" customHeight="1" x14ac:dyDescent="0.2">
      <c r="B357" s="507"/>
      <c r="C357" s="507"/>
      <c r="D357" s="507"/>
      <c r="E357" s="507"/>
      <c r="F357" s="507"/>
      <c r="G357" s="507"/>
      <c r="H357" s="507"/>
      <c r="I357" s="507"/>
      <c r="J357" s="507"/>
      <c r="K357" s="507"/>
      <c r="L357" s="507"/>
    </row>
    <row r="358" spans="2:12" s="336" customFormat="1" ht="13.5" hidden="1" customHeight="1" x14ac:dyDescent="0.2">
      <c r="B358" s="507"/>
      <c r="C358" s="507"/>
      <c r="D358" s="507"/>
      <c r="E358" s="507"/>
      <c r="F358" s="507"/>
      <c r="G358" s="507"/>
      <c r="H358" s="507"/>
      <c r="I358" s="507"/>
      <c r="J358" s="507"/>
      <c r="K358" s="507"/>
      <c r="L358" s="507"/>
    </row>
    <row r="359" spans="2:12" s="336" customFormat="1" ht="13.5" hidden="1" customHeight="1" x14ac:dyDescent="0.2">
      <c r="B359" s="507"/>
      <c r="C359" s="507"/>
      <c r="D359" s="507"/>
      <c r="E359" s="507"/>
      <c r="F359" s="507"/>
      <c r="G359" s="507"/>
      <c r="H359" s="507"/>
      <c r="I359" s="507"/>
      <c r="J359" s="507"/>
      <c r="K359" s="507"/>
      <c r="L359" s="507"/>
    </row>
    <row r="360" spans="2:12" s="336" customFormat="1" ht="13.5" hidden="1" customHeight="1" x14ac:dyDescent="0.2">
      <c r="B360" s="507"/>
      <c r="C360" s="507"/>
      <c r="D360" s="507"/>
      <c r="E360" s="507"/>
      <c r="F360" s="507"/>
      <c r="G360" s="507"/>
      <c r="H360" s="507"/>
      <c r="I360" s="507"/>
      <c r="J360" s="507"/>
      <c r="K360" s="507"/>
      <c r="L360" s="507"/>
    </row>
    <row r="361" spans="2:12" s="336" customFormat="1" ht="13.5" hidden="1" customHeight="1" x14ac:dyDescent="0.2">
      <c r="B361" s="507"/>
      <c r="C361" s="507"/>
      <c r="D361" s="507"/>
      <c r="E361" s="507"/>
      <c r="F361" s="507"/>
      <c r="G361" s="507"/>
      <c r="H361" s="507"/>
      <c r="I361" s="507"/>
      <c r="J361" s="507"/>
      <c r="K361" s="507"/>
      <c r="L361" s="507"/>
    </row>
    <row r="362" spans="2:12" s="336" customFormat="1" ht="13.5" hidden="1" customHeight="1" x14ac:dyDescent="0.2">
      <c r="B362" s="507"/>
      <c r="C362" s="507"/>
      <c r="D362" s="507"/>
      <c r="E362" s="507"/>
      <c r="F362" s="507"/>
      <c r="G362" s="507"/>
      <c r="H362" s="507"/>
      <c r="I362" s="507"/>
      <c r="J362" s="507"/>
      <c r="K362" s="507"/>
      <c r="L362" s="507"/>
    </row>
    <row r="363" spans="2:12" s="336" customFormat="1" ht="13.5" hidden="1" customHeight="1" x14ac:dyDescent="0.2">
      <c r="B363" s="507"/>
      <c r="C363" s="507"/>
      <c r="D363" s="507"/>
      <c r="E363" s="507"/>
      <c r="F363" s="507"/>
      <c r="G363" s="507"/>
      <c r="H363" s="507"/>
      <c r="I363" s="507"/>
      <c r="J363" s="507"/>
      <c r="K363" s="507"/>
      <c r="L363" s="507"/>
    </row>
    <row r="364" spans="2:12" s="336" customFormat="1" ht="13.5" hidden="1" customHeight="1" x14ac:dyDescent="0.2">
      <c r="B364" s="507"/>
      <c r="C364" s="507"/>
      <c r="D364" s="507"/>
      <c r="E364" s="507"/>
      <c r="F364" s="507"/>
      <c r="G364" s="507"/>
      <c r="H364" s="507"/>
      <c r="I364" s="507"/>
      <c r="J364" s="507"/>
      <c r="K364" s="507"/>
      <c r="L364" s="507"/>
    </row>
    <row r="365" spans="2:12" s="336" customFormat="1" ht="13.5" hidden="1" customHeight="1" x14ac:dyDescent="0.2">
      <c r="B365" s="507"/>
      <c r="C365" s="507"/>
      <c r="D365" s="507"/>
      <c r="E365" s="507"/>
      <c r="F365" s="507"/>
      <c r="G365" s="507"/>
      <c r="H365" s="507"/>
      <c r="I365" s="507"/>
      <c r="J365" s="507"/>
      <c r="K365" s="507"/>
      <c r="L365" s="507"/>
    </row>
    <row r="366" spans="2:12" s="336" customFormat="1" ht="13.5" hidden="1" customHeight="1" x14ac:dyDescent="0.2">
      <c r="B366" s="507"/>
      <c r="C366" s="507"/>
      <c r="D366" s="507"/>
      <c r="E366" s="507"/>
      <c r="F366" s="507"/>
      <c r="G366" s="507"/>
      <c r="H366" s="507"/>
      <c r="I366" s="507"/>
      <c r="J366" s="507"/>
      <c r="K366" s="507"/>
      <c r="L366" s="507"/>
    </row>
    <row r="367" spans="2:12" s="336" customFormat="1" ht="13.5" hidden="1" customHeight="1" x14ac:dyDescent="0.2">
      <c r="B367" s="507"/>
      <c r="C367" s="507"/>
      <c r="D367" s="507"/>
      <c r="E367" s="507"/>
      <c r="F367" s="507"/>
      <c r="G367" s="507"/>
      <c r="H367" s="507"/>
      <c r="I367" s="507"/>
      <c r="J367" s="507"/>
      <c r="K367" s="507"/>
      <c r="L367" s="507"/>
    </row>
    <row r="368" spans="2:12" s="336" customFormat="1" ht="13.5" hidden="1" customHeight="1" x14ac:dyDescent="0.2">
      <c r="B368" s="507"/>
      <c r="C368" s="507"/>
      <c r="D368" s="507"/>
      <c r="E368" s="507"/>
      <c r="F368" s="507"/>
      <c r="G368" s="507"/>
      <c r="H368" s="507"/>
      <c r="I368" s="507"/>
      <c r="J368" s="507"/>
      <c r="K368" s="507"/>
      <c r="L368" s="507"/>
    </row>
    <row r="369" spans="2:12" s="336" customFormat="1" ht="13.5" hidden="1" customHeight="1" x14ac:dyDescent="0.2">
      <c r="B369" s="507"/>
      <c r="C369" s="507"/>
      <c r="D369" s="507"/>
      <c r="E369" s="507"/>
      <c r="F369" s="507"/>
      <c r="G369" s="507"/>
      <c r="H369" s="507"/>
      <c r="I369" s="507"/>
      <c r="J369" s="507"/>
      <c r="K369" s="507"/>
      <c r="L369" s="507"/>
    </row>
    <row r="370" spans="2:12" s="336" customFormat="1" ht="13.5" hidden="1" customHeight="1" x14ac:dyDescent="0.2">
      <c r="B370" s="507"/>
      <c r="C370" s="507"/>
      <c r="D370" s="507"/>
      <c r="E370" s="507"/>
      <c r="F370" s="507"/>
      <c r="G370" s="507"/>
      <c r="H370" s="507"/>
      <c r="I370" s="507"/>
      <c r="J370" s="507"/>
      <c r="K370" s="507"/>
      <c r="L370" s="507"/>
    </row>
    <row r="371" spans="2:12" s="336" customFormat="1" ht="13.5" hidden="1" customHeight="1" x14ac:dyDescent="0.2">
      <c r="B371" s="507"/>
      <c r="C371" s="507"/>
      <c r="D371" s="507"/>
      <c r="E371" s="507"/>
      <c r="F371" s="507"/>
      <c r="G371" s="507"/>
      <c r="H371" s="507"/>
      <c r="I371" s="507"/>
      <c r="J371" s="507"/>
      <c r="K371" s="507"/>
      <c r="L371" s="507"/>
    </row>
    <row r="372" spans="2:12" s="336" customFormat="1" ht="13.5" hidden="1" customHeight="1" x14ac:dyDescent="0.2">
      <c r="B372" s="507"/>
      <c r="C372" s="507"/>
      <c r="D372" s="507"/>
      <c r="E372" s="507"/>
      <c r="F372" s="507"/>
      <c r="G372" s="507"/>
      <c r="H372" s="507"/>
      <c r="I372" s="507"/>
      <c r="J372" s="507"/>
      <c r="K372" s="507"/>
      <c r="L372" s="507"/>
    </row>
    <row r="373" spans="2:12" s="336" customFormat="1" ht="13.5" hidden="1" customHeight="1" x14ac:dyDescent="0.2">
      <c r="B373" s="507"/>
      <c r="C373" s="507"/>
      <c r="D373" s="507"/>
      <c r="E373" s="507"/>
      <c r="F373" s="507"/>
      <c r="G373" s="507"/>
      <c r="H373" s="507"/>
      <c r="I373" s="507"/>
      <c r="J373" s="507"/>
      <c r="K373" s="507"/>
      <c r="L373" s="507"/>
    </row>
    <row r="374" spans="2:12" s="336" customFormat="1" ht="13.5" hidden="1" customHeight="1" x14ac:dyDescent="0.2">
      <c r="B374" s="507"/>
      <c r="C374" s="507"/>
      <c r="D374" s="507"/>
      <c r="E374" s="507"/>
      <c r="F374" s="507"/>
      <c r="G374" s="507"/>
      <c r="H374" s="507"/>
      <c r="I374" s="507"/>
      <c r="J374" s="507"/>
      <c r="K374" s="507"/>
      <c r="L374" s="507"/>
    </row>
    <row r="375" spans="2:12" s="336" customFormat="1" ht="13.5" hidden="1" customHeight="1" x14ac:dyDescent="0.2">
      <c r="B375" s="507"/>
      <c r="C375" s="507"/>
      <c r="D375" s="507"/>
      <c r="E375" s="507"/>
      <c r="F375" s="507"/>
      <c r="G375" s="507"/>
      <c r="H375" s="507"/>
      <c r="I375" s="507"/>
      <c r="J375" s="507"/>
      <c r="K375" s="507"/>
      <c r="L375" s="507"/>
    </row>
    <row r="376" spans="2:12" s="336" customFormat="1" ht="13.5" hidden="1" customHeight="1" x14ac:dyDescent="0.2">
      <c r="B376" s="507"/>
      <c r="C376" s="507"/>
      <c r="D376" s="507"/>
      <c r="E376" s="507"/>
      <c r="F376" s="507"/>
      <c r="G376" s="507"/>
      <c r="H376" s="507"/>
      <c r="I376" s="507"/>
      <c r="J376" s="507"/>
      <c r="K376" s="507"/>
      <c r="L376" s="507"/>
    </row>
    <row r="377" spans="2:12" s="336" customFormat="1" ht="13.5" hidden="1" customHeight="1" x14ac:dyDescent="0.2">
      <c r="B377" s="507"/>
      <c r="C377" s="507"/>
      <c r="D377" s="507"/>
      <c r="E377" s="507"/>
      <c r="F377" s="507"/>
      <c r="G377" s="507"/>
      <c r="H377" s="507"/>
      <c r="I377" s="507"/>
      <c r="J377" s="507"/>
      <c r="K377" s="507"/>
      <c r="L377" s="507"/>
    </row>
    <row r="378" spans="2:12" s="336" customFormat="1" ht="13.5" hidden="1" customHeight="1" x14ac:dyDescent="0.2">
      <c r="B378" s="507"/>
      <c r="C378" s="507"/>
      <c r="D378" s="507"/>
      <c r="E378" s="507"/>
      <c r="F378" s="507"/>
      <c r="G378" s="507"/>
      <c r="H378" s="507"/>
      <c r="I378" s="507"/>
      <c r="J378" s="507"/>
      <c r="K378" s="507"/>
      <c r="L378" s="507"/>
    </row>
    <row r="379" spans="2:12" s="336" customFormat="1" ht="13.5" hidden="1" customHeight="1" x14ac:dyDescent="0.2">
      <c r="B379" s="507"/>
      <c r="C379" s="507"/>
      <c r="D379" s="507"/>
      <c r="E379" s="507"/>
      <c r="F379" s="507"/>
      <c r="G379" s="507"/>
      <c r="H379" s="507"/>
      <c r="I379" s="507"/>
      <c r="J379" s="507"/>
      <c r="K379" s="507"/>
      <c r="L379" s="507"/>
    </row>
    <row r="380" spans="2:12" s="336" customFormat="1" ht="13.5" hidden="1" customHeight="1" x14ac:dyDescent="0.2">
      <c r="B380" s="507"/>
      <c r="C380" s="507"/>
      <c r="D380" s="507"/>
      <c r="E380" s="507"/>
      <c r="F380" s="507"/>
      <c r="G380" s="507"/>
      <c r="H380" s="507"/>
      <c r="I380" s="507"/>
      <c r="J380" s="507"/>
      <c r="K380" s="507"/>
      <c r="L380" s="507"/>
    </row>
    <row r="381" spans="2:12" s="336" customFormat="1" ht="13.5" hidden="1" customHeight="1" x14ac:dyDescent="0.2">
      <c r="B381" s="507"/>
      <c r="C381" s="507"/>
      <c r="D381" s="507"/>
      <c r="E381" s="507"/>
      <c r="F381" s="507"/>
      <c r="G381" s="507"/>
      <c r="H381" s="507"/>
      <c r="I381" s="507"/>
      <c r="J381" s="507"/>
      <c r="K381" s="507"/>
      <c r="L381" s="507"/>
    </row>
    <row r="382" spans="2:12" s="336" customFormat="1" ht="13.5" hidden="1" customHeight="1" x14ac:dyDescent="0.2">
      <c r="B382" s="507"/>
      <c r="C382" s="507"/>
      <c r="D382" s="507"/>
      <c r="E382" s="507"/>
      <c r="F382" s="507"/>
      <c r="G382" s="507"/>
      <c r="H382" s="507"/>
      <c r="I382" s="507"/>
      <c r="J382" s="507"/>
      <c r="K382" s="507"/>
      <c r="L382" s="507"/>
    </row>
    <row r="383" spans="2:12" s="336" customFormat="1" ht="13.5" hidden="1" customHeight="1" x14ac:dyDescent="0.2">
      <c r="B383" s="507"/>
      <c r="C383" s="507"/>
      <c r="D383" s="507"/>
      <c r="E383" s="507"/>
      <c r="F383" s="507"/>
      <c r="G383" s="507"/>
      <c r="H383" s="507"/>
      <c r="I383" s="507"/>
      <c r="J383" s="507"/>
      <c r="K383" s="507"/>
      <c r="L383" s="507"/>
    </row>
    <row r="384" spans="2:12" s="336" customFormat="1" ht="13.5" hidden="1" customHeight="1" x14ac:dyDescent="0.2">
      <c r="B384" s="507"/>
      <c r="C384" s="507"/>
      <c r="D384" s="507"/>
      <c r="E384" s="507"/>
      <c r="F384" s="507"/>
      <c r="G384" s="507"/>
      <c r="H384" s="507"/>
      <c r="I384" s="507"/>
      <c r="J384" s="507"/>
      <c r="K384" s="507"/>
      <c r="L384" s="507"/>
    </row>
    <row r="385" spans="2:12" s="336" customFormat="1" ht="13.5" hidden="1" customHeight="1" x14ac:dyDescent="0.2">
      <c r="B385" s="507"/>
      <c r="C385" s="507"/>
      <c r="D385" s="507"/>
      <c r="E385" s="507"/>
      <c r="F385" s="507"/>
      <c r="G385" s="507"/>
      <c r="H385" s="507"/>
      <c r="I385" s="507"/>
      <c r="J385" s="507"/>
      <c r="K385" s="507"/>
      <c r="L385" s="507"/>
    </row>
    <row r="386" spans="2:12" s="336" customFormat="1" ht="13.5" hidden="1" customHeight="1" x14ac:dyDescent="0.2">
      <c r="B386" s="507"/>
      <c r="C386" s="507"/>
      <c r="D386" s="507"/>
      <c r="E386" s="507"/>
      <c r="F386" s="507"/>
      <c r="G386" s="507"/>
      <c r="H386" s="507"/>
      <c r="I386" s="507"/>
      <c r="J386" s="507"/>
      <c r="K386" s="507"/>
      <c r="L386" s="507"/>
    </row>
    <row r="387" spans="2:12" s="336" customFormat="1" ht="13.5" hidden="1" customHeight="1" x14ac:dyDescent="0.2">
      <c r="B387" s="507"/>
      <c r="C387" s="507"/>
      <c r="D387" s="507"/>
      <c r="E387" s="507"/>
      <c r="F387" s="507"/>
      <c r="G387" s="507"/>
      <c r="H387" s="507"/>
      <c r="I387" s="507"/>
      <c r="J387" s="507"/>
      <c r="K387" s="507"/>
      <c r="L387" s="507"/>
    </row>
    <row r="388" spans="2:12" s="336" customFormat="1" ht="13.5" hidden="1" customHeight="1" x14ac:dyDescent="0.2">
      <c r="B388" s="507"/>
      <c r="C388" s="507"/>
      <c r="D388" s="507"/>
      <c r="E388" s="507"/>
      <c r="F388" s="507"/>
      <c r="G388" s="507"/>
      <c r="H388" s="507"/>
      <c r="I388" s="507"/>
      <c r="J388" s="507"/>
      <c r="K388" s="507"/>
      <c r="L388" s="507"/>
    </row>
    <row r="389" spans="2:12" s="336" customFormat="1" ht="13.5" hidden="1" customHeight="1" x14ac:dyDescent="0.2">
      <c r="B389" s="507"/>
      <c r="C389" s="507"/>
      <c r="D389" s="507"/>
      <c r="E389" s="507"/>
      <c r="F389" s="507"/>
      <c r="G389" s="507"/>
      <c r="H389" s="507"/>
      <c r="I389" s="507"/>
      <c r="J389" s="507"/>
      <c r="K389" s="507"/>
      <c r="L389" s="507"/>
    </row>
    <row r="390" spans="2:12" s="336" customFormat="1" ht="13.5" hidden="1" customHeight="1" x14ac:dyDescent="0.2">
      <c r="B390" s="507"/>
      <c r="C390" s="507"/>
      <c r="D390" s="507"/>
      <c r="E390" s="507"/>
      <c r="F390" s="507"/>
      <c r="G390" s="507"/>
      <c r="H390" s="507"/>
      <c r="I390" s="507"/>
      <c r="J390" s="507"/>
      <c r="K390" s="507"/>
      <c r="L390" s="507"/>
    </row>
    <row r="391" spans="2:12" s="336" customFormat="1" ht="13.5" hidden="1" customHeight="1" x14ac:dyDescent="0.2">
      <c r="B391" s="507"/>
      <c r="C391" s="507"/>
      <c r="D391" s="507"/>
      <c r="E391" s="507"/>
      <c r="F391" s="507"/>
      <c r="G391" s="507"/>
      <c r="H391" s="507"/>
      <c r="I391" s="507"/>
      <c r="J391" s="507"/>
      <c r="K391" s="507"/>
      <c r="L391" s="507"/>
    </row>
    <row r="392" spans="2:12" s="336" customFormat="1" ht="13.5" hidden="1" customHeight="1" x14ac:dyDescent="0.2">
      <c r="B392" s="507"/>
      <c r="C392" s="507"/>
      <c r="D392" s="507"/>
      <c r="E392" s="507"/>
      <c r="F392" s="507"/>
      <c r="G392" s="507"/>
      <c r="H392" s="507"/>
      <c r="I392" s="507"/>
      <c r="J392" s="507"/>
      <c r="K392" s="507"/>
      <c r="L392" s="507"/>
    </row>
    <row r="393" spans="2:12" s="336" customFormat="1" ht="13.5" hidden="1" customHeight="1" x14ac:dyDescent="0.2">
      <c r="B393" s="507"/>
      <c r="C393" s="507"/>
      <c r="D393" s="507"/>
      <c r="E393" s="507"/>
      <c r="F393" s="507"/>
      <c r="G393" s="507"/>
      <c r="H393" s="507"/>
      <c r="I393" s="507"/>
      <c r="J393" s="507"/>
      <c r="K393" s="507"/>
      <c r="L393" s="507"/>
    </row>
    <row r="394" spans="2:12" s="336" customFormat="1" ht="13.5" hidden="1" customHeight="1" x14ac:dyDescent="0.2">
      <c r="B394" s="507"/>
      <c r="C394" s="507"/>
      <c r="D394" s="507"/>
      <c r="E394" s="507"/>
      <c r="F394" s="507"/>
      <c r="G394" s="507"/>
      <c r="H394" s="507"/>
      <c r="I394" s="507"/>
      <c r="J394" s="507"/>
      <c r="K394" s="507"/>
      <c r="L394" s="507"/>
    </row>
    <row r="395" spans="2:12" s="336" customFormat="1" ht="13.5" hidden="1" customHeight="1" x14ac:dyDescent="0.2">
      <c r="B395" s="507"/>
      <c r="C395" s="507"/>
      <c r="D395" s="507"/>
      <c r="E395" s="507"/>
      <c r="F395" s="507"/>
      <c r="G395" s="507"/>
      <c r="H395" s="507"/>
      <c r="I395" s="507"/>
      <c r="J395" s="507"/>
      <c r="K395" s="507"/>
      <c r="L395" s="507"/>
    </row>
    <row r="396" spans="2:12" s="336" customFormat="1" ht="13.5" hidden="1" customHeight="1" x14ac:dyDescent="0.2">
      <c r="B396" s="507"/>
      <c r="C396" s="507"/>
      <c r="D396" s="507"/>
      <c r="E396" s="507"/>
      <c r="F396" s="507"/>
      <c r="G396" s="507"/>
      <c r="H396" s="507"/>
      <c r="I396" s="507"/>
      <c r="J396" s="507"/>
      <c r="K396" s="507"/>
      <c r="L396" s="507"/>
    </row>
    <row r="397" spans="2:12" s="336" customFormat="1" ht="13.5" hidden="1" customHeight="1" x14ac:dyDescent="0.2">
      <c r="B397" s="507"/>
      <c r="C397" s="507"/>
      <c r="D397" s="507"/>
      <c r="E397" s="507"/>
      <c r="F397" s="507"/>
      <c r="G397" s="507"/>
      <c r="H397" s="507"/>
      <c r="I397" s="507"/>
      <c r="J397" s="507"/>
      <c r="K397" s="507"/>
      <c r="L397" s="507"/>
    </row>
    <row r="398" spans="2:12" s="336" customFormat="1" ht="13.5" hidden="1" customHeight="1" x14ac:dyDescent="0.2">
      <c r="B398" s="507"/>
      <c r="C398" s="507"/>
      <c r="D398" s="507"/>
      <c r="E398" s="507"/>
      <c r="F398" s="507"/>
      <c r="G398" s="507"/>
      <c r="H398" s="507"/>
      <c r="I398" s="507"/>
      <c r="J398" s="507"/>
      <c r="K398" s="507"/>
      <c r="L398" s="507"/>
    </row>
    <row r="399" spans="2:12" s="336" customFormat="1" ht="13.5" hidden="1" customHeight="1" x14ac:dyDescent="0.2">
      <c r="B399" s="507"/>
      <c r="C399" s="507"/>
      <c r="D399" s="507"/>
      <c r="E399" s="507"/>
      <c r="F399" s="507"/>
      <c r="G399" s="507"/>
      <c r="H399" s="507"/>
      <c r="I399" s="507"/>
      <c r="J399" s="507"/>
      <c r="K399" s="507"/>
      <c r="L399" s="507"/>
    </row>
    <row r="400" spans="2:12" s="336" customFormat="1" ht="13.5" hidden="1" customHeight="1" x14ac:dyDescent="0.2">
      <c r="B400" s="507"/>
      <c r="C400" s="507"/>
      <c r="D400" s="507"/>
      <c r="E400" s="507"/>
      <c r="F400" s="507"/>
      <c r="G400" s="507"/>
      <c r="H400" s="507"/>
      <c r="I400" s="507"/>
      <c r="J400" s="507"/>
      <c r="K400" s="507"/>
      <c r="L400" s="507"/>
    </row>
    <row r="401" spans="2:12" s="336" customFormat="1" ht="13.5" hidden="1" customHeight="1" x14ac:dyDescent="0.2">
      <c r="B401" s="507"/>
      <c r="C401" s="507"/>
      <c r="D401" s="507"/>
      <c r="E401" s="507"/>
      <c r="F401" s="507"/>
      <c r="G401" s="507"/>
      <c r="H401" s="507"/>
      <c r="I401" s="507"/>
      <c r="J401" s="507"/>
      <c r="K401" s="507"/>
      <c r="L401" s="507"/>
    </row>
    <row r="402" spans="2:12" s="336" customFormat="1" ht="13.5" hidden="1" customHeight="1" x14ac:dyDescent="0.2">
      <c r="B402" s="507"/>
      <c r="C402" s="507"/>
      <c r="D402" s="507"/>
      <c r="E402" s="507"/>
      <c r="F402" s="507"/>
      <c r="G402" s="507"/>
      <c r="H402" s="507"/>
      <c r="I402" s="507"/>
      <c r="J402" s="507"/>
      <c r="K402" s="507"/>
      <c r="L402" s="507"/>
    </row>
    <row r="403" spans="2:12" s="336" customFormat="1" ht="13.5" hidden="1" customHeight="1" x14ac:dyDescent="0.2">
      <c r="B403" s="507"/>
      <c r="C403" s="507"/>
      <c r="D403" s="507"/>
      <c r="E403" s="507"/>
      <c r="F403" s="507"/>
      <c r="G403" s="507"/>
      <c r="H403" s="507"/>
      <c r="I403" s="507"/>
      <c r="J403" s="507"/>
      <c r="K403" s="507"/>
      <c r="L403" s="507"/>
    </row>
    <row r="404" spans="2:12" s="336" customFormat="1" ht="13.5" hidden="1" customHeight="1" x14ac:dyDescent="0.2">
      <c r="B404" s="507"/>
      <c r="C404" s="507"/>
      <c r="D404" s="507"/>
      <c r="E404" s="507"/>
      <c r="F404" s="507"/>
      <c r="G404" s="507"/>
      <c r="H404" s="507"/>
      <c r="I404" s="507"/>
      <c r="J404" s="507"/>
      <c r="K404" s="507"/>
      <c r="L404" s="507"/>
    </row>
    <row r="405" spans="2:12" s="336" customFormat="1" ht="13.5" hidden="1" customHeight="1" x14ac:dyDescent="0.2">
      <c r="B405" s="507"/>
      <c r="C405" s="507"/>
      <c r="D405" s="507"/>
      <c r="E405" s="507"/>
      <c r="F405" s="507"/>
      <c r="G405" s="507"/>
      <c r="H405" s="507"/>
      <c r="I405" s="507"/>
      <c r="J405" s="507"/>
      <c r="K405" s="507"/>
      <c r="L405" s="507"/>
    </row>
    <row r="406" spans="2:12" s="336" customFormat="1" ht="13.5" hidden="1" customHeight="1" x14ac:dyDescent="0.2">
      <c r="B406" s="507"/>
      <c r="C406" s="507"/>
      <c r="D406" s="507"/>
      <c r="E406" s="507"/>
      <c r="F406" s="507"/>
      <c r="G406" s="507"/>
      <c r="H406" s="507"/>
      <c r="I406" s="507"/>
      <c r="J406" s="507"/>
      <c r="K406" s="507"/>
      <c r="L406" s="507"/>
    </row>
    <row r="407" spans="2:12" s="336" customFormat="1" ht="13.5" hidden="1" customHeight="1" x14ac:dyDescent="0.2">
      <c r="B407" s="507"/>
      <c r="C407" s="507"/>
      <c r="D407" s="507"/>
      <c r="E407" s="507"/>
      <c r="F407" s="507"/>
      <c r="G407" s="507"/>
      <c r="H407" s="507"/>
      <c r="I407" s="507"/>
      <c r="J407" s="507"/>
      <c r="K407" s="507"/>
      <c r="L407" s="507"/>
    </row>
    <row r="408" spans="2:12" s="336" customFormat="1" ht="13.5" hidden="1" customHeight="1" x14ac:dyDescent="0.2">
      <c r="B408" s="507"/>
      <c r="C408" s="507"/>
      <c r="D408" s="507"/>
      <c r="E408" s="507"/>
      <c r="F408" s="507"/>
      <c r="G408" s="507"/>
      <c r="H408" s="507"/>
      <c r="I408" s="507"/>
      <c r="J408" s="507"/>
      <c r="K408" s="507"/>
      <c r="L408" s="507"/>
    </row>
    <row r="409" spans="2:12" s="336" customFormat="1" ht="13.5" hidden="1" customHeight="1" x14ac:dyDescent="0.2">
      <c r="B409" s="507"/>
      <c r="C409" s="507"/>
      <c r="D409" s="507"/>
      <c r="E409" s="507"/>
      <c r="F409" s="507"/>
      <c r="G409" s="507"/>
      <c r="H409" s="507"/>
      <c r="I409" s="507"/>
      <c r="J409" s="507"/>
      <c r="K409" s="507"/>
      <c r="L409" s="507"/>
    </row>
    <row r="410" spans="2:12" s="336" customFormat="1" ht="13.5" hidden="1" customHeight="1" x14ac:dyDescent="0.2">
      <c r="B410" s="507"/>
      <c r="C410" s="507"/>
      <c r="D410" s="507"/>
      <c r="E410" s="507"/>
      <c r="F410" s="507"/>
      <c r="G410" s="507"/>
      <c r="H410" s="507"/>
      <c r="I410" s="507"/>
      <c r="J410" s="507"/>
      <c r="K410" s="507"/>
      <c r="L410" s="507"/>
    </row>
    <row r="411" spans="2:12" s="336" customFormat="1" ht="13.5" hidden="1" customHeight="1" x14ac:dyDescent="0.2">
      <c r="B411" s="507"/>
      <c r="C411" s="507"/>
      <c r="D411" s="507"/>
      <c r="E411" s="507"/>
      <c r="F411" s="507"/>
      <c r="G411" s="507"/>
      <c r="H411" s="507"/>
      <c r="I411" s="507"/>
      <c r="J411" s="507"/>
      <c r="K411" s="507"/>
      <c r="L411" s="507"/>
    </row>
    <row r="412" spans="2:12" s="336" customFormat="1" ht="13.5" hidden="1" customHeight="1" x14ac:dyDescent="0.2">
      <c r="B412" s="507"/>
      <c r="C412" s="507"/>
      <c r="D412" s="507"/>
      <c r="E412" s="507"/>
      <c r="F412" s="507"/>
      <c r="G412" s="507"/>
      <c r="H412" s="507"/>
      <c r="I412" s="507"/>
      <c r="J412" s="507"/>
      <c r="K412" s="507"/>
      <c r="L412" s="507"/>
    </row>
    <row r="413" spans="2:12" s="336" customFormat="1" ht="13.5" hidden="1" customHeight="1" x14ac:dyDescent="0.2">
      <c r="B413" s="507"/>
      <c r="C413" s="507"/>
      <c r="D413" s="507"/>
      <c r="E413" s="507"/>
      <c r="F413" s="507"/>
      <c r="G413" s="507"/>
      <c r="H413" s="507"/>
      <c r="I413" s="507"/>
      <c r="J413" s="507"/>
      <c r="K413" s="507"/>
      <c r="L413" s="507"/>
    </row>
    <row r="414" spans="2:12" s="336" customFormat="1" ht="13.5" hidden="1" customHeight="1" x14ac:dyDescent="0.2">
      <c r="B414" s="507"/>
      <c r="C414" s="507"/>
      <c r="D414" s="507"/>
      <c r="E414" s="507"/>
      <c r="F414" s="507"/>
      <c r="G414" s="507"/>
      <c r="H414" s="507"/>
      <c r="I414" s="507"/>
      <c r="J414" s="507"/>
      <c r="K414" s="507"/>
      <c r="L414" s="507"/>
    </row>
    <row r="415" spans="2:12" s="336" customFormat="1" ht="13.5" hidden="1" customHeight="1" x14ac:dyDescent="0.2">
      <c r="B415" s="507"/>
      <c r="C415" s="507"/>
      <c r="D415" s="507"/>
      <c r="E415" s="507"/>
      <c r="F415" s="507"/>
      <c r="G415" s="507"/>
      <c r="H415" s="507"/>
      <c r="I415" s="507"/>
      <c r="J415" s="507"/>
      <c r="K415" s="507"/>
      <c r="L415" s="507"/>
    </row>
    <row r="416" spans="2:12" s="336" customFormat="1" ht="13.5" hidden="1" customHeight="1" x14ac:dyDescent="0.2">
      <c r="B416" s="507"/>
      <c r="C416" s="507"/>
      <c r="D416" s="507"/>
      <c r="E416" s="507"/>
      <c r="F416" s="507"/>
      <c r="G416" s="507"/>
      <c r="H416" s="507"/>
      <c r="I416" s="507"/>
      <c r="J416" s="507"/>
      <c r="K416" s="507"/>
      <c r="L416" s="507"/>
    </row>
    <row r="417" spans="2:12" s="336" customFormat="1" ht="13.5" hidden="1" customHeight="1" x14ac:dyDescent="0.2">
      <c r="B417" s="507"/>
      <c r="C417" s="507"/>
      <c r="D417" s="507"/>
      <c r="E417" s="507"/>
      <c r="F417" s="507"/>
      <c r="G417" s="507"/>
      <c r="H417" s="507"/>
      <c r="I417" s="507"/>
      <c r="J417" s="507"/>
      <c r="K417" s="507"/>
      <c r="L417" s="507"/>
    </row>
    <row r="418" spans="2:12" s="336" customFormat="1" ht="13.5" hidden="1" customHeight="1" x14ac:dyDescent="0.2">
      <c r="B418" s="507"/>
      <c r="C418" s="507"/>
      <c r="D418" s="507"/>
      <c r="E418" s="507"/>
      <c r="F418" s="507"/>
      <c r="G418" s="507"/>
      <c r="H418" s="507"/>
      <c r="I418" s="507"/>
      <c r="J418" s="507"/>
      <c r="K418" s="507"/>
      <c r="L418" s="507"/>
    </row>
    <row r="419" spans="2:12" s="336" customFormat="1" ht="13.5" hidden="1" customHeight="1" x14ac:dyDescent="0.2">
      <c r="B419" s="507"/>
      <c r="C419" s="507"/>
      <c r="D419" s="507"/>
      <c r="E419" s="507"/>
      <c r="F419" s="507"/>
      <c r="G419" s="507"/>
      <c r="H419" s="507"/>
      <c r="I419" s="507"/>
      <c r="J419" s="507"/>
      <c r="K419" s="507"/>
      <c r="L419" s="507"/>
    </row>
    <row r="420" spans="2:12" s="336" customFormat="1" ht="13.5" hidden="1" customHeight="1" x14ac:dyDescent="0.2">
      <c r="B420" s="507"/>
      <c r="C420" s="507"/>
      <c r="D420" s="507"/>
      <c r="E420" s="507"/>
      <c r="F420" s="507"/>
      <c r="G420" s="507"/>
      <c r="H420" s="507"/>
      <c r="I420" s="507"/>
      <c r="J420" s="507"/>
      <c r="K420" s="507"/>
      <c r="L420" s="507"/>
    </row>
    <row r="421" spans="2:12" s="336" customFormat="1" ht="13.5" hidden="1" customHeight="1" x14ac:dyDescent="0.2">
      <c r="B421" s="507"/>
      <c r="C421" s="507"/>
      <c r="D421" s="507"/>
      <c r="E421" s="507"/>
      <c r="F421" s="507"/>
      <c r="G421" s="507"/>
      <c r="H421" s="507"/>
      <c r="I421" s="507"/>
      <c r="J421" s="507"/>
      <c r="K421" s="507"/>
      <c r="L421" s="507"/>
    </row>
    <row r="422" spans="2:12" s="336" customFormat="1" ht="13.5" hidden="1" customHeight="1" x14ac:dyDescent="0.2">
      <c r="B422" s="507"/>
      <c r="C422" s="507"/>
      <c r="D422" s="507"/>
      <c r="E422" s="507"/>
      <c r="F422" s="507"/>
      <c r="G422" s="507"/>
      <c r="H422" s="507"/>
      <c r="I422" s="507"/>
      <c r="J422" s="507"/>
      <c r="K422" s="507"/>
      <c r="L422" s="507"/>
    </row>
    <row r="423" spans="2:12" s="336" customFormat="1" ht="13.5" hidden="1" customHeight="1" x14ac:dyDescent="0.2">
      <c r="B423" s="507"/>
      <c r="C423" s="507"/>
      <c r="D423" s="507"/>
      <c r="E423" s="507"/>
      <c r="F423" s="507"/>
      <c r="G423" s="507"/>
      <c r="H423" s="507"/>
      <c r="I423" s="507"/>
      <c r="J423" s="507"/>
      <c r="K423" s="507"/>
      <c r="L423" s="507"/>
    </row>
    <row r="424" spans="2:12" s="336" customFormat="1" ht="13.5" hidden="1" customHeight="1" x14ac:dyDescent="0.2">
      <c r="B424" s="507"/>
      <c r="C424" s="507"/>
      <c r="D424" s="507"/>
      <c r="E424" s="507"/>
      <c r="F424" s="507"/>
      <c r="G424" s="507"/>
      <c r="H424" s="507"/>
      <c r="I424" s="507"/>
      <c r="J424" s="507"/>
      <c r="K424" s="507"/>
      <c r="L424" s="507"/>
    </row>
    <row r="425" spans="2:12" s="336" customFormat="1" ht="13.5" hidden="1" customHeight="1" x14ac:dyDescent="0.2">
      <c r="B425" s="507"/>
      <c r="C425" s="507"/>
      <c r="D425" s="507"/>
      <c r="E425" s="507"/>
      <c r="F425" s="507"/>
      <c r="G425" s="507"/>
      <c r="H425" s="507"/>
      <c r="I425" s="507"/>
      <c r="J425" s="507"/>
      <c r="K425" s="507"/>
      <c r="L425" s="507"/>
    </row>
    <row r="426" spans="2:12" s="336" customFormat="1" ht="13.5" hidden="1" customHeight="1" x14ac:dyDescent="0.2">
      <c r="B426" s="507"/>
      <c r="C426" s="507"/>
      <c r="D426" s="507"/>
      <c r="E426" s="507"/>
      <c r="F426" s="507"/>
      <c r="G426" s="507"/>
      <c r="H426" s="507"/>
      <c r="I426" s="507"/>
      <c r="J426" s="507"/>
      <c r="K426" s="507"/>
      <c r="L426" s="507"/>
    </row>
    <row r="427" spans="2:12" s="336" customFormat="1" ht="13.5" hidden="1" customHeight="1" x14ac:dyDescent="0.2">
      <c r="B427" s="507"/>
      <c r="C427" s="507"/>
      <c r="D427" s="507"/>
      <c r="E427" s="507"/>
      <c r="F427" s="507"/>
      <c r="G427" s="507"/>
      <c r="H427" s="507"/>
      <c r="I427" s="507"/>
      <c r="J427" s="507"/>
      <c r="K427" s="507"/>
      <c r="L427" s="507"/>
    </row>
    <row r="428" spans="2:12" s="336" customFormat="1" ht="13.5" hidden="1" customHeight="1" x14ac:dyDescent="0.2">
      <c r="B428" s="507"/>
      <c r="C428" s="507"/>
      <c r="D428" s="507"/>
      <c r="E428" s="507"/>
      <c r="F428" s="507"/>
      <c r="G428" s="507"/>
      <c r="H428" s="507"/>
      <c r="I428" s="507"/>
      <c r="J428" s="507"/>
      <c r="K428" s="507"/>
      <c r="L428" s="507"/>
    </row>
    <row r="429" spans="2:12" s="336" customFormat="1" ht="13.5" hidden="1" customHeight="1" x14ac:dyDescent="0.2">
      <c r="B429" s="507"/>
      <c r="C429" s="507"/>
      <c r="D429" s="507"/>
      <c r="E429" s="507"/>
      <c r="F429" s="507"/>
      <c r="G429" s="507"/>
      <c r="H429" s="507"/>
      <c r="I429" s="507"/>
      <c r="J429" s="507"/>
      <c r="K429" s="507"/>
      <c r="L429" s="507"/>
    </row>
    <row r="430" spans="2:12" s="336" customFormat="1" ht="13.5" hidden="1" customHeight="1" x14ac:dyDescent="0.2">
      <c r="B430" s="507"/>
      <c r="C430" s="507"/>
      <c r="D430" s="507"/>
      <c r="E430" s="507"/>
      <c r="F430" s="507"/>
      <c r="G430" s="507"/>
      <c r="H430" s="507"/>
      <c r="I430" s="507"/>
      <c r="J430" s="507"/>
      <c r="K430" s="507"/>
      <c r="L430" s="507"/>
    </row>
    <row r="431" spans="2:12" s="336" customFormat="1" ht="13.5" hidden="1" customHeight="1" x14ac:dyDescent="0.2">
      <c r="B431" s="507"/>
      <c r="C431" s="507"/>
      <c r="D431" s="507"/>
      <c r="E431" s="507"/>
      <c r="F431" s="507"/>
      <c r="G431" s="507"/>
      <c r="H431" s="507"/>
      <c r="I431" s="507"/>
      <c r="J431" s="507"/>
      <c r="K431" s="507"/>
      <c r="L431" s="507"/>
    </row>
    <row r="432" spans="2:12" s="336" customFormat="1" ht="13.5" hidden="1" customHeight="1" x14ac:dyDescent="0.2">
      <c r="B432" s="507"/>
      <c r="C432" s="507"/>
      <c r="D432" s="507"/>
      <c r="E432" s="507"/>
      <c r="F432" s="507"/>
      <c r="G432" s="507"/>
      <c r="H432" s="507"/>
      <c r="I432" s="507"/>
      <c r="J432" s="507"/>
      <c r="K432" s="507"/>
      <c r="L432" s="507"/>
    </row>
    <row r="433" spans="2:12" s="336" customFormat="1" ht="13.5" hidden="1" customHeight="1" x14ac:dyDescent="0.2">
      <c r="B433" s="507"/>
      <c r="C433" s="507"/>
      <c r="D433" s="507"/>
      <c r="E433" s="507"/>
      <c r="F433" s="507"/>
      <c r="G433" s="507"/>
      <c r="H433" s="507"/>
      <c r="I433" s="507"/>
      <c r="J433" s="507"/>
      <c r="K433" s="507"/>
      <c r="L433" s="507"/>
    </row>
    <row r="434" spans="2:12" s="336" customFormat="1" ht="13.5" hidden="1" customHeight="1" x14ac:dyDescent="0.2">
      <c r="B434" s="507"/>
      <c r="C434" s="507"/>
      <c r="D434" s="507"/>
      <c r="E434" s="507"/>
      <c r="F434" s="507"/>
      <c r="G434" s="507"/>
      <c r="H434" s="507"/>
      <c r="I434" s="507"/>
      <c r="J434" s="507"/>
      <c r="K434" s="507"/>
      <c r="L434" s="507"/>
    </row>
    <row r="435" spans="2:12" s="336" customFormat="1" ht="13.5" hidden="1" customHeight="1" x14ac:dyDescent="0.2">
      <c r="B435" s="507"/>
      <c r="C435" s="507"/>
      <c r="D435" s="507"/>
      <c r="E435" s="507"/>
      <c r="F435" s="507"/>
      <c r="G435" s="507"/>
      <c r="H435" s="507"/>
      <c r="I435" s="507"/>
      <c r="J435" s="507"/>
      <c r="K435" s="507"/>
      <c r="L435" s="507"/>
    </row>
    <row r="436" spans="2:12" s="336" customFormat="1" ht="13.5" hidden="1" customHeight="1" x14ac:dyDescent="0.2">
      <c r="B436" s="507"/>
      <c r="C436" s="507"/>
      <c r="D436" s="507"/>
      <c r="E436" s="507"/>
      <c r="F436" s="507"/>
      <c r="G436" s="507"/>
      <c r="H436" s="507"/>
      <c r="I436" s="507"/>
      <c r="J436" s="507"/>
      <c r="K436" s="507"/>
      <c r="L436" s="507"/>
    </row>
    <row r="437" spans="2:12" s="336" customFormat="1" ht="13.5" hidden="1" customHeight="1" x14ac:dyDescent="0.2">
      <c r="B437" s="507"/>
      <c r="C437" s="507"/>
      <c r="D437" s="507"/>
      <c r="E437" s="507"/>
      <c r="F437" s="507"/>
      <c r="G437" s="507"/>
      <c r="H437" s="507"/>
      <c r="I437" s="507"/>
      <c r="J437" s="507"/>
      <c r="K437" s="507"/>
      <c r="L437" s="507"/>
    </row>
    <row r="438" spans="2:12" s="336" customFormat="1" ht="13.5" hidden="1" customHeight="1" x14ac:dyDescent="0.2">
      <c r="B438" s="507"/>
      <c r="C438" s="507"/>
      <c r="D438" s="507"/>
      <c r="E438" s="507"/>
      <c r="F438" s="507"/>
      <c r="G438" s="507"/>
      <c r="H438" s="507"/>
      <c r="I438" s="507"/>
      <c r="J438" s="507"/>
      <c r="K438" s="507"/>
      <c r="L438" s="507"/>
    </row>
    <row r="439" spans="2:12" s="336" customFormat="1" ht="13.5" hidden="1" customHeight="1" x14ac:dyDescent="0.2">
      <c r="B439" s="507"/>
      <c r="C439" s="507"/>
      <c r="D439" s="507"/>
      <c r="E439" s="507"/>
      <c r="F439" s="507"/>
      <c r="G439" s="507"/>
      <c r="H439" s="507"/>
      <c r="I439" s="507"/>
      <c r="J439" s="507"/>
      <c r="K439" s="507"/>
      <c r="L439" s="507"/>
    </row>
    <row r="440" spans="2:12" s="336" customFormat="1" ht="13.5" hidden="1" customHeight="1" x14ac:dyDescent="0.2">
      <c r="B440" s="507"/>
      <c r="C440" s="507"/>
      <c r="D440" s="507"/>
      <c r="E440" s="507"/>
      <c r="F440" s="507"/>
      <c r="G440" s="507"/>
      <c r="H440" s="507"/>
      <c r="I440" s="507"/>
      <c r="J440" s="507"/>
      <c r="K440" s="507"/>
      <c r="L440" s="507"/>
    </row>
    <row r="441" spans="2:12" s="336" customFormat="1" ht="13.5" hidden="1" customHeight="1" x14ac:dyDescent="0.2">
      <c r="B441" s="507"/>
      <c r="C441" s="507"/>
      <c r="D441" s="507"/>
      <c r="E441" s="507"/>
      <c r="F441" s="507"/>
      <c r="G441" s="507"/>
      <c r="H441" s="507"/>
      <c r="I441" s="507"/>
      <c r="J441" s="507"/>
      <c r="K441" s="507"/>
      <c r="L441" s="507"/>
    </row>
    <row r="442" spans="2:12" s="336" customFormat="1" ht="13.5" hidden="1" customHeight="1" x14ac:dyDescent="0.2">
      <c r="B442" s="507"/>
      <c r="C442" s="507"/>
      <c r="D442" s="507"/>
      <c r="E442" s="507"/>
      <c r="F442" s="507"/>
      <c r="G442" s="507"/>
      <c r="H442" s="507"/>
      <c r="I442" s="507"/>
      <c r="J442" s="507"/>
      <c r="K442" s="507"/>
      <c r="L442" s="507"/>
    </row>
    <row r="443" spans="2:12" s="336" customFormat="1" ht="13.5" hidden="1" customHeight="1" x14ac:dyDescent="0.2">
      <c r="B443" s="507"/>
      <c r="C443" s="507"/>
      <c r="D443" s="507"/>
      <c r="E443" s="507"/>
      <c r="F443" s="507"/>
      <c r="G443" s="507"/>
      <c r="H443" s="507"/>
      <c r="I443" s="507"/>
      <c r="J443" s="507"/>
      <c r="K443" s="507"/>
      <c r="L443" s="507"/>
    </row>
    <row r="444" spans="2:12" s="336" customFormat="1" ht="13.5" hidden="1" customHeight="1" x14ac:dyDescent="0.2">
      <c r="B444" s="507"/>
      <c r="C444" s="507"/>
      <c r="D444" s="507"/>
      <c r="E444" s="507"/>
      <c r="F444" s="507"/>
      <c r="G444" s="507"/>
      <c r="H444" s="507"/>
      <c r="I444" s="507"/>
      <c r="J444" s="507"/>
      <c r="K444" s="507"/>
      <c r="L444" s="507"/>
    </row>
    <row r="445" spans="2:12" s="336" customFormat="1" ht="13.5" hidden="1" customHeight="1" x14ac:dyDescent="0.2">
      <c r="B445" s="507"/>
      <c r="C445" s="507"/>
      <c r="D445" s="507"/>
      <c r="E445" s="507"/>
      <c r="F445" s="507"/>
      <c r="G445" s="507"/>
      <c r="H445" s="507"/>
      <c r="I445" s="507"/>
      <c r="J445" s="507"/>
      <c r="K445" s="507"/>
      <c r="L445" s="507"/>
    </row>
    <row r="446" spans="2:12" s="336" customFormat="1" ht="13.5" hidden="1" customHeight="1" x14ac:dyDescent="0.2">
      <c r="B446" s="507"/>
      <c r="C446" s="507"/>
      <c r="D446" s="507"/>
      <c r="E446" s="507"/>
      <c r="F446" s="507"/>
      <c r="G446" s="507"/>
      <c r="H446" s="507"/>
      <c r="I446" s="507"/>
      <c r="J446" s="507"/>
      <c r="K446" s="507"/>
      <c r="L446" s="507"/>
    </row>
    <row r="447" spans="2:12" s="336" customFormat="1" ht="13.5" hidden="1" customHeight="1" x14ac:dyDescent="0.2">
      <c r="B447" s="507"/>
      <c r="C447" s="507"/>
      <c r="D447" s="507"/>
      <c r="E447" s="507"/>
      <c r="F447" s="507"/>
      <c r="G447" s="507"/>
      <c r="H447" s="507"/>
      <c r="I447" s="507"/>
      <c r="J447" s="507"/>
      <c r="K447" s="507"/>
      <c r="L447" s="507"/>
    </row>
    <row r="448" spans="2:12" s="336" customFormat="1" ht="13.5" hidden="1" customHeight="1" x14ac:dyDescent="0.2">
      <c r="B448" s="507"/>
      <c r="C448" s="507"/>
      <c r="D448" s="507"/>
      <c r="E448" s="507"/>
      <c r="F448" s="507"/>
      <c r="G448" s="507"/>
      <c r="H448" s="507"/>
      <c r="I448" s="507"/>
      <c r="J448" s="507"/>
      <c r="K448" s="507"/>
      <c r="L448" s="507"/>
    </row>
    <row r="449" spans="2:12" s="336" customFormat="1" ht="13.5" hidden="1" customHeight="1" x14ac:dyDescent="0.2">
      <c r="B449" s="507"/>
      <c r="C449" s="507"/>
      <c r="D449" s="507"/>
      <c r="E449" s="507"/>
      <c r="F449" s="507"/>
      <c r="G449" s="507"/>
      <c r="H449" s="507"/>
      <c r="I449" s="507"/>
      <c r="J449" s="507"/>
      <c r="K449" s="507"/>
      <c r="L449" s="507"/>
    </row>
    <row r="450" spans="2:12" s="336" customFormat="1" ht="13.5" hidden="1" customHeight="1" x14ac:dyDescent="0.2">
      <c r="B450" s="507"/>
      <c r="C450" s="507"/>
      <c r="D450" s="507"/>
      <c r="E450" s="507"/>
      <c r="F450" s="507"/>
      <c r="G450" s="507"/>
      <c r="H450" s="507"/>
      <c r="I450" s="507"/>
      <c r="J450" s="507"/>
      <c r="K450" s="507"/>
      <c r="L450" s="507"/>
    </row>
    <row r="451" spans="2:12" s="336" customFormat="1" ht="13.5" hidden="1" customHeight="1" x14ac:dyDescent="0.2">
      <c r="B451" s="507"/>
      <c r="C451" s="507"/>
      <c r="D451" s="507"/>
      <c r="E451" s="507"/>
      <c r="F451" s="507"/>
      <c r="G451" s="507"/>
      <c r="H451" s="507"/>
      <c r="I451" s="507"/>
      <c r="J451" s="507"/>
      <c r="K451" s="507"/>
      <c r="L451" s="507"/>
    </row>
    <row r="452" spans="2:12" s="336" customFormat="1" ht="13.5" hidden="1" customHeight="1" x14ac:dyDescent="0.2">
      <c r="B452" s="507"/>
      <c r="C452" s="507"/>
      <c r="D452" s="507"/>
      <c r="E452" s="507"/>
      <c r="F452" s="507"/>
      <c r="G452" s="507"/>
      <c r="H452" s="507"/>
      <c r="I452" s="507"/>
      <c r="J452" s="507"/>
      <c r="K452" s="507"/>
      <c r="L452" s="507"/>
    </row>
    <row r="453" spans="2:12" s="336" customFormat="1" ht="13.5" hidden="1" customHeight="1" x14ac:dyDescent="0.2">
      <c r="B453" s="507"/>
      <c r="C453" s="507"/>
      <c r="D453" s="507"/>
      <c r="E453" s="507"/>
      <c r="F453" s="507"/>
      <c r="G453" s="507"/>
      <c r="H453" s="507"/>
      <c r="I453" s="507"/>
      <c r="J453" s="507"/>
      <c r="K453" s="507"/>
      <c r="L453" s="507"/>
    </row>
    <row r="454" spans="2:12" s="336" customFormat="1" ht="13.5" hidden="1" customHeight="1" x14ac:dyDescent="0.2">
      <c r="B454" s="507"/>
      <c r="C454" s="507"/>
      <c r="D454" s="507"/>
      <c r="E454" s="507"/>
      <c r="F454" s="507"/>
      <c r="G454" s="507"/>
      <c r="H454" s="507"/>
      <c r="I454" s="507"/>
      <c r="J454" s="507"/>
      <c r="K454" s="507"/>
      <c r="L454" s="507"/>
    </row>
    <row r="455" spans="2:12" s="336" customFormat="1" ht="13.5" hidden="1" customHeight="1" x14ac:dyDescent="0.2">
      <c r="B455" s="507"/>
      <c r="C455" s="507"/>
      <c r="D455" s="507"/>
      <c r="E455" s="507"/>
      <c r="F455" s="507"/>
      <c r="G455" s="507"/>
      <c r="H455" s="507"/>
      <c r="I455" s="507"/>
      <c r="J455" s="507"/>
      <c r="K455" s="507"/>
      <c r="L455" s="507"/>
    </row>
    <row r="456" spans="2:12" s="336" customFormat="1" ht="13.5" hidden="1" customHeight="1" x14ac:dyDescent="0.2">
      <c r="B456" s="507"/>
      <c r="C456" s="507"/>
      <c r="D456" s="507"/>
      <c r="E456" s="507"/>
      <c r="F456" s="507"/>
      <c r="G456" s="507"/>
      <c r="H456" s="507"/>
      <c r="I456" s="507"/>
      <c r="J456" s="507"/>
      <c r="K456" s="507"/>
      <c r="L456" s="507"/>
    </row>
    <row r="457" spans="2:12" s="336" customFormat="1" ht="13.5" hidden="1" customHeight="1" x14ac:dyDescent="0.2">
      <c r="B457" s="507"/>
      <c r="C457" s="507"/>
      <c r="D457" s="507"/>
      <c r="E457" s="507"/>
      <c r="F457" s="507"/>
      <c r="G457" s="507"/>
      <c r="H457" s="507"/>
      <c r="I457" s="507"/>
      <c r="J457" s="507"/>
      <c r="K457" s="507"/>
      <c r="L457" s="507"/>
    </row>
    <row r="458" spans="2:12" s="336" customFormat="1" ht="13.5" hidden="1" customHeight="1" x14ac:dyDescent="0.2">
      <c r="B458" s="507"/>
      <c r="C458" s="507"/>
      <c r="D458" s="507"/>
      <c r="E458" s="507"/>
      <c r="F458" s="507"/>
      <c r="G458" s="507"/>
      <c r="H458" s="507"/>
      <c r="I458" s="507"/>
      <c r="J458" s="507"/>
      <c r="K458" s="507"/>
      <c r="L458" s="507"/>
    </row>
    <row r="459" spans="2:12" s="336" customFormat="1" ht="13.5" hidden="1" customHeight="1" x14ac:dyDescent="0.2">
      <c r="B459" s="507"/>
      <c r="C459" s="507"/>
      <c r="D459" s="507"/>
      <c r="E459" s="507"/>
      <c r="F459" s="507"/>
      <c r="G459" s="507"/>
      <c r="H459" s="507"/>
      <c r="I459" s="507"/>
      <c r="J459" s="507"/>
      <c r="K459" s="507"/>
      <c r="L459" s="507"/>
    </row>
    <row r="460" spans="2:12" s="336" customFormat="1" ht="13.5" hidden="1" customHeight="1" x14ac:dyDescent="0.2">
      <c r="B460" s="507"/>
      <c r="C460" s="507"/>
      <c r="D460" s="507"/>
      <c r="E460" s="507"/>
      <c r="F460" s="507"/>
      <c r="G460" s="507"/>
      <c r="H460" s="507"/>
      <c r="I460" s="507"/>
      <c r="J460" s="507"/>
      <c r="K460" s="507"/>
      <c r="L460" s="507"/>
    </row>
    <row r="461" spans="2:12" s="336" customFormat="1" ht="13.5" hidden="1" customHeight="1" x14ac:dyDescent="0.2">
      <c r="B461" s="507"/>
      <c r="C461" s="507"/>
      <c r="D461" s="507"/>
      <c r="E461" s="507"/>
      <c r="F461" s="507"/>
      <c r="G461" s="507"/>
      <c r="H461" s="507"/>
      <c r="I461" s="507"/>
      <c r="J461" s="507"/>
      <c r="K461" s="507"/>
      <c r="L461" s="507"/>
    </row>
    <row r="462" spans="2:12" s="336" customFormat="1" ht="13.5" hidden="1" customHeight="1" x14ac:dyDescent="0.2">
      <c r="B462" s="507"/>
      <c r="C462" s="507"/>
      <c r="D462" s="507"/>
      <c r="E462" s="507"/>
      <c r="F462" s="507"/>
      <c r="G462" s="507"/>
      <c r="H462" s="507"/>
      <c r="I462" s="507"/>
      <c r="J462" s="507"/>
      <c r="K462" s="507"/>
      <c r="L462" s="507"/>
    </row>
    <row r="463" spans="2:12" s="336" customFormat="1" ht="13.5" hidden="1" customHeight="1" x14ac:dyDescent="0.2">
      <c r="B463" s="507"/>
      <c r="C463" s="507"/>
      <c r="D463" s="507"/>
      <c r="E463" s="507"/>
      <c r="F463" s="507"/>
      <c r="G463" s="507"/>
      <c r="H463" s="507"/>
      <c r="I463" s="507"/>
      <c r="J463" s="507"/>
      <c r="K463" s="507"/>
      <c r="L463" s="507"/>
    </row>
    <row r="464" spans="2:12" s="336" customFormat="1" ht="13.5" hidden="1" customHeight="1" x14ac:dyDescent="0.2">
      <c r="B464" s="507"/>
      <c r="C464" s="507"/>
      <c r="D464" s="507"/>
      <c r="E464" s="507"/>
      <c r="F464" s="507"/>
      <c r="G464" s="507"/>
      <c r="H464" s="507"/>
      <c r="I464" s="507"/>
      <c r="J464" s="507"/>
      <c r="K464" s="507"/>
      <c r="L464" s="507"/>
    </row>
    <row r="465" spans="2:12" s="336" customFormat="1" ht="13.5" hidden="1" customHeight="1" x14ac:dyDescent="0.2">
      <c r="B465" s="507"/>
      <c r="C465" s="507"/>
      <c r="D465" s="507"/>
      <c r="E465" s="507"/>
      <c r="F465" s="507"/>
      <c r="G465" s="507"/>
      <c r="H465" s="507"/>
      <c r="I465" s="507"/>
      <c r="J465" s="507"/>
      <c r="K465" s="507"/>
      <c r="L465" s="507"/>
    </row>
    <row r="466" spans="2:12" s="336" customFormat="1" ht="13.5" hidden="1" customHeight="1" x14ac:dyDescent="0.2">
      <c r="B466" s="507"/>
      <c r="C466" s="507"/>
      <c r="D466" s="507"/>
      <c r="E466" s="507"/>
      <c r="F466" s="507"/>
      <c r="G466" s="507"/>
      <c r="H466" s="507"/>
      <c r="I466" s="507"/>
      <c r="J466" s="507"/>
      <c r="K466" s="507"/>
      <c r="L466" s="507"/>
    </row>
    <row r="467" spans="2:12" s="336" customFormat="1" ht="13.5" hidden="1" customHeight="1" x14ac:dyDescent="0.2">
      <c r="B467" s="507"/>
      <c r="C467" s="507"/>
      <c r="D467" s="507"/>
      <c r="E467" s="507"/>
      <c r="F467" s="507"/>
      <c r="G467" s="507"/>
      <c r="H467" s="507"/>
      <c r="I467" s="507"/>
      <c r="J467" s="507"/>
      <c r="K467" s="507"/>
      <c r="L467" s="507"/>
    </row>
    <row r="468" spans="2:12" s="336" customFormat="1" ht="13.5" hidden="1" customHeight="1" x14ac:dyDescent="0.2">
      <c r="B468" s="507"/>
      <c r="C468" s="507"/>
      <c r="D468" s="507"/>
      <c r="E468" s="507"/>
      <c r="F468" s="507"/>
      <c r="G468" s="507"/>
      <c r="H468" s="507"/>
      <c r="I468" s="507"/>
      <c r="J468" s="507"/>
      <c r="K468" s="507"/>
      <c r="L468" s="507"/>
    </row>
    <row r="469" spans="2:12" s="336" customFormat="1" ht="13.5" hidden="1" customHeight="1" x14ac:dyDescent="0.2">
      <c r="B469" s="507"/>
      <c r="C469" s="507"/>
      <c r="D469" s="507"/>
      <c r="E469" s="507"/>
      <c r="F469" s="507"/>
      <c r="G469" s="507"/>
      <c r="H469" s="507"/>
      <c r="I469" s="507"/>
      <c r="J469" s="507"/>
      <c r="K469" s="507"/>
      <c r="L469" s="507"/>
    </row>
    <row r="470" spans="2:12" s="336" customFormat="1" ht="13.5" hidden="1" customHeight="1" x14ac:dyDescent="0.2">
      <c r="B470" s="507"/>
      <c r="C470" s="507"/>
      <c r="D470" s="507"/>
      <c r="E470" s="507"/>
      <c r="F470" s="507"/>
      <c r="G470" s="507"/>
      <c r="H470" s="507"/>
      <c r="I470" s="507"/>
      <c r="J470" s="507"/>
      <c r="K470" s="507"/>
      <c r="L470" s="507"/>
    </row>
    <row r="471" spans="2:12" s="336" customFormat="1" ht="13.5" hidden="1" customHeight="1" x14ac:dyDescent="0.2">
      <c r="B471" s="507"/>
      <c r="C471" s="507"/>
      <c r="D471" s="507"/>
      <c r="E471" s="507"/>
      <c r="F471" s="507"/>
      <c r="G471" s="507"/>
      <c r="H471" s="507"/>
      <c r="I471" s="507"/>
      <c r="J471" s="507"/>
      <c r="K471" s="507"/>
      <c r="L471" s="507"/>
    </row>
    <row r="472" spans="2:12" s="336" customFormat="1" ht="13.5" hidden="1" customHeight="1" x14ac:dyDescent="0.2">
      <c r="B472" s="507"/>
      <c r="C472" s="507"/>
      <c r="D472" s="507"/>
      <c r="E472" s="507"/>
      <c r="F472" s="507"/>
      <c r="G472" s="507"/>
      <c r="H472" s="507"/>
      <c r="I472" s="507"/>
      <c r="J472" s="507"/>
      <c r="K472" s="507"/>
      <c r="L472" s="507"/>
    </row>
    <row r="473" spans="2:12" s="336" customFormat="1" ht="13.5" hidden="1" customHeight="1" x14ac:dyDescent="0.2">
      <c r="B473" s="507"/>
      <c r="C473" s="507"/>
      <c r="D473" s="507"/>
      <c r="E473" s="507"/>
      <c r="F473" s="507"/>
      <c r="G473" s="507"/>
      <c r="H473" s="507"/>
      <c r="I473" s="507"/>
      <c r="J473" s="507"/>
      <c r="K473" s="507"/>
      <c r="L473" s="507"/>
    </row>
    <row r="474" spans="2:12" s="336" customFormat="1" ht="13.5" hidden="1" customHeight="1" x14ac:dyDescent="0.2">
      <c r="B474" s="507"/>
      <c r="C474" s="507"/>
      <c r="D474" s="507"/>
      <c r="E474" s="507"/>
      <c r="F474" s="507"/>
      <c r="G474" s="507"/>
      <c r="H474" s="507"/>
      <c r="I474" s="507"/>
      <c r="J474" s="507"/>
      <c r="K474" s="507"/>
      <c r="L474" s="507"/>
    </row>
    <row r="475" spans="2:12" s="336" customFormat="1" ht="13.5" hidden="1" customHeight="1" x14ac:dyDescent="0.2">
      <c r="B475" s="507"/>
      <c r="C475" s="507"/>
      <c r="D475" s="507"/>
      <c r="E475" s="507"/>
      <c r="F475" s="507"/>
      <c r="G475" s="507"/>
      <c r="H475" s="507"/>
      <c r="I475" s="507"/>
      <c r="J475" s="507"/>
      <c r="K475" s="507"/>
      <c r="L475" s="507"/>
    </row>
    <row r="476" spans="2:12" s="336" customFormat="1" ht="13.5" hidden="1" customHeight="1" x14ac:dyDescent="0.2">
      <c r="B476" s="507"/>
      <c r="C476" s="507"/>
      <c r="D476" s="507"/>
      <c r="E476" s="507"/>
      <c r="F476" s="507"/>
      <c r="G476" s="507"/>
      <c r="H476" s="507"/>
      <c r="I476" s="507"/>
      <c r="J476" s="507"/>
      <c r="K476" s="507"/>
      <c r="L476" s="507"/>
    </row>
    <row r="477" spans="2:12" s="336" customFormat="1" ht="13.5" hidden="1" customHeight="1" x14ac:dyDescent="0.2">
      <c r="B477" s="507"/>
      <c r="C477" s="507"/>
      <c r="D477" s="507"/>
      <c r="E477" s="507"/>
      <c r="F477" s="507"/>
      <c r="G477" s="507"/>
      <c r="H477" s="507"/>
      <c r="I477" s="507"/>
      <c r="J477" s="507"/>
      <c r="K477" s="507"/>
      <c r="L477" s="507"/>
    </row>
    <row r="478" spans="2:12" s="336" customFormat="1" ht="13.5" hidden="1" customHeight="1" x14ac:dyDescent="0.2">
      <c r="B478" s="507"/>
      <c r="C478" s="507"/>
      <c r="D478" s="507"/>
      <c r="E478" s="507"/>
      <c r="F478" s="507"/>
      <c r="G478" s="507"/>
      <c r="H478" s="507"/>
      <c r="I478" s="507"/>
      <c r="J478" s="507"/>
      <c r="K478" s="507"/>
      <c r="L478" s="507"/>
    </row>
    <row r="479" spans="2:12" s="336" customFormat="1" ht="13.5" hidden="1" customHeight="1" x14ac:dyDescent="0.2">
      <c r="B479" s="507"/>
      <c r="C479" s="507"/>
      <c r="D479" s="507"/>
      <c r="E479" s="507"/>
      <c r="F479" s="507"/>
      <c r="G479" s="507"/>
      <c r="H479" s="507"/>
      <c r="I479" s="507"/>
      <c r="J479" s="507"/>
      <c r="K479" s="507"/>
      <c r="L479" s="507"/>
    </row>
    <row r="480" spans="2:12" s="336" customFormat="1" ht="13.5" hidden="1" customHeight="1" x14ac:dyDescent="0.2">
      <c r="B480" s="507"/>
      <c r="C480" s="507"/>
      <c r="D480" s="507"/>
      <c r="E480" s="507"/>
      <c r="F480" s="507"/>
      <c r="G480" s="507"/>
      <c r="H480" s="507"/>
      <c r="I480" s="507"/>
      <c r="J480" s="507"/>
      <c r="K480" s="507"/>
      <c r="L480" s="507"/>
    </row>
    <row r="481" spans="2:12" s="336" customFormat="1" ht="13.5" hidden="1" customHeight="1" x14ac:dyDescent="0.2">
      <c r="B481" s="507"/>
      <c r="C481" s="507"/>
      <c r="D481" s="507"/>
      <c r="E481" s="507"/>
      <c r="F481" s="507"/>
      <c r="G481" s="507"/>
      <c r="H481" s="507"/>
      <c r="I481" s="507"/>
      <c r="J481" s="507"/>
      <c r="K481" s="507"/>
      <c r="L481" s="507"/>
    </row>
    <row r="482" spans="2:12" s="336" customFormat="1" ht="13.5" hidden="1" customHeight="1" x14ac:dyDescent="0.2">
      <c r="B482" s="507"/>
      <c r="C482" s="507"/>
      <c r="D482" s="507"/>
      <c r="E482" s="507"/>
      <c r="F482" s="507"/>
      <c r="G482" s="507"/>
      <c r="H482" s="507"/>
      <c r="I482" s="507"/>
      <c r="J482" s="507"/>
      <c r="K482" s="507"/>
      <c r="L482" s="507"/>
    </row>
    <row r="483" spans="2:12" s="336" customFormat="1" ht="13.5" hidden="1" customHeight="1" x14ac:dyDescent="0.2">
      <c r="B483" s="507"/>
      <c r="C483" s="507"/>
      <c r="D483" s="507"/>
      <c r="E483" s="507"/>
      <c r="F483" s="507"/>
      <c r="G483" s="507"/>
      <c r="H483" s="507"/>
      <c r="I483" s="507"/>
      <c r="J483" s="507"/>
      <c r="K483" s="507"/>
      <c r="L483" s="507"/>
    </row>
    <row r="484" spans="2:12" s="336" customFormat="1" ht="13.5" hidden="1" customHeight="1" x14ac:dyDescent="0.2">
      <c r="B484" s="507"/>
      <c r="C484" s="507"/>
      <c r="D484" s="507"/>
      <c r="E484" s="507"/>
      <c r="F484" s="507"/>
      <c r="G484" s="507"/>
      <c r="H484" s="507"/>
      <c r="I484" s="507"/>
      <c r="J484" s="507"/>
      <c r="K484" s="507"/>
      <c r="L484" s="507"/>
    </row>
    <row r="485" spans="2:12" s="336" customFormat="1" ht="13.5" hidden="1" customHeight="1" x14ac:dyDescent="0.2">
      <c r="B485" s="507"/>
      <c r="C485" s="507"/>
      <c r="D485" s="507"/>
      <c r="E485" s="507"/>
      <c r="F485" s="507"/>
      <c r="G485" s="507"/>
      <c r="H485" s="507"/>
      <c r="I485" s="507"/>
      <c r="J485" s="507"/>
      <c r="K485" s="507"/>
      <c r="L485" s="507"/>
    </row>
    <row r="486" spans="2:12" s="336" customFormat="1" ht="13.5" hidden="1" customHeight="1" x14ac:dyDescent="0.2">
      <c r="B486" s="507"/>
      <c r="C486" s="507"/>
      <c r="D486" s="507"/>
      <c r="E486" s="507"/>
      <c r="F486" s="507"/>
      <c r="G486" s="507"/>
      <c r="H486" s="507"/>
      <c r="I486" s="507"/>
      <c r="J486" s="507"/>
      <c r="K486" s="507"/>
      <c r="L486" s="507"/>
    </row>
    <row r="487" spans="2:12" s="336" customFormat="1" ht="13.5" hidden="1" customHeight="1" x14ac:dyDescent="0.2">
      <c r="B487" s="507"/>
      <c r="C487" s="507"/>
      <c r="D487" s="507"/>
      <c r="E487" s="507"/>
      <c r="F487" s="507"/>
      <c r="G487" s="507"/>
      <c r="H487" s="507"/>
      <c r="I487" s="507"/>
      <c r="J487" s="507"/>
      <c r="K487" s="507"/>
      <c r="L487" s="507"/>
    </row>
    <row r="488" spans="2:12" s="336" customFormat="1" ht="13.5" hidden="1" customHeight="1" x14ac:dyDescent="0.2">
      <c r="B488" s="507"/>
      <c r="C488" s="507"/>
      <c r="D488" s="507"/>
      <c r="E488" s="507"/>
      <c r="F488" s="507"/>
      <c r="G488" s="507"/>
      <c r="H488" s="507"/>
      <c r="I488" s="507"/>
      <c r="J488" s="507"/>
      <c r="K488" s="507"/>
      <c r="L488" s="507"/>
    </row>
    <row r="489" spans="2:12" s="336" customFormat="1" ht="13.5" hidden="1" customHeight="1" x14ac:dyDescent="0.2">
      <c r="B489" s="507"/>
      <c r="C489" s="507"/>
      <c r="D489" s="507"/>
      <c r="E489" s="507"/>
      <c r="F489" s="507"/>
      <c r="G489" s="507"/>
      <c r="H489" s="507"/>
      <c r="I489" s="507"/>
      <c r="J489" s="507"/>
      <c r="K489" s="507"/>
      <c r="L489" s="507"/>
    </row>
    <row r="490" spans="2:12" s="336" customFormat="1" ht="13.5" hidden="1" customHeight="1" x14ac:dyDescent="0.2">
      <c r="B490" s="507"/>
      <c r="C490" s="507"/>
      <c r="D490" s="507"/>
      <c r="E490" s="507"/>
      <c r="F490" s="507"/>
      <c r="G490" s="507"/>
      <c r="H490" s="507"/>
      <c r="I490" s="507"/>
      <c r="J490" s="507"/>
      <c r="K490" s="507"/>
      <c r="L490" s="507"/>
    </row>
    <row r="491" spans="2:12" s="336" customFormat="1" ht="13.5" hidden="1" customHeight="1" x14ac:dyDescent="0.2">
      <c r="B491" s="507"/>
      <c r="C491" s="507"/>
      <c r="D491" s="507"/>
      <c r="E491" s="507"/>
      <c r="F491" s="507"/>
      <c r="G491" s="507"/>
      <c r="H491" s="507"/>
      <c r="I491" s="507"/>
      <c r="J491" s="507"/>
      <c r="K491" s="507"/>
      <c r="L491" s="507"/>
    </row>
    <row r="492" spans="2:12" s="336" customFormat="1" ht="13.5" hidden="1" customHeight="1" x14ac:dyDescent="0.2">
      <c r="B492" s="507"/>
      <c r="C492" s="507"/>
      <c r="D492" s="507"/>
      <c r="E492" s="507"/>
      <c r="F492" s="507"/>
      <c r="G492" s="507"/>
      <c r="H492" s="507"/>
      <c r="I492" s="507"/>
      <c r="J492" s="507"/>
      <c r="K492" s="507"/>
      <c r="L492" s="507"/>
    </row>
    <row r="493" spans="2:12" s="336" customFormat="1" ht="13.5" hidden="1" customHeight="1" x14ac:dyDescent="0.2">
      <c r="B493" s="507"/>
      <c r="C493" s="507"/>
      <c r="D493" s="507"/>
      <c r="E493" s="507"/>
      <c r="F493" s="507"/>
      <c r="G493" s="507"/>
      <c r="H493" s="507"/>
      <c r="I493" s="507"/>
      <c r="J493" s="507"/>
      <c r="K493" s="507"/>
      <c r="L493" s="507"/>
    </row>
    <row r="494" spans="2:12" s="336" customFormat="1" ht="13.5" hidden="1" customHeight="1" x14ac:dyDescent="0.2">
      <c r="B494" s="507"/>
      <c r="C494" s="507"/>
      <c r="D494" s="507"/>
      <c r="E494" s="507"/>
      <c r="F494" s="507"/>
      <c r="G494" s="507"/>
      <c r="H494" s="507"/>
      <c r="I494" s="507"/>
      <c r="J494" s="507"/>
      <c r="K494" s="507"/>
      <c r="L494" s="507"/>
    </row>
    <row r="495" spans="2:12" s="336" customFormat="1" ht="13.5" hidden="1" customHeight="1" x14ac:dyDescent="0.2">
      <c r="B495" s="507"/>
      <c r="C495" s="507"/>
      <c r="D495" s="507"/>
      <c r="E495" s="507"/>
      <c r="F495" s="507"/>
      <c r="G495" s="507"/>
      <c r="H495" s="507"/>
      <c r="I495" s="507"/>
      <c r="J495" s="507"/>
      <c r="K495" s="507"/>
      <c r="L495" s="507"/>
    </row>
    <row r="496" spans="2:12" s="336" customFormat="1" ht="13.5" hidden="1" customHeight="1" x14ac:dyDescent="0.2">
      <c r="B496" s="507"/>
      <c r="C496" s="507"/>
      <c r="D496" s="507"/>
      <c r="E496" s="507"/>
      <c r="F496" s="507"/>
      <c r="G496" s="507"/>
      <c r="H496" s="507"/>
      <c r="I496" s="507"/>
      <c r="J496" s="507"/>
      <c r="K496" s="507"/>
      <c r="L496" s="507"/>
    </row>
    <row r="497" spans="2:12" s="336" customFormat="1" ht="13.5" hidden="1" customHeight="1" x14ac:dyDescent="0.2">
      <c r="B497" s="507"/>
      <c r="C497" s="507"/>
      <c r="D497" s="507"/>
      <c r="E497" s="507"/>
      <c r="F497" s="507"/>
      <c r="G497" s="507"/>
      <c r="H497" s="507"/>
      <c r="I497" s="507"/>
      <c r="J497" s="507"/>
      <c r="K497" s="507"/>
      <c r="L497" s="507"/>
    </row>
    <row r="498" spans="2:12" s="336" customFormat="1" ht="13.5" hidden="1" customHeight="1" x14ac:dyDescent="0.2">
      <c r="B498" s="507"/>
      <c r="C498" s="507"/>
      <c r="D498" s="507"/>
      <c r="E498" s="507"/>
      <c r="F498" s="507"/>
      <c r="G498" s="507"/>
      <c r="H498" s="507"/>
      <c r="I498" s="507"/>
      <c r="J498" s="507"/>
      <c r="K498" s="507"/>
      <c r="L498" s="507"/>
    </row>
    <row r="499" spans="2:12" s="336" customFormat="1" ht="13.5" hidden="1" customHeight="1" x14ac:dyDescent="0.2">
      <c r="B499" s="507"/>
      <c r="C499" s="507"/>
      <c r="D499" s="507"/>
      <c r="E499" s="507"/>
      <c r="F499" s="507"/>
      <c r="G499" s="507"/>
      <c r="H499" s="507"/>
      <c r="I499" s="507"/>
      <c r="J499" s="507"/>
      <c r="K499" s="507"/>
      <c r="L499" s="507"/>
    </row>
    <row r="500" spans="2:12" s="336" customFormat="1" ht="13.5" hidden="1" customHeight="1" x14ac:dyDescent="0.2">
      <c r="B500" s="507"/>
      <c r="C500" s="507"/>
      <c r="D500" s="507"/>
      <c r="E500" s="507"/>
      <c r="F500" s="507"/>
      <c r="G500" s="507"/>
      <c r="H500" s="507"/>
      <c r="I500" s="507"/>
      <c r="J500" s="507"/>
      <c r="K500" s="507"/>
      <c r="L500" s="507"/>
    </row>
    <row r="501" spans="2:12" s="336" customFormat="1" ht="13.5" hidden="1" customHeight="1" x14ac:dyDescent="0.2">
      <c r="B501" s="507"/>
      <c r="C501" s="507"/>
      <c r="D501" s="507"/>
      <c r="E501" s="507"/>
      <c r="F501" s="507"/>
      <c r="G501" s="507"/>
      <c r="H501" s="507"/>
      <c r="I501" s="507"/>
      <c r="J501" s="507"/>
      <c r="K501" s="507"/>
      <c r="L501" s="507"/>
    </row>
    <row r="502" spans="2:12" s="336" customFormat="1" ht="13.5" hidden="1" customHeight="1" x14ac:dyDescent="0.2">
      <c r="B502" s="507"/>
      <c r="C502" s="507"/>
      <c r="D502" s="507"/>
      <c r="E502" s="507"/>
      <c r="F502" s="507"/>
      <c r="G502" s="507"/>
      <c r="H502" s="507"/>
      <c r="I502" s="507"/>
      <c r="J502" s="507"/>
      <c r="K502" s="507"/>
      <c r="L502" s="507"/>
    </row>
    <row r="503" spans="2:12" s="336" customFormat="1" ht="13.5" hidden="1" customHeight="1" x14ac:dyDescent="0.2">
      <c r="B503" s="507"/>
      <c r="C503" s="507"/>
      <c r="D503" s="507"/>
      <c r="E503" s="507"/>
      <c r="F503" s="507"/>
      <c r="G503" s="507"/>
      <c r="H503" s="507"/>
      <c r="I503" s="507"/>
      <c r="J503" s="507"/>
      <c r="K503" s="507"/>
      <c r="L503" s="507"/>
    </row>
    <row r="504" spans="2:12" s="336" customFormat="1" ht="13.5" hidden="1" customHeight="1" x14ac:dyDescent="0.2">
      <c r="B504" s="507"/>
      <c r="C504" s="507"/>
      <c r="D504" s="507"/>
      <c r="E504" s="507"/>
      <c r="F504" s="507"/>
      <c r="G504" s="507"/>
      <c r="H504" s="507"/>
      <c r="I504" s="507"/>
      <c r="J504" s="507"/>
      <c r="K504" s="507"/>
      <c r="L504" s="507"/>
    </row>
    <row r="505" spans="2:12" s="336" customFormat="1" ht="13.5" hidden="1" customHeight="1" x14ac:dyDescent="0.2">
      <c r="B505" s="507"/>
      <c r="C505" s="507"/>
      <c r="D505" s="507"/>
      <c r="E505" s="507"/>
      <c r="F505" s="507"/>
      <c r="G505" s="507"/>
      <c r="H505" s="507"/>
      <c r="I505" s="507"/>
      <c r="J505" s="507"/>
      <c r="K505" s="507"/>
      <c r="L505" s="507"/>
    </row>
    <row r="506" spans="2:12" s="336" customFormat="1" ht="13.5" hidden="1" customHeight="1" x14ac:dyDescent="0.2">
      <c r="B506" s="507"/>
      <c r="C506" s="507"/>
      <c r="D506" s="507"/>
      <c r="E506" s="507"/>
      <c r="F506" s="507"/>
      <c r="G506" s="507"/>
      <c r="H506" s="507"/>
      <c r="I506" s="507"/>
      <c r="J506" s="507"/>
      <c r="K506" s="507"/>
      <c r="L506" s="507"/>
    </row>
    <row r="507" spans="2:12" s="336" customFormat="1" ht="13.5" hidden="1" customHeight="1" x14ac:dyDescent="0.2">
      <c r="B507" s="507"/>
      <c r="C507" s="507"/>
      <c r="D507" s="507"/>
      <c r="E507" s="507"/>
      <c r="F507" s="507"/>
      <c r="G507" s="507"/>
      <c r="H507" s="507"/>
      <c r="I507" s="507"/>
      <c r="J507" s="507"/>
      <c r="K507" s="507"/>
      <c r="L507" s="507"/>
    </row>
    <row r="508" spans="2:12" s="336" customFormat="1" ht="13.5" hidden="1" customHeight="1" x14ac:dyDescent="0.2">
      <c r="B508" s="507"/>
      <c r="C508" s="507"/>
      <c r="D508" s="507"/>
      <c r="E508" s="507"/>
      <c r="F508" s="507"/>
      <c r="G508" s="507"/>
      <c r="H508" s="507"/>
      <c r="I508" s="507"/>
      <c r="J508" s="507"/>
      <c r="K508" s="507"/>
      <c r="L508" s="507"/>
    </row>
    <row r="509" spans="2:12" s="336" customFormat="1" ht="13.5" hidden="1" customHeight="1" x14ac:dyDescent="0.2">
      <c r="B509" s="507"/>
      <c r="C509" s="507"/>
      <c r="D509" s="507"/>
      <c r="E509" s="507"/>
      <c r="F509" s="507"/>
      <c r="G509" s="507"/>
      <c r="H509" s="507"/>
      <c r="I509" s="507"/>
      <c r="J509" s="507"/>
      <c r="K509" s="507"/>
      <c r="L509" s="507"/>
    </row>
    <row r="510" spans="2:12" s="336" customFormat="1" ht="13.5" hidden="1" customHeight="1" x14ac:dyDescent="0.2">
      <c r="B510" s="507"/>
      <c r="C510" s="507"/>
      <c r="D510" s="507"/>
      <c r="E510" s="507"/>
      <c r="F510" s="507"/>
      <c r="G510" s="507"/>
      <c r="H510" s="507"/>
      <c r="I510" s="507"/>
      <c r="J510" s="507"/>
      <c r="K510" s="507"/>
      <c r="L510" s="507"/>
    </row>
    <row r="511" spans="2:12" s="336" customFormat="1" ht="13.5" hidden="1" customHeight="1" x14ac:dyDescent="0.2">
      <c r="B511" s="507"/>
      <c r="C511" s="507"/>
      <c r="D511" s="507"/>
      <c r="E511" s="507"/>
      <c r="F511" s="507"/>
      <c r="G511" s="507"/>
      <c r="H511" s="507"/>
      <c r="I511" s="507"/>
      <c r="J511" s="507"/>
      <c r="K511" s="507"/>
      <c r="L511" s="507"/>
    </row>
    <row r="512" spans="2:12" s="336" customFormat="1" ht="13.5" hidden="1" customHeight="1" x14ac:dyDescent="0.2">
      <c r="B512" s="507"/>
      <c r="C512" s="507"/>
      <c r="D512" s="507"/>
      <c r="E512" s="507"/>
      <c r="F512" s="507"/>
      <c r="G512" s="507"/>
      <c r="H512" s="507"/>
      <c r="I512" s="507"/>
      <c r="J512" s="507"/>
      <c r="K512" s="507"/>
      <c r="L512" s="507"/>
    </row>
    <row r="513" spans="2:12" s="336" customFormat="1" ht="13.5" hidden="1" customHeight="1" x14ac:dyDescent="0.2">
      <c r="B513" s="507"/>
      <c r="C513" s="507"/>
      <c r="D513" s="507"/>
      <c r="E513" s="507"/>
      <c r="F513" s="507"/>
      <c r="G513" s="507"/>
      <c r="H513" s="507"/>
      <c r="I513" s="507"/>
      <c r="J513" s="507"/>
      <c r="K513" s="507"/>
      <c r="L513" s="507"/>
    </row>
    <row r="514" spans="2:12" s="336" customFormat="1" ht="13.5" hidden="1" customHeight="1" x14ac:dyDescent="0.2">
      <c r="B514" s="507"/>
      <c r="C514" s="507"/>
      <c r="D514" s="507"/>
      <c r="E514" s="507"/>
      <c r="F514" s="507"/>
      <c r="G514" s="507"/>
      <c r="H514" s="507"/>
      <c r="I514" s="507"/>
      <c r="J514" s="507"/>
      <c r="K514" s="507"/>
      <c r="L514" s="507"/>
    </row>
    <row r="515" spans="2:12" s="336" customFormat="1" ht="13.5" hidden="1" customHeight="1" x14ac:dyDescent="0.2">
      <c r="B515" s="507"/>
      <c r="C515" s="507"/>
      <c r="D515" s="507"/>
      <c r="E515" s="507"/>
      <c r="F515" s="507"/>
      <c r="G515" s="507"/>
      <c r="H515" s="507"/>
      <c r="I515" s="507"/>
      <c r="J515" s="507"/>
      <c r="K515" s="507"/>
      <c r="L515" s="507"/>
    </row>
    <row r="516" spans="2:12" s="336" customFormat="1" ht="13.5" hidden="1" customHeight="1" x14ac:dyDescent="0.2">
      <c r="B516" s="507"/>
      <c r="C516" s="507"/>
      <c r="D516" s="507"/>
      <c r="E516" s="507"/>
      <c r="F516" s="507"/>
      <c r="G516" s="507"/>
      <c r="H516" s="507"/>
      <c r="I516" s="507"/>
      <c r="J516" s="507"/>
      <c r="K516" s="507"/>
      <c r="L516" s="507"/>
    </row>
    <row r="517" spans="2:12" s="336" customFormat="1" ht="13.5" hidden="1" customHeight="1" x14ac:dyDescent="0.2">
      <c r="B517" s="507"/>
      <c r="C517" s="507"/>
      <c r="D517" s="507"/>
      <c r="E517" s="507"/>
      <c r="F517" s="507"/>
      <c r="G517" s="507"/>
      <c r="H517" s="507"/>
      <c r="I517" s="507"/>
      <c r="J517" s="507"/>
      <c r="K517" s="507"/>
      <c r="L517" s="507"/>
    </row>
    <row r="518" spans="2:12" s="336" customFormat="1" ht="13.5" hidden="1" customHeight="1" x14ac:dyDescent="0.2">
      <c r="B518" s="507"/>
      <c r="C518" s="507"/>
      <c r="D518" s="507"/>
      <c r="E518" s="507"/>
      <c r="F518" s="507"/>
      <c r="G518" s="507"/>
      <c r="H518" s="507"/>
      <c r="I518" s="507"/>
      <c r="J518" s="507"/>
      <c r="K518" s="507"/>
      <c r="L518" s="507"/>
    </row>
    <row r="519" spans="2:12" s="336" customFormat="1" ht="13.5" hidden="1" customHeight="1" x14ac:dyDescent="0.2">
      <c r="B519" s="507"/>
      <c r="C519" s="507"/>
      <c r="D519" s="507"/>
      <c r="E519" s="507"/>
      <c r="F519" s="507"/>
      <c r="G519" s="507"/>
      <c r="H519" s="507"/>
      <c r="I519" s="507"/>
      <c r="J519" s="507"/>
      <c r="K519" s="507"/>
      <c r="L519" s="507"/>
    </row>
    <row r="520" spans="2:12" s="336" customFormat="1" ht="13.5" hidden="1" customHeight="1" x14ac:dyDescent="0.2">
      <c r="B520" s="507"/>
      <c r="C520" s="507"/>
      <c r="D520" s="507"/>
      <c r="E520" s="507"/>
      <c r="F520" s="507"/>
      <c r="G520" s="507"/>
      <c r="H520" s="507"/>
      <c r="I520" s="507"/>
      <c r="J520" s="507"/>
      <c r="K520" s="507"/>
      <c r="L520" s="507"/>
    </row>
    <row r="521" spans="2:12" s="336" customFormat="1" ht="13.5" hidden="1" customHeight="1" x14ac:dyDescent="0.2">
      <c r="B521" s="507"/>
      <c r="C521" s="507"/>
      <c r="D521" s="507"/>
      <c r="E521" s="507"/>
      <c r="F521" s="507"/>
      <c r="G521" s="507"/>
      <c r="H521" s="507"/>
      <c r="I521" s="507"/>
      <c r="J521" s="507"/>
      <c r="K521" s="507"/>
      <c r="L521" s="507"/>
    </row>
    <row r="522" spans="2:12" s="336" customFormat="1" ht="13.5" hidden="1" customHeight="1" x14ac:dyDescent="0.2">
      <c r="B522" s="507"/>
      <c r="C522" s="507"/>
      <c r="D522" s="507"/>
      <c r="E522" s="507"/>
      <c r="F522" s="507"/>
      <c r="G522" s="507"/>
      <c r="H522" s="507"/>
      <c r="I522" s="507"/>
      <c r="J522" s="507"/>
      <c r="K522" s="507"/>
      <c r="L522" s="507"/>
    </row>
    <row r="523" spans="2:12" s="336" customFormat="1" ht="13.5" hidden="1" customHeight="1" x14ac:dyDescent="0.2">
      <c r="B523" s="507"/>
      <c r="C523" s="507"/>
      <c r="D523" s="507"/>
      <c r="E523" s="507"/>
      <c r="F523" s="507"/>
      <c r="G523" s="507"/>
      <c r="H523" s="507"/>
      <c r="I523" s="507"/>
      <c r="J523" s="507"/>
      <c r="K523" s="507"/>
      <c r="L523" s="507"/>
    </row>
    <row r="524" spans="2:12" s="336" customFormat="1" ht="13.5" hidden="1" customHeight="1" x14ac:dyDescent="0.2">
      <c r="B524" s="507"/>
      <c r="C524" s="507"/>
      <c r="D524" s="507"/>
      <c r="E524" s="507"/>
      <c r="F524" s="507"/>
      <c r="G524" s="507"/>
      <c r="H524" s="507"/>
      <c r="I524" s="507"/>
      <c r="J524" s="507"/>
      <c r="K524" s="507"/>
      <c r="L524" s="507"/>
    </row>
    <row r="525" spans="2:12" s="336" customFormat="1" ht="13.5" hidden="1" customHeight="1" x14ac:dyDescent="0.2">
      <c r="B525" s="507"/>
      <c r="C525" s="507"/>
      <c r="D525" s="507"/>
      <c r="E525" s="507"/>
      <c r="F525" s="507"/>
      <c r="G525" s="507"/>
      <c r="H525" s="507"/>
      <c r="I525" s="507"/>
      <c r="J525" s="507"/>
      <c r="K525" s="507"/>
      <c r="L525" s="507"/>
    </row>
    <row r="526" spans="2:12" s="336" customFormat="1" ht="13.5" hidden="1" customHeight="1" x14ac:dyDescent="0.2">
      <c r="B526" s="507"/>
      <c r="C526" s="507"/>
      <c r="D526" s="507"/>
      <c r="E526" s="507"/>
      <c r="F526" s="507"/>
      <c r="G526" s="507"/>
      <c r="H526" s="507"/>
      <c r="I526" s="507"/>
      <c r="J526" s="507"/>
      <c r="K526" s="507"/>
      <c r="L526" s="507"/>
    </row>
    <row r="527" spans="2:12" s="336" customFormat="1" ht="13.5" hidden="1" customHeight="1" x14ac:dyDescent="0.2">
      <c r="B527" s="507"/>
      <c r="C527" s="507"/>
      <c r="D527" s="507"/>
      <c r="E527" s="507"/>
      <c r="F527" s="507"/>
      <c r="G527" s="507"/>
      <c r="H527" s="507"/>
      <c r="I527" s="507"/>
      <c r="J527" s="507"/>
      <c r="K527" s="507"/>
      <c r="L527" s="507"/>
    </row>
    <row r="528" spans="2:12" s="336" customFormat="1" ht="13.5" hidden="1" customHeight="1" x14ac:dyDescent="0.2">
      <c r="B528" s="507"/>
      <c r="C528" s="507"/>
      <c r="D528" s="507"/>
      <c r="E528" s="507"/>
      <c r="F528" s="507"/>
      <c r="G528" s="507"/>
      <c r="H528" s="507"/>
      <c r="I528" s="507"/>
      <c r="J528" s="507"/>
      <c r="K528" s="507"/>
      <c r="L528" s="507"/>
    </row>
    <row r="529" spans="2:12" s="336" customFormat="1" ht="13.5" hidden="1" customHeight="1" x14ac:dyDescent="0.2">
      <c r="B529" s="507"/>
      <c r="C529" s="507"/>
      <c r="D529" s="507"/>
      <c r="E529" s="507"/>
      <c r="F529" s="507"/>
      <c r="G529" s="507"/>
      <c r="H529" s="507"/>
      <c r="I529" s="507"/>
      <c r="J529" s="507"/>
      <c r="K529" s="507"/>
      <c r="L529" s="507"/>
    </row>
    <row r="530" spans="2:12" s="336" customFormat="1" ht="13.5" hidden="1" customHeight="1" x14ac:dyDescent="0.2">
      <c r="B530" s="507"/>
      <c r="C530" s="507"/>
      <c r="D530" s="507"/>
      <c r="E530" s="507"/>
      <c r="F530" s="507"/>
      <c r="G530" s="507"/>
      <c r="H530" s="507"/>
      <c r="I530" s="507"/>
      <c r="J530" s="507"/>
      <c r="K530" s="507"/>
      <c r="L530" s="507"/>
    </row>
    <row r="531" spans="2:12" s="336" customFormat="1" ht="13.5" hidden="1" customHeight="1" x14ac:dyDescent="0.2">
      <c r="B531" s="507"/>
      <c r="C531" s="507"/>
      <c r="D531" s="507"/>
      <c r="E531" s="507"/>
      <c r="F531" s="507"/>
      <c r="G531" s="507"/>
      <c r="H531" s="507"/>
      <c r="I531" s="507"/>
      <c r="J531" s="507"/>
      <c r="K531" s="507"/>
      <c r="L531" s="507"/>
    </row>
    <row r="532" spans="2:12" s="336" customFormat="1" ht="13.5" hidden="1" customHeight="1" x14ac:dyDescent="0.2">
      <c r="B532" s="507"/>
      <c r="C532" s="507"/>
      <c r="D532" s="507"/>
      <c r="E532" s="507"/>
      <c r="F532" s="507"/>
      <c r="G532" s="507"/>
      <c r="H532" s="507"/>
      <c r="I532" s="507"/>
      <c r="J532" s="507"/>
      <c r="K532" s="507"/>
      <c r="L532" s="507"/>
    </row>
    <row r="533" spans="2:12" s="336" customFormat="1" ht="13.5" hidden="1" customHeight="1" x14ac:dyDescent="0.2">
      <c r="B533" s="507"/>
      <c r="C533" s="507"/>
      <c r="D533" s="507"/>
      <c r="E533" s="507"/>
      <c r="F533" s="507"/>
      <c r="G533" s="507"/>
      <c r="H533" s="507"/>
      <c r="I533" s="507"/>
      <c r="J533" s="507"/>
      <c r="K533" s="507"/>
      <c r="L533" s="507"/>
    </row>
    <row r="534" spans="2:12" s="336" customFormat="1" ht="13.5" hidden="1" customHeight="1" x14ac:dyDescent="0.2">
      <c r="B534" s="507"/>
      <c r="C534" s="507"/>
      <c r="D534" s="507"/>
      <c r="E534" s="507"/>
      <c r="F534" s="507"/>
      <c r="G534" s="507"/>
      <c r="H534" s="507"/>
      <c r="I534" s="507"/>
      <c r="J534" s="507"/>
      <c r="K534" s="507"/>
      <c r="L534" s="507"/>
    </row>
    <row r="535" spans="2:12" s="336" customFormat="1" ht="13.5" hidden="1" customHeight="1" x14ac:dyDescent="0.2">
      <c r="B535" s="507"/>
      <c r="C535" s="507"/>
      <c r="D535" s="507"/>
      <c r="E535" s="507"/>
      <c r="F535" s="507"/>
      <c r="G535" s="507"/>
      <c r="H535" s="507"/>
      <c r="I535" s="507"/>
      <c r="J535" s="507"/>
      <c r="K535" s="507"/>
      <c r="L535" s="507"/>
    </row>
    <row r="536" spans="2:12" s="336" customFormat="1" ht="13.5" hidden="1" customHeight="1" x14ac:dyDescent="0.2">
      <c r="B536" s="507"/>
      <c r="C536" s="507"/>
      <c r="D536" s="507"/>
      <c r="E536" s="507"/>
      <c r="F536" s="507"/>
      <c r="G536" s="507"/>
      <c r="H536" s="507"/>
      <c r="I536" s="507"/>
      <c r="J536" s="507"/>
      <c r="K536" s="507"/>
      <c r="L536" s="507"/>
    </row>
    <row r="537" spans="2:12" s="336" customFormat="1" ht="13.5" hidden="1" customHeight="1" x14ac:dyDescent="0.2">
      <c r="B537" s="507"/>
      <c r="C537" s="507"/>
      <c r="D537" s="507"/>
      <c r="E537" s="507"/>
      <c r="F537" s="507"/>
      <c r="G537" s="507"/>
      <c r="H537" s="507"/>
      <c r="I537" s="507"/>
      <c r="J537" s="507"/>
      <c r="K537" s="507"/>
      <c r="L537" s="507"/>
    </row>
    <row r="538" spans="2:12" s="336" customFormat="1" ht="13.5" hidden="1" customHeight="1" x14ac:dyDescent="0.2">
      <c r="B538" s="507"/>
      <c r="C538" s="507"/>
      <c r="D538" s="507"/>
      <c r="E538" s="507"/>
      <c r="F538" s="507"/>
      <c r="G538" s="507"/>
      <c r="H538" s="507"/>
      <c r="I538" s="507"/>
      <c r="J538" s="507"/>
      <c r="K538" s="507"/>
      <c r="L538" s="507"/>
    </row>
    <row r="539" spans="2:12" s="336" customFormat="1" ht="13.5" hidden="1" customHeight="1" x14ac:dyDescent="0.2">
      <c r="B539" s="507"/>
      <c r="C539" s="507"/>
      <c r="D539" s="507"/>
      <c r="E539" s="507"/>
      <c r="F539" s="507"/>
      <c r="G539" s="507"/>
      <c r="H539" s="507"/>
      <c r="I539" s="507"/>
      <c r="J539" s="507"/>
      <c r="K539" s="507"/>
      <c r="L539" s="507"/>
    </row>
    <row r="540" spans="2:12" s="336" customFormat="1" ht="13.5" hidden="1" customHeight="1" x14ac:dyDescent="0.2">
      <c r="B540" s="507"/>
      <c r="C540" s="507"/>
      <c r="D540" s="507"/>
      <c r="E540" s="507"/>
      <c r="F540" s="507"/>
      <c r="G540" s="507"/>
      <c r="H540" s="507"/>
      <c r="I540" s="507"/>
      <c r="J540" s="507"/>
      <c r="K540" s="507"/>
      <c r="L540" s="507"/>
    </row>
    <row r="541" spans="2:12" s="336" customFormat="1" ht="13.5" hidden="1" customHeight="1" x14ac:dyDescent="0.2">
      <c r="B541" s="507"/>
      <c r="C541" s="507"/>
      <c r="D541" s="507"/>
      <c r="E541" s="507"/>
      <c r="F541" s="507"/>
      <c r="G541" s="507"/>
      <c r="H541" s="507"/>
      <c r="I541" s="507"/>
      <c r="J541" s="507"/>
      <c r="K541" s="507"/>
      <c r="L541" s="507"/>
    </row>
    <row r="542" spans="2:12" s="336" customFormat="1" ht="13.5" hidden="1" customHeight="1" x14ac:dyDescent="0.2">
      <c r="B542" s="507"/>
      <c r="C542" s="507"/>
      <c r="D542" s="507"/>
      <c r="E542" s="507"/>
      <c r="F542" s="507"/>
      <c r="G542" s="507"/>
      <c r="H542" s="507"/>
      <c r="I542" s="507"/>
      <c r="J542" s="507"/>
      <c r="K542" s="507"/>
      <c r="L542" s="507"/>
    </row>
    <row r="543" spans="2:12" s="336" customFormat="1" ht="13.5" hidden="1" customHeight="1" x14ac:dyDescent="0.2">
      <c r="B543" s="507"/>
      <c r="C543" s="507"/>
      <c r="D543" s="507"/>
      <c r="E543" s="507"/>
      <c r="F543" s="507"/>
      <c r="G543" s="507"/>
      <c r="H543" s="507"/>
      <c r="I543" s="507"/>
      <c r="J543" s="507"/>
      <c r="K543" s="507"/>
      <c r="L543" s="507"/>
    </row>
    <row r="544" spans="2:12" s="336" customFormat="1" ht="13.5" hidden="1" customHeight="1" x14ac:dyDescent="0.2">
      <c r="B544" s="507"/>
      <c r="C544" s="507"/>
      <c r="D544" s="507"/>
      <c r="E544" s="507"/>
      <c r="F544" s="507"/>
      <c r="G544" s="507"/>
      <c r="H544" s="507"/>
      <c r="I544" s="507"/>
      <c r="J544" s="507"/>
      <c r="K544" s="507"/>
      <c r="L544" s="507"/>
    </row>
    <row r="545" spans="2:12" s="336" customFormat="1" ht="13.5" hidden="1" customHeight="1" x14ac:dyDescent="0.2">
      <c r="B545" s="507"/>
      <c r="C545" s="507"/>
      <c r="D545" s="507"/>
      <c r="E545" s="507"/>
      <c r="F545" s="507"/>
      <c r="G545" s="507"/>
      <c r="H545" s="507"/>
      <c r="I545" s="507"/>
      <c r="J545" s="507"/>
      <c r="K545" s="507"/>
      <c r="L545" s="507"/>
    </row>
    <row r="546" spans="2:12" s="336" customFormat="1" ht="13.5" hidden="1" customHeight="1" x14ac:dyDescent="0.2">
      <c r="B546" s="507"/>
      <c r="C546" s="507"/>
      <c r="D546" s="507"/>
      <c r="E546" s="507"/>
      <c r="F546" s="507"/>
      <c r="G546" s="507"/>
      <c r="H546" s="507"/>
      <c r="I546" s="507"/>
      <c r="J546" s="507"/>
      <c r="K546" s="507"/>
      <c r="L546" s="507"/>
    </row>
    <row r="547" spans="2:12" s="336" customFormat="1" ht="13.5" hidden="1" customHeight="1" x14ac:dyDescent="0.2">
      <c r="B547" s="507"/>
      <c r="C547" s="507"/>
      <c r="D547" s="507"/>
      <c r="E547" s="507"/>
      <c r="F547" s="507"/>
      <c r="G547" s="507"/>
      <c r="H547" s="507"/>
      <c r="I547" s="507"/>
      <c r="J547" s="507"/>
      <c r="K547" s="507"/>
      <c r="L547" s="507"/>
    </row>
    <row r="548" spans="2:12" s="336" customFormat="1" ht="13.5" hidden="1" customHeight="1" x14ac:dyDescent="0.2">
      <c r="B548" s="507"/>
      <c r="C548" s="507"/>
      <c r="D548" s="507"/>
      <c r="E548" s="507"/>
      <c r="F548" s="507"/>
      <c r="G548" s="507"/>
      <c r="H548" s="507"/>
      <c r="I548" s="507"/>
      <c r="J548" s="507"/>
      <c r="K548" s="507"/>
      <c r="L548" s="507"/>
    </row>
    <row r="549" spans="2:12" s="336" customFormat="1" ht="13.5" hidden="1" customHeight="1" x14ac:dyDescent="0.2">
      <c r="B549" s="507"/>
      <c r="C549" s="507"/>
      <c r="D549" s="507"/>
      <c r="E549" s="507"/>
      <c r="F549" s="507"/>
      <c r="G549" s="507"/>
      <c r="H549" s="507"/>
      <c r="I549" s="507"/>
      <c r="J549" s="507"/>
      <c r="K549" s="507"/>
      <c r="L549" s="507"/>
    </row>
    <row r="550" spans="2:12" s="336" customFormat="1" ht="13.5" hidden="1" customHeight="1" x14ac:dyDescent="0.2">
      <c r="B550" s="507"/>
      <c r="C550" s="507"/>
      <c r="D550" s="507"/>
      <c r="E550" s="507"/>
      <c r="F550" s="507"/>
      <c r="G550" s="507"/>
      <c r="H550" s="507"/>
      <c r="I550" s="507"/>
      <c r="J550" s="507"/>
      <c r="K550" s="507"/>
      <c r="L550" s="507"/>
    </row>
    <row r="551" spans="2:12" s="336" customFormat="1" ht="13.5" hidden="1" customHeight="1" x14ac:dyDescent="0.2">
      <c r="B551" s="507"/>
      <c r="C551" s="507"/>
      <c r="D551" s="507"/>
      <c r="E551" s="507"/>
      <c r="F551" s="507"/>
      <c r="G551" s="507"/>
      <c r="H551" s="507"/>
      <c r="I551" s="507"/>
      <c r="J551" s="507"/>
      <c r="K551" s="507"/>
      <c r="L551" s="507"/>
    </row>
    <row r="552" spans="2:12" s="336" customFormat="1" ht="13.5" hidden="1" customHeight="1" x14ac:dyDescent="0.2">
      <c r="B552" s="507"/>
      <c r="C552" s="507"/>
      <c r="D552" s="507"/>
      <c r="E552" s="507"/>
      <c r="F552" s="507"/>
      <c r="G552" s="507"/>
      <c r="H552" s="507"/>
      <c r="I552" s="507"/>
      <c r="J552" s="507"/>
      <c r="K552" s="507"/>
      <c r="L552" s="507"/>
    </row>
    <row r="553" spans="2:12" s="336" customFormat="1" ht="13.5" hidden="1" customHeight="1" x14ac:dyDescent="0.2">
      <c r="B553" s="507"/>
      <c r="C553" s="507"/>
      <c r="D553" s="507"/>
      <c r="E553" s="507"/>
      <c r="F553" s="507"/>
      <c r="G553" s="507"/>
      <c r="H553" s="507"/>
      <c r="I553" s="507"/>
      <c r="J553" s="507"/>
      <c r="K553" s="507"/>
      <c r="L553" s="507"/>
    </row>
    <row r="554" spans="2:12" s="336" customFormat="1" ht="13.5" hidden="1" customHeight="1" x14ac:dyDescent="0.2">
      <c r="B554" s="507"/>
      <c r="C554" s="507"/>
      <c r="D554" s="507"/>
      <c r="E554" s="507"/>
      <c r="F554" s="507"/>
      <c r="G554" s="507"/>
      <c r="H554" s="507"/>
      <c r="I554" s="507"/>
      <c r="J554" s="507"/>
      <c r="K554" s="507"/>
      <c r="L554" s="507"/>
    </row>
    <row r="555" spans="2:12" s="336" customFormat="1" ht="13.5" hidden="1" customHeight="1" x14ac:dyDescent="0.2">
      <c r="B555" s="507"/>
      <c r="C555" s="507"/>
      <c r="D555" s="507"/>
      <c r="E555" s="507"/>
      <c r="F555" s="507"/>
      <c r="G555" s="507"/>
      <c r="H555" s="507"/>
      <c r="I555" s="507"/>
      <c r="J555" s="507"/>
      <c r="K555" s="507"/>
      <c r="L555" s="507"/>
    </row>
    <row r="556" spans="2:12" s="336" customFormat="1" ht="13.5" hidden="1" customHeight="1" x14ac:dyDescent="0.2">
      <c r="B556" s="507"/>
      <c r="C556" s="507"/>
      <c r="D556" s="507"/>
      <c r="E556" s="507"/>
      <c r="F556" s="507"/>
      <c r="G556" s="507"/>
      <c r="H556" s="507"/>
      <c r="I556" s="507"/>
      <c r="J556" s="507"/>
      <c r="K556" s="507"/>
      <c r="L556" s="507"/>
    </row>
    <row r="557" spans="2:12" s="336" customFormat="1" ht="13.5" hidden="1" customHeight="1" x14ac:dyDescent="0.2">
      <c r="B557" s="507"/>
      <c r="C557" s="507"/>
      <c r="D557" s="507"/>
      <c r="E557" s="507"/>
      <c r="F557" s="507"/>
      <c r="G557" s="507"/>
      <c r="H557" s="507"/>
      <c r="I557" s="507"/>
      <c r="J557" s="507"/>
      <c r="K557" s="507"/>
      <c r="L557" s="507"/>
    </row>
    <row r="558" spans="2:12" s="336" customFormat="1" ht="13.5" hidden="1" customHeight="1" x14ac:dyDescent="0.2">
      <c r="B558" s="507"/>
      <c r="C558" s="507"/>
      <c r="D558" s="507"/>
      <c r="E558" s="507"/>
      <c r="F558" s="507"/>
      <c r="G558" s="507"/>
      <c r="H558" s="507"/>
      <c r="I558" s="507"/>
      <c r="J558" s="507"/>
      <c r="K558" s="507"/>
      <c r="L558" s="507"/>
    </row>
    <row r="559" spans="2:12" s="336" customFormat="1" ht="13.5" hidden="1" customHeight="1" x14ac:dyDescent="0.2">
      <c r="B559" s="507"/>
      <c r="C559" s="507"/>
      <c r="D559" s="507"/>
      <c r="E559" s="507"/>
      <c r="F559" s="507"/>
      <c r="G559" s="507"/>
      <c r="H559" s="507"/>
      <c r="I559" s="507"/>
      <c r="J559" s="507"/>
      <c r="K559" s="507"/>
      <c r="L559" s="507"/>
    </row>
    <row r="560" spans="2:12" s="336" customFormat="1" ht="13.5" hidden="1" customHeight="1" x14ac:dyDescent="0.2">
      <c r="B560" s="507"/>
      <c r="C560" s="507"/>
      <c r="D560" s="507"/>
      <c r="E560" s="507"/>
      <c r="F560" s="507"/>
      <c r="G560" s="507"/>
      <c r="H560" s="507"/>
      <c r="I560" s="507"/>
      <c r="J560" s="507"/>
      <c r="K560" s="507"/>
      <c r="L560" s="507"/>
    </row>
    <row r="561" spans="2:12" s="336" customFormat="1" ht="13.5" hidden="1" customHeight="1" x14ac:dyDescent="0.2">
      <c r="B561" s="507"/>
      <c r="C561" s="507"/>
      <c r="D561" s="507"/>
      <c r="E561" s="507"/>
      <c r="F561" s="507"/>
      <c r="G561" s="507"/>
      <c r="H561" s="507"/>
      <c r="I561" s="507"/>
      <c r="J561" s="507"/>
      <c r="K561" s="507"/>
      <c r="L561" s="507"/>
    </row>
    <row r="562" spans="2:12" s="336" customFormat="1" ht="13.5" hidden="1" customHeight="1" x14ac:dyDescent="0.2">
      <c r="B562" s="507"/>
      <c r="C562" s="507"/>
      <c r="D562" s="507"/>
      <c r="E562" s="507"/>
      <c r="F562" s="507"/>
      <c r="G562" s="507"/>
      <c r="H562" s="507"/>
      <c r="I562" s="507"/>
      <c r="J562" s="507"/>
      <c r="K562" s="507"/>
      <c r="L562" s="507"/>
    </row>
    <row r="563" spans="2:12" s="336" customFormat="1" ht="13.5" hidden="1" customHeight="1" x14ac:dyDescent="0.2">
      <c r="B563" s="507"/>
      <c r="C563" s="507"/>
      <c r="D563" s="507"/>
      <c r="E563" s="507"/>
      <c r="F563" s="507"/>
      <c r="G563" s="507"/>
      <c r="H563" s="507"/>
      <c r="I563" s="507"/>
      <c r="J563" s="507"/>
      <c r="K563" s="507"/>
      <c r="L563" s="507"/>
    </row>
    <row r="564" spans="2:12" s="336" customFormat="1" ht="13.5" hidden="1" customHeight="1" x14ac:dyDescent="0.2">
      <c r="B564" s="507"/>
      <c r="C564" s="507"/>
      <c r="D564" s="507"/>
      <c r="E564" s="507"/>
      <c r="F564" s="507"/>
      <c r="G564" s="507"/>
      <c r="H564" s="507"/>
      <c r="I564" s="507"/>
      <c r="J564" s="507"/>
      <c r="K564" s="507"/>
      <c r="L564" s="507"/>
    </row>
    <row r="565" spans="2:12" s="336" customFormat="1" ht="13.5" hidden="1" customHeight="1" x14ac:dyDescent="0.2">
      <c r="B565" s="507"/>
      <c r="C565" s="507"/>
      <c r="D565" s="507"/>
      <c r="E565" s="507"/>
      <c r="F565" s="507"/>
      <c r="G565" s="507"/>
      <c r="H565" s="507"/>
      <c r="I565" s="507"/>
      <c r="J565" s="507"/>
      <c r="K565" s="507"/>
      <c r="L565" s="507"/>
    </row>
    <row r="566" spans="2:12" s="336" customFormat="1" ht="13.5" hidden="1" customHeight="1" x14ac:dyDescent="0.2">
      <c r="B566" s="507"/>
      <c r="C566" s="507"/>
      <c r="D566" s="507"/>
      <c r="E566" s="507"/>
      <c r="F566" s="507"/>
      <c r="G566" s="507"/>
      <c r="H566" s="507"/>
      <c r="I566" s="507"/>
      <c r="J566" s="507"/>
      <c r="K566" s="507"/>
      <c r="L566" s="507"/>
    </row>
    <row r="567" spans="2:12" s="336" customFormat="1" ht="13.5" hidden="1" customHeight="1" x14ac:dyDescent="0.2">
      <c r="B567" s="507"/>
      <c r="C567" s="507"/>
      <c r="D567" s="507"/>
      <c r="E567" s="507"/>
      <c r="F567" s="507"/>
      <c r="G567" s="507"/>
      <c r="H567" s="507"/>
      <c r="I567" s="507"/>
      <c r="J567" s="507"/>
      <c r="K567" s="507"/>
      <c r="L567" s="507"/>
    </row>
    <row r="568" spans="2:12" s="336" customFormat="1" ht="13.5" hidden="1" customHeight="1" x14ac:dyDescent="0.2">
      <c r="B568" s="507"/>
      <c r="C568" s="507"/>
      <c r="D568" s="507"/>
      <c r="E568" s="507"/>
      <c r="F568" s="507"/>
      <c r="G568" s="507"/>
      <c r="H568" s="507"/>
      <c r="I568" s="507"/>
      <c r="J568" s="507"/>
      <c r="K568" s="507"/>
      <c r="L568" s="507"/>
    </row>
    <row r="569" spans="2:12" s="336" customFormat="1" ht="13.5" hidden="1" customHeight="1" x14ac:dyDescent="0.2">
      <c r="B569" s="507"/>
      <c r="C569" s="507"/>
      <c r="D569" s="507"/>
      <c r="E569" s="507"/>
      <c r="F569" s="507"/>
      <c r="G569" s="507"/>
      <c r="H569" s="507"/>
      <c r="I569" s="507"/>
      <c r="J569" s="507"/>
      <c r="K569" s="507"/>
      <c r="L569" s="507"/>
    </row>
    <row r="570" spans="2:12" s="336" customFormat="1" ht="13.5" hidden="1" customHeight="1" x14ac:dyDescent="0.2">
      <c r="B570" s="507"/>
      <c r="C570" s="507"/>
      <c r="D570" s="507"/>
      <c r="E570" s="507"/>
      <c r="F570" s="507"/>
      <c r="G570" s="507"/>
      <c r="H570" s="507"/>
      <c r="I570" s="507"/>
      <c r="J570" s="507"/>
      <c r="K570" s="507"/>
      <c r="L570" s="507"/>
    </row>
    <row r="571" spans="2:12" s="336" customFormat="1" ht="13.5" hidden="1" customHeight="1" x14ac:dyDescent="0.2">
      <c r="B571" s="507"/>
      <c r="C571" s="507"/>
      <c r="D571" s="507"/>
      <c r="E571" s="507"/>
      <c r="F571" s="507"/>
      <c r="G571" s="507"/>
      <c r="H571" s="507"/>
      <c r="I571" s="507"/>
      <c r="J571" s="507"/>
      <c r="K571" s="507"/>
      <c r="L571" s="507"/>
    </row>
    <row r="572" spans="2:12" s="336" customFormat="1" ht="13.5" hidden="1" customHeight="1" x14ac:dyDescent="0.2">
      <c r="B572" s="507"/>
      <c r="C572" s="507"/>
      <c r="D572" s="507"/>
      <c r="E572" s="507"/>
      <c r="F572" s="507"/>
      <c r="G572" s="507"/>
      <c r="H572" s="507"/>
      <c r="I572" s="507"/>
      <c r="J572" s="507"/>
      <c r="K572" s="507"/>
      <c r="L572" s="507"/>
    </row>
    <row r="573" spans="2:12" s="336" customFormat="1" ht="13.5" hidden="1" customHeight="1" x14ac:dyDescent="0.2">
      <c r="B573" s="507"/>
      <c r="C573" s="507"/>
      <c r="D573" s="507"/>
      <c r="E573" s="507"/>
      <c r="F573" s="507"/>
      <c r="G573" s="507"/>
      <c r="H573" s="507"/>
      <c r="I573" s="507"/>
      <c r="J573" s="507"/>
      <c r="K573" s="507"/>
      <c r="L573" s="507"/>
    </row>
    <row r="574" spans="2:12" s="336" customFormat="1" ht="13.5" hidden="1" customHeight="1" x14ac:dyDescent="0.2">
      <c r="B574" s="507"/>
      <c r="C574" s="507"/>
      <c r="D574" s="507"/>
      <c r="E574" s="507"/>
      <c r="F574" s="507"/>
      <c r="G574" s="507"/>
      <c r="H574" s="507"/>
      <c r="I574" s="507"/>
      <c r="J574" s="507"/>
      <c r="K574" s="507"/>
      <c r="L574" s="507"/>
    </row>
    <row r="575" spans="2:12" s="336" customFormat="1" ht="13.5" hidden="1" customHeight="1" x14ac:dyDescent="0.2">
      <c r="B575" s="507"/>
      <c r="C575" s="507"/>
      <c r="D575" s="507"/>
      <c r="E575" s="507"/>
      <c r="F575" s="507"/>
      <c r="G575" s="507"/>
      <c r="H575" s="507"/>
      <c r="I575" s="507"/>
      <c r="J575" s="507"/>
      <c r="K575" s="507"/>
      <c r="L575" s="507"/>
    </row>
    <row r="576" spans="2:12" s="336" customFormat="1" ht="13.5" hidden="1" customHeight="1" x14ac:dyDescent="0.2">
      <c r="B576" s="507"/>
      <c r="C576" s="507"/>
      <c r="D576" s="507"/>
      <c r="E576" s="507"/>
      <c r="F576" s="507"/>
      <c r="G576" s="507"/>
      <c r="H576" s="507"/>
      <c r="I576" s="507"/>
      <c r="J576" s="507"/>
      <c r="K576" s="507"/>
      <c r="L576" s="507"/>
    </row>
    <row r="577" spans="2:12" s="336" customFormat="1" ht="13.5" hidden="1" customHeight="1" x14ac:dyDescent="0.2">
      <c r="B577" s="507"/>
      <c r="C577" s="507"/>
      <c r="D577" s="507"/>
      <c r="E577" s="507"/>
      <c r="F577" s="507"/>
      <c r="G577" s="507"/>
      <c r="H577" s="507"/>
      <c r="I577" s="507"/>
      <c r="J577" s="507"/>
      <c r="K577" s="507"/>
      <c r="L577" s="507"/>
    </row>
    <row r="578" spans="2:12" s="336" customFormat="1" ht="13.5" hidden="1" customHeight="1" x14ac:dyDescent="0.2">
      <c r="B578" s="507"/>
      <c r="C578" s="507"/>
      <c r="D578" s="507"/>
      <c r="E578" s="507"/>
      <c r="F578" s="507"/>
      <c r="G578" s="507"/>
      <c r="H578" s="507"/>
      <c r="I578" s="507"/>
      <c r="J578" s="507"/>
      <c r="K578" s="507"/>
      <c r="L578" s="507"/>
    </row>
    <row r="579" spans="2:12" s="336" customFormat="1" ht="13.5" hidden="1" customHeight="1" x14ac:dyDescent="0.2">
      <c r="B579" s="507"/>
      <c r="C579" s="507"/>
      <c r="D579" s="507"/>
      <c r="E579" s="507"/>
      <c r="F579" s="507"/>
      <c r="G579" s="507"/>
      <c r="H579" s="507"/>
      <c r="I579" s="507"/>
      <c r="J579" s="507"/>
      <c r="K579" s="507"/>
      <c r="L579" s="507"/>
    </row>
    <row r="580" spans="2:12" s="336" customFormat="1" ht="13.5" hidden="1" customHeight="1" x14ac:dyDescent="0.2">
      <c r="B580" s="507"/>
      <c r="C580" s="507"/>
      <c r="D580" s="507"/>
      <c r="E580" s="507"/>
      <c r="F580" s="507"/>
      <c r="G580" s="507"/>
      <c r="H580" s="507"/>
      <c r="I580" s="507"/>
      <c r="J580" s="507"/>
      <c r="K580" s="507"/>
      <c r="L580" s="507"/>
    </row>
    <row r="581" spans="2:12" s="336" customFormat="1" ht="13.5" hidden="1" customHeight="1" x14ac:dyDescent="0.2">
      <c r="B581" s="507"/>
      <c r="C581" s="507"/>
      <c r="D581" s="507"/>
      <c r="E581" s="507"/>
      <c r="F581" s="507"/>
      <c r="G581" s="507"/>
      <c r="H581" s="507"/>
      <c r="I581" s="507"/>
      <c r="J581" s="507"/>
      <c r="K581" s="507"/>
      <c r="L581" s="507"/>
    </row>
    <row r="582" spans="2:12" s="336" customFormat="1" ht="13.5" hidden="1" customHeight="1" x14ac:dyDescent="0.2">
      <c r="B582" s="507"/>
      <c r="C582" s="507"/>
      <c r="D582" s="507"/>
      <c r="E582" s="507"/>
      <c r="F582" s="507"/>
      <c r="G582" s="507"/>
      <c r="H582" s="507"/>
      <c r="I582" s="507"/>
      <c r="J582" s="507"/>
      <c r="K582" s="507"/>
      <c r="L582" s="507"/>
    </row>
    <row r="583" spans="2:12" s="336" customFormat="1" ht="13.5" hidden="1" customHeight="1" x14ac:dyDescent="0.2">
      <c r="B583" s="507"/>
      <c r="C583" s="507"/>
      <c r="D583" s="507"/>
      <c r="E583" s="507"/>
      <c r="F583" s="507"/>
      <c r="G583" s="507"/>
      <c r="H583" s="507"/>
      <c r="I583" s="507"/>
      <c r="J583" s="507"/>
      <c r="K583" s="507"/>
      <c r="L583" s="507"/>
    </row>
    <row r="584" spans="2:12" s="336" customFormat="1" ht="13.5" hidden="1" customHeight="1" x14ac:dyDescent="0.2">
      <c r="B584" s="507"/>
      <c r="C584" s="507"/>
      <c r="D584" s="507"/>
      <c r="E584" s="507"/>
      <c r="F584" s="507"/>
      <c r="G584" s="507"/>
      <c r="H584" s="507"/>
      <c r="I584" s="507"/>
      <c r="J584" s="507"/>
      <c r="K584" s="507"/>
      <c r="L584" s="507"/>
    </row>
    <row r="585" spans="2:12" s="336" customFormat="1" ht="13.5" hidden="1" customHeight="1" x14ac:dyDescent="0.2">
      <c r="B585" s="507"/>
      <c r="C585" s="507"/>
      <c r="D585" s="507"/>
      <c r="E585" s="507"/>
      <c r="F585" s="507"/>
      <c r="G585" s="507"/>
      <c r="H585" s="507"/>
      <c r="I585" s="507"/>
      <c r="J585" s="507"/>
      <c r="K585" s="507"/>
      <c r="L585" s="507"/>
    </row>
    <row r="586" spans="2:12" s="336" customFormat="1" ht="13.5" hidden="1" customHeight="1" x14ac:dyDescent="0.2">
      <c r="B586" s="507"/>
      <c r="C586" s="507"/>
      <c r="D586" s="507"/>
      <c r="E586" s="507"/>
      <c r="F586" s="507"/>
      <c r="G586" s="507"/>
      <c r="H586" s="507"/>
      <c r="I586" s="507"/>
      <c r="J586" s="507"/>
      <c r="K586" s="507"/>
      <c r="L586" s="507"/>
    </row>
    <row r="587" spans="2:12" s="336" customFormat="1" ht="13.5" hidden="1" customHeight="1" x14ac:dyDescent="0.2">
      <c r="B587" s="507"/>
      <c r="C587" s="507"/>
      <c r="D587" s="507"/>
      <c r="E587" s="507"/>
      <c r="F587" s="507"/>
      <c r="G587" s="507"/>
      <c r="H587" s="507"/>
      <c r="I587" s="507"/>
      <c r="J587" s="507"/>
      <c r="K587" s="507"/>
      <c r="L587" s="507"/>
    </row>
    <row r="588" spans="2:12" s="336" customFormat="1" ht="13.5" hidden="1" customHeight="1" x14ac:dyDescent="0.2">
      <c r="B588" s="507"/>
      <c r="C588" s="507"/>
      <c r="D588" s="507"/>
      <c r="E588" s="507"/>
      <c r="F588" s="507"/>
      <c r="G588" s="507"/>
      <c r="H588" s="507"/>
      <c r="I588" s="507"/>
      <c r="J588" s="507"/>
      <c r="K588" s="507"/>
      <c r="L588" s="507"/>
    </row>
    <row r="589" spans="2:12" s="336" customFormat="1" ht="13.5" hidden="1" customHeight="1" x14ac:dyDescent="0.2">
      <c r="B589" s="507"/>
      <c r="C589" s="507"/>
      <c r="D589" s="507"/>
      <c r="E589" s="507"/>
      <c r="F589" s="507"/>
      <c r="G589" s="507"/>
      <c r="H589" s="507"/>
      <c r="I589" s="507"/>
      <c r="J589" s="507"/>
      <c r="K589" s="507"/>
      <c r="L589" s="507"/>
    </row>
    <row r="590" spans="2:12" s="336" customFormat="1" ht="13.5" hidden="1" customHeight="1" x14ac:dyDescent="0.2">
      <c r="B590" s="507"/>
      <c r="C590" s="507"/>
      <c r="D590" s="507"/>
      <c r="E590" s="507"/>
      <c r="F590" s="507"/>
      <c r="G590" s="507"/>
      <c r="H590" s="507"/>
      <c r="I590" s="507"/>
      <c r="J590" s="507"/>
      <c r="K590" s="507"/>
      <c r="L590" s="507"/>
    </row>
    <row r="591" spans="2:12" s="336" customFormat="1" ht="13.5" hidden="1" customHeight="1" x14ac:dyDescent="0.2">
      <c r="B591" s="507"/>
      <c r="C591" s="507"/>
      <c r="D591" s="507"/>
      <c r="E591" s="507"/>
      <c r="F591" s="507"/>
      <c r="G591" s="507"/>
      <c r="H591" s="507"/>
      <c r="I591" s="507"/>
      <c r="J591" s="507"/>
      <c r="K591" s="507"/>
      <c r="L591" s="507"/>
    </row>
    <row r="592" spans="2:12" s="336" customFormat="1" ht="13.5" hidden="1" customHeight="1" x14ac:dyDescent="0.2">
      <c r="B592" s="507"/>
      <c r="C592" s="507"/>
      <c r="D592" s="507"/>
      <c r="E592" s="507"/>
      <c r="F592" s="507"/>
      <c r="G592" s="507"/>
      <c r="H592" s="507"/>
      <c r="I592" s="507"/>
      <c r="J592" s="507"/>
      <c r="K592" s="507"/>
      <c r="L592" s="507"/>
    </row>
    <row r="593" spans="2:12" s="336" customFormat="1" ht="13.5" hidden="1" customHeight="1" x14ac:dyDescent="0.2">
      <c r="B593" s="507"/>
      <c r="C593" s="507"/>
      <c r="D593" s="507"/>
      <c r="E593" s="507"/>
      <c r="F593" s="507"/>
      <c r="G593" s="507"/>
      <c r="H593" s="507"/>
      <c r="I593" s="507"/>
      <c r="J593" s="507"/>
      <c r="K593" s="507"/>
      <c r="L593" s="507"/>
    </row>
    <row r="594" spans="2:12" s="336" customFormat="1" ht="13.5" hidden="1" customHeight="1" x14ac:dyDescent="0.2">
      <c r="B594" s="507"/>
      <c r="C594" s="507"/>
      <c r="D594" s="507"/>
      <c r="E594" s="507"/>
      <c r="F594" s="507"/>
      <c r="G594" s="507"/>
      <c r="H594" s="507"/>
      <c r="I594" s="507"/>
      <c r="J594" s="507"/>
      <c r="K594" s="507"/>
      <c r="L594" s="507"/>
    </row>
    <row r="595" spans="2:12" s="336" customFormat="1" ht="13.5" hidden="1" customHeight="1" x14ac:dyDescent="0.2">
      <c r="B595" s="507"/>
      <c r="C595" s="507"/>
      <c r="D595" s="507"/>
      <c r="E595" s="507"/>
      <c r="F595" s="507"/>
      <c r="G595" s="507"/>
      <c r="H595" s="507"/>
      <c r="I595" s="507"/>
      <c r="J595" s="507"/>
      <c r="K595" s="507"/>
      <c r="L595" s="507"/>
    </row>
    <row r="596" spans="2:12" s="336" customFormat="1" ht="13.5" hidden="1" customHeight="1" x14ac:dyDescent="0.2">
      <c r="B596" s="507"/>
      <c r="C596" s="507"/>
      <c r="D596" s="507"/>
      <c r="E596" s="507"/>
      <c r="F596" s="507"/>
      <c r="G596" s="507"/>
      <c r="H596" s="507"/>
      <c r="I596" s="507"/>
      <c r="J596" s="507"/>
      <c r="K596" s="507"/>
      <c r="L596" s="507"/>
    </row>
    <row r="597" spans="2:12" s="336" customFormat="1" ht="13.5" hidden="1" customHeight="1" x14ac:dyDescent="0.2">
      <c r="B597" s="507"/>
      <c r="C597" s="507"/>
      <c r="D597" s="507"/>
      <c r="E597" s="507"/>
      <c r="F597" s="507"/>
      <c r="G597" s="507"/>
      <c r="H597" s="507"/>
      <c r="I597" s="507"/>
      <c r="J597" s="507"/>
      <c r="K597" s="507"/>
      <c r="L597" s="507"/>
    </row>
    <row r="598" spans="2:12" s="336" customFormat="1" ht="13.5" hidden="1" customHeight="1" x14ac:dyDescent="0.2">
      <c r="B598" s="507"/>
      <c r="C598" s="507"/>
      <c r="D598" s="507"/>
      <c r="E598" s="507"/>
      <c r="F598" s="507"/>
      <c r="G598" s="507"/>
      <c r="H598" s="507"/>
      <c r="I598" s="507"/>
      <c r="J598" s="507"/>
      <c r="K598" s="507"/>
      <c r="L598" s="507"/>
    </row>
    <row r="599" spans="2:12" s="336" customFormat="1" ht="13.5" hidden="1" customHeight="1" x14ac:dyDescent="0.2">
      <c r="B599" s="507"/>
      <c r="C599" s="507"/>
      <c r="D599" s="507"/>
      <c r="E599" s="507"/>
      <c r="F599" s="507"/>
      <c r="G599" s="507"/>
      <c r="H599" s="507"/>
      <c r="I599" s="507"/>
      <c r="J599" s="507"/>
      <c r="K599" s="507"/>
      <c r="L599" s="507"/>
    </row>
    <row r="600" spans="2:12" s="336" customFormat="1" ht="13.5" hidden="1" customHeight="1" x14ac:dyDescent="0.2">
      <c r="B600" s="507"/>
      <c r="C600" s="507"/>
      <c r="D600" s="507"/>
      <c r="E600" s="507"/>
      <c r="F600" s="507"/>
      <c r="G600" s="507"/>
      <c r="H600" s="507"/>
      <c r="I600" s="507"/>
      <c r="J600" s="507"/>
      <c r="K600" s="507"/>
      <c r="L600" s="507"/>
    </row>
    <row r="601" spans="2:12" s="336" customFormat="1" ht="13.5" hidden="1" customHeight="1" x14ac:dyDescent="0.2">
      <c r="B601" s="507"/>
      <c r="C601" s="507"/>
      <c r="D601" s="507"/>
      <c r="E601" s="507"/>
      <c r="F601" s="507"/>
      <c r="G601" s="507"/>
      <c r="H601" s="507"/>
      <c r="I601" s="507"/>
      <c r="J601" s="507"/>
      <c r="K601" s="507"/>
      <c r="L601" s="507"/>
    </row>
    <row r="602" spans="2:12" s="336" customFormat="1" ht="13.5" hidden="1" customHeight="1" x14ac:dyDescent="0.2">
      <c r="B602" s="507"/>
      <c r="C602" s="507"/>
      <c r="D602" s="507"/>
      <c r="E602" s="507"/>
      <c r="F602" s="507"/>
      <c r="G602" s="507"/>
      <c r="H602" s="507"/>
      <c r="I602" s="507"/>
      <c r="J602" s="507"/>
      <c r="K602" s="507"/>
      <c r="L602" s="507"/>
    </row>
    <row r="603" spans="2:12" s="336" customFormat="1" ht="13.5" hidden="1" customHeight="1" x14ac:dyDescent="0.2">
      <c r="B603" s="507"/>
      <c r="C603" s="507"/>
      <c r="D603" s="507"/>
      <c r="E603" s="507"/>
      <c r="F603" s="507"/>
      <c r="G603" s="507"/>
      <c r="H603" s="507"/>
      <c r="I603" s="507"/>
      <c r="J603" s="507"/>
      <c r="K603" s="507"/>
      <c r="L603" s="507"/>
    </row>
    <row r="604" spans="2:12" s="336" customFormat="1" ht="13.5" hidden="1" customHeight="1" x14ac:dyDescent="0.2">
      <c r="B604" s="507"/>
      <c r="C604" s="507"/>
      <c r="D604" s="507"/>
      <c r="E604" s="507"/>
      <c r="F604" s="507"/>
      <c r="G604" s="507"/>
      <c r="H604" s="507"/>
      <c r="I604" s="507"/>
      <c r="J604" s="507"/>
      <c r="K604" s="507"/>
      <c r="L604" s="507"/>
    </row>
    <row r="605" spans="2:12" s="336" customFormat="1" ht="13.5" hidden="1" customHeight="1" x14ac:dyDescent="0.2">
      <c r="B605" s="507"/>
      <c r="C605" s="507"/>
      <c r="D605" s="507"/>
      <c r="E605" s="507"/>
      <c r="F605" s="507"/>
      <c r="G605" s="507"/>
      <c r="H605" s="507"/>
      <c r="I605" s="507"/>
      <c r="J605" s="507"/>
      <c r="K605" s="507"/>
      <c r="L605" s="507"/>
    </row>
    <row r="606" spans="2:12" s="336" customFormat="1" ht="13.5" hidden="1" customHeight="1" x14ac:dyDescent="0.2">
      <c r="B606" s="507"/>
      <c r="C606" s="507"/>
      <c r="D606" s="507"/>
      <c r="E606" s="507"/>
      <c r="F606" s="507"/>
      <c r="G606" s="507"/>
      <c r="H606" s="507"/>
      <c r="I606" s="507"/>
      <c r="J606" s="507"/>
      <c r="K606" s="507"/>
      <c r="L606" s="507"/>
    </row>
    <row r="607" spans="2:12" s="336" customFormat="1" ht="13.5" hidden="1" customHeight="1" x14ac:dyDescent="0.2">
      <c r="B607" s="507"/>
      <c r="C607" s="507"/>
      <c r="D607" s="507"/>
      <c r="E607" s="507"/>
      <c r="F607" s="507"/>
      <c r="G607" s="507"/>
      <c r="H607" s="507"/>
      <c r="I607" s="507"/>
      <c r="J607" s="507"/>
      <c r="K607" s="507"/>
      <c r="L607" s="507"/>
    </row>
    <row r="608" spans="2:12" s="336" customFormat="1" ht="13.5" hidden="1" customHeight="1" x14ac:dyDescent="0.2">
      <c r="B608" s="507"/>
      <c r="C608" s="507"/>
      <c r="D608" s="507"/>
      <c r="E608" s="507"/>
      <c r="F608" s="507"/>
      <c r="G608" s="507"/>
      <c r="H608" s="507"/>
      <c r="I608" s="507"/>
      <c r="J608" s="507"/>
      <c r="K608" s="507"/>
      <c r="L608" s="507"/>
    </row>
    <row r="609" spans="2:12" s="336" customFormat="1" ht="13.5" hidden="1" customHeight="1" x14ac:dyDescent="0.2">
      <c r="B609" s="507"/>
      <c r="C609" s="507"/>
      <c r="D609" s="507"/>
      <c r="E609" s="507"/>
      <c r="F609" s="507"/>
      <c r="G609" s="507"/>
      <c r="H609" s="507"/>
      <c r="I609" s="507"/>
      <c r="J609" s="507"/>
      <c r="K609" s="507"/>
      <c r="L609" s="507"/>
    </row>
    <row r="610" spans="2:12" s="336" customFormat="1" ht="13.5" hidden="1" customHeight="1" x14ac:dyDescent="0.2">
      <c r="B610" s="507"/>
      <c r="C610" s="507"/>
      <c r="D610" s="507"/>
      <c r="E610" s="507"/>
      <c r="F610" s="507"/>
      <c r="G610" s="507"/>
      <c r="H610" s="507"/>
      <c r="I610" s="507"/>
      <c r="J610" s="507"/>
      <c r="K610" s="507"/>
      <c r="L610" s="507"/>
    </row>
    <row r="611" spans="2:12" s="336" customFormat="1" ht="13.5" hidden="1" customHeight="1" x14ac:dyDescent="0.2">
      <c r="B611" s="507"/>
      <c r="C611" s="507"/>
      <c r="D611" s="507"/>
      <c r="E611" s="507"/>
      <c r="F611" s="507"/>
      <c r="G611" s="507"/>
      <c r="H611" s="507"/>
      <c r="I611" s="507"/>
      <c r="J611" s="507"/>
      <c r="K611" s="507"/>
      <c r="L611" s="507"/>
    </row>
    <row r="612" spans="2:12" s="336" customFormat="1" ht="13.5" hidden="1" customHeight="1" x14ac:dyDescent="0.2">
      <c r="B612" s="507"/>
      <c r="C612" s="507"/>
      <c r="D612" s="507"/>
      <c r="E612" s="507"/>
      <c r="F612" s="507"/>
      <c r="G612" s="507"/>
      <c r="H612" s="507"/>
      <c r="I612" s="507"/>
      <c r="J612" s="507"/>
      <c r="K612" s="507"/>
      <c r="L612" s="507"/>
    </row>
    <row r="613" spans="2:12" s="336" customFormat="1" ht="13.5" hidden="1" customHeight="1" x14ac:dyDescent="0.2">
      <c r="B613" s="507"/>
      <c r="C613" s="507"/>
      <c r="D613" s="507"/>
      <c r="E613" s="507"/>
      <c r="F613" s="507"/>
      <c r="G613" s="507"/>
      <c r="H613" s="507"/>
      <c r="I613" s="507"/>
      <c r="J613" s="507"/>
      <c r="K613" s="507"/>
      <c r="L613" s="507"/>
    </row>
    <row r="614" spans="2:12" s="336" customFormat="1" ht="13.5" customHeight="1" x14ac:dyDescent="0.2">
      <c r="B614" s="507"/>
      <c r="C614" s="507"/>
      <c r="D614" s="507"/>
      <c r="E614" s="507"/>
      <c r="F614" s="507"/>
      <c r="G614" s="507"/>
      <c r="H614" s="507"/>
      <c r="I614" s="507"/>
      <c r="J614" s="507"/>
      <c r="K614" s="507"/>
      <c r="L614" s="507"/>
    </row>
    <row r="615" spans="2:12" s="336" customFormat="1" ht="13.5" customHeight="1" x14ac:dyDescent="0.2">
      <c r="B615" s="507"/>
      <c r="C615" s="507"/>
      <c r="D615" s="507"/>
      <c r="E615" s="507"/>
      <c r="F615" s="507"/>
      <c r="G615" s="507"/>
      <c r="H615" s="507"/>
      <c r="I615" s="507"/>
      <c r="J615" s="507"/>
      <c r="K615" s="507"/>
      <c r="L615" s="507"/>
    </row>
    <row r="616" spans="2:12" s="336" customFormat="1" ht="13.5" customHeight="1" x14ac:dyDescent="0.2">
      <c r="B616" s="507"/>
      <c r="C616" s="507"/>
      <c r="D616" s="507"/>
      <c r="E616" s="507"/>
      <c r="F616" s="507"/>
      <c r="G616" s="507"/>
      <c r="H616" s="507"/>
      <c r="I616" s="507"/>
      <c r="J616" s="507"/>
      <c r="K616" s="507"/>
      <c r="L616" s="507"/>
    </row>
    <row r="617" spans="2:12" s="336" customFormat="1" ht="13.5" customHeight="1" x14ac:dyDescent="0.2">
      <c r="B617" s="507"/>
      <c r="C617" s="507"/>
      <c r="D617" s="507"/>
      <c r="E617" s="507"/>
      <c r="F617" s="507"/>
      <c r="G617" s="507"/>
      <c r="H617" s="507"/>
      <c r="I617" s="507"/>
      <c r="J617" s="507"/>
      <c r="K617" s="507"/>
      <c r="L617" s="507"/>
    </row>
    <row r="618" spans="2:12" s="336" customFormat="1" ht="13.5" customHeight="1" x14ac:dyDescent="0.2">
      <c r="B618" s="507"/>
      <c r="C618" s="507"/>
      <c r="D618" s="507"/>
      <c r="E618" s="507"/>
      <c r="F618" s="507"/>
      <c r="G618" s="507"/>
      <c r="H618" s="507"/>
      <c r="I618" s="507"/>
      <c r="J618" s="507"/>
      <c r="K618" s="507"/>
      <c r="L618" s="507"/>
    </row>
    <row r="619" spans="2:12" s="336" customFormat="1" ht="13.5" customHeight="1" x14ac:dyDescent="0.2">
      <c r="B619" s="507"/>
      <c r="C619" s="507"/>
      <c r="D619" s="507"/>
      <c r="E619" s="507"/>
      <c r="F619" s="507"/>
      <c r="G619" s="507"/>
      <c r="H619" s="507"/>
      <c r="I619" s="507"/>
      <c r="J619" s="507"/>
      <c r="K619" s="507"/>
      <c r="L619" s="507"/>
    </row>
    <row r="620" spans="2:12" s="336" customFormat="1" ht="13.5" customHeight="1" x14ac:dyDescent="0.2">
      <c r="B620" s="507"/>
      <c r="C620" s="507"/>
      <c r="D620" s="507"/>
      <c r="E620" s="507"/>
      <c r="F620" s="507"/>
      <c r="G620" s="507"/>
      <c r="H620" s="507"/>
      <c r="I620" s="507"/>
      <c r="J620" s="507"/>
      <c r="K620" s="507"/>
      <c r="L620" s="507"/>
    </row>
    <row r="621" spans="2:12" s="336" customFormat="1" ht="13.5" customHeight="1" x14ac:dyDescent="0.2">
      <c r="B621" s="507"/>
      <c r="C621" s="507"/>
      <c r="D621" s="507"/>
      <c r="E621" s="507"/>
      <c r="F621" s="507"/>
      <c r="G621" s="507"/>
      <c r="H621" s="507"/>
      <c r="I621" s="507"/>
      <c r="J621" s="507"/>
      <c r="K621" s="507"/>
      <c r="L621" s="507"/>
    </row>
    <row r="622" spans="2:12" s="336" customFormat="1" ht="13.5" customHeight="1" x14ac:dyDescent="0.2">
      <c r="B622" s="507"/>
      <c r="C622" s="507"/>
      <c r="D622" s="507"/>
      <c r="E622" s="507"/>
      <c r="F622" s="507"/>
      <c r="G622" s="507"/>
      <c r="H622" s="507"/>
      <c r="I622" s="507"/>
      <c r="J622" s="507"/>
      <c r="K622" s="507"/>
      <c r="L622" s="507"/>
    </row>
    <row r="623" spans="2:12" s="336" customFormat="1" ht="13.5" customHeight="1" x14ac:dyDescent="0.2">
      <c r="B623" s="507"/>
      <c r="C623" s="507"/>
      <c r="D623" s="507"/>
      <c r="E623" s="507"/>
      <c r="F623" s="507"/>
      <c r="G623" s="507"/>
      <c r="H623" s="507"/>
      <c r="I623" s="507"/>
      <c r="J623" s="507"/>
      <c r="K623" s="507"/>
      <c r="L623" s="507"/>
    </row>
    <row r="624" spans="2:12" s="336" customFormat="1" ht="13.5" customHeight="1" x14ac:dyDescent="0.2">
      <c r="B624" s="507"/>
      <c r="C624" s="507"/>
      <c r="D624" s="507"/>
      <c r="E624" s="507"/>
      <c r="F624" s="507"/>
      <c r="G624" s="507"/>
      <c r="H624" s="507"/>
      <c r="I624" s="507"/>
      <c r="J624" s="507"/>
      <c r="K624" s="507"/>
      <c r="L624" s="507"/>
    </row>
    <row r="625" spans="2:12" s="336" customFormat="1" ht="13.5" customHeight="1" x14ac:dyDescent="0.2">
      <c r="B625" s="507"/>
      <c r="C625" s="507"/>
      <c r="D625" s="507"/>
      <c r="E625" s="507"/>
      <c r="F625" s="507"/>
      <c r="G625" s="507"/>
      <c r="H625" s="507"/>
      <c r="I625" s="507"/>
      <c r="J625" s="507"/>
      <c r="K625" s="507"/>
      <c r="L625" s="507"/>
    </row>
    <row r="626" spans="2:12" s="336" customFormat="1" ht="13.5" customHeight="1" x14ac:dyDescent="0.2">
      <c r="B626" s="507"/>
      <c r="C626" s="507"/>
      <c r="D626" s="507"/>
      <c r="E626" s="507"/>
      <c r="F626" s="507"/>
      <c r="G626" s="507"/>
      <c r="H626" s="507"/>
      <c r="I626" s="507"/>
      <c r="J626" s="507"/>
      <c r="K626" s="507"/>
      <c r="L626" s="507"/>
    </row>
    <row r="627" spans="2:12" s="336" customFormat="1" ht="13.5" customHeight="1" x14ac:dyDescent="0.2">
      <c r="B627" s="507"/>
      <c r="C627" s="507"/>
      <c r="D627" s="507"/>
      <c r="E627" s="507"/>
      <c r="F627" s="507"/>
      <c r="G627" s="507"/>
      <c r="H627" s="507"/>
      <c r="I627" s="507"/>
      <c r="J627" s="507"/>
      <c r="K627" s="507"/>
      <c r="L627" s="507"/>
    </row>
    <row r="628" spans="2:12" s="336" customFormat="1" ht="13.5" customHeight="1" x14ac:dyDescent="0.2">
      <c r="B628" s="507"/>
      <c r="C628" s="507"/>
      <c r="D628" s="507"/>
      <c r="E628" s="507"/>
      <c r="F628" s="507"/>
      <c r="G628" s="507"/>
      <c r="H628" s="507"/>
      <c r="I628" s="507"/>
      <c r="J628" s="507"/>
      <c r="K628" s="507"/>
      <c r="L628" s="507"/>
    </row>
    <row r="629" spans="2:12" s="336" customFormat="1" ht="13.5" customHeight="1" x14ac:dyDescent="0.2">
      <c r="B629" s="507"/>
      <c r="C629" s="507"/>
      <c r="D629" s="507"/>
      <c r="E629" s="507"/>
      <c r="F629" s="507"/>
      <c r="G629" s="507"/>
      <c r="H629" s="507"/>
      <c r="I629" s="507"/>
      <c r="J629" s="507"/>
      <c r="K629" s="507"/>
      <c r="L629" s="507"/>
    </row>
    <row r="630" spans="2:12" s="336" customFormat="1" ht="13.5" customHeight="1" x14ac:dyDescent="0.2">
      <c r="B630" s="507"/>
      <c r="C630" s="507"/>
      <c r="D630" s="507"/>
      <c r="E630" s="507"/>
      <c r="F630" s="507"/>
      <c r="G630" s="507"/>
      <c r="H630" s="507"/>
      <c r="I630" s="507"/>
      <c r="J630" s="507"/>
      <c r="K630" s="507"/>
      <c r="L630" s="507"/>
    </row>
    <row r="631" spans="2:12" s="336" customFormat="1" ht="13.5" customHeight="1" x14ac:dyDescent="0.2">
      <c r="B631" s="507"/>
      <c r="C631" s="507"/>
      <c r="D631" s="507"/>
      <c r="E631" s="507"/>
      <c r="F631" s="507"/>
      <c r="G631" s="507"/>
      <c r="H631" s="507"/>
      <c r="I631" s="507"/>
      <c r="J631" s="507"/>
      <c r="K631" s="507"/>
      <c r="L631" s="507"/>
    </row>
    <row r="632" spans="2:12" ht="13.5" customHeight="1" x14ac:dyDescent="0.2">
      <c r="B632" s="507"/>
      <c r="C632" s="507"/>
      <c r="D632" s="507"/>
      <c r="E632" s="507"/>
      <c r="F632" s="507"/>
      <c r="G632" s="507"/>
      <c r="H632" s="507"/>
      <c r="I632" s="507"/>
      <c r="J632" s="507"/>
      <c r="K632" s="507"/>
      <c r="L632" s="507"/>
    </row>
    <row r="633" spans="2:12" ht="13.5" customHeight="1" x14ac:dyDescent="0.2">
      <c r="B633" s="507"/>
      <c r="C633" s="507"/>
      <c r="D633" s="507"/>
      <c r="E633" s="507"/>
      <c r="F633" s="507"/>
      <c r="G633" s="507"/>
      <c r="H633" s="507"/>
      <c r="I633" s="507"/>
      <c r="J633" s="507"/>
      <c r="K633" s="507"/>
      <c r="L633" s="507"/>
    </row>
    <row r="634" spans="2:12" ht="13.5" customHeight="1" x14ac:dyDescent="0.2">
      <c r="B634" s="507"/>
      <c r="C634" s="507"/>
      <c r="D634" s="507"/>
      <c r="E634" s="507"/>
      <c r="F634" s="507"/>
      <c r="G634" s="507"/>
      <c r="H634" s="507"/>
      <c r="I634" s="507"/>
      <c r="J634" s="507"/>
      <c r="K634" s="507"/>
      <c r="L634" s="507"/>
    </row>
    <row r="635" spans="2:12" ht="13.5" customHeight="1" x14ac:dyDescent="0.2">
      <c r="B635" s="507"/>
      <c r="C635" s="507"/>
      <c r="D635" s="507"/>
      <c r="E635" s="507"/>
      <c r="F635" s="507"/>
      <c r="G635" s="507"/>
      <c r="H635" s="507"/>
      <c r="I635" s="507"/>
      <c r="J635" s="507"/>
      <c r="K635" s="507"/>
      <c r="L635" s="507"/>
    </row>
    <row r="636" spans="2:12" ht="13.5" customHeight="1" x14ac:dyDescent="0.2">
      <c r="B636" s="507"/>
      <c r="C636" s="507"/>
      <c r="D636" s="507"/>
      <c r="E636" s="507"/>
      <c r="F636" s="507"/>
      <c r="G636" s="507"/>
      <c r="H636" s="507"/>
      <c r="I636" s="507"/>
      <c r="J636" s="507"/>
      <c r="K636" s="507"/>
      <c r="L636" s="507"/>
    </row>
    <row r="637" spans="2:12" ht="13.5" customHeight="1" x14ac:dyDescent="0.2">
      <c r="B637" s="507"/>
      <c r="C637" s="507"/>
      <c r="D637" s="507"/>
      <c r="E637" s="507"/>
      <c r="F637" s="507"/>
      <c r="G637" s="507"/>
      <c r="H637" s="507"/>
      <c r="I637" s="507"/>
      <c r="J637" s="507"/>
      <c r="K637" s="507"/>
      <c r="L637" s="507"/>
    </row>
    <row r="638" spans="2:12" ht="13.5" customHeight="1" x14ac:dyDescent="0.2">
      <c r="B638" s="507"/>
      <c r="C638" s="507"/>
      <c r="D638" s="507"/>
      <c r="E638" s="507"/>
      <c r="F638" s="507"/>
      <c r="G638" s="507"/>
      <c r="H638" s="507"/>
      <c r="I638" s="507"/>
      <c r="J638" s="507"/>
      <c r="K638" s="507"/>
      <c r="L638" s="507"/>
    </row>
    <row r="639" spans="2:12" ht="13.5" customHeight="1" x14ac:dyDescent="0.2">
      <c r="B639" s="507"/>
      <c r="C639" s="507"/>
      <c r="D639" s="507"/>
      <c r="E639" s="507"/>
      <c r="F639" s="507"/>
      <c r="G639" s="507"/>
      <c r="H639" s="507"/>
      <c r="I639" s="507"/>
      <c r="J639" s="507"/>
      <c r="K639" s="507"/>
      <c r="L639" s="507"/>
    </row>
    <row r="640" spans="2:12" ht="13.5" customHeight="1" x14ac:dyDescent="0.2">
      <c r="B640" s="507"/>
      <c r="C640" s="507"/>
      <c r="D640" s="507"/>
      <c r="E640" s="507"/>
      <c r="F640" s="507"/>
      <c r="G640" s="507"/>
      <c r="H640" s="507"/>
      <c r="I640" s="507"/>
      <c r="J640" s="507"/>
      <c r="K640" s="507"/>
      <c r="L640" s="507"/>
    </row>
    <row r="641" spans="2:14" ht="13.5" customHeight="1" x14ac:dyDescent="0.2">
      <c r="B641" s="507"/>
      <c r="C641" s="507"/>
      <c r="D641" s="507"/>
      <c r="E641" s="507"/>
      <c r="F641" s="507"/>
      <c r="G641" s="507"/>
      <c r="H641" s="507"/>
      <c r="I641" s="507"/>
      <c r="J641" s="507"/>
      <c r="K641" s="507"/>
      <c r="L641" s="507"/>
      <c r="N641" s="545" t="e">
        <f>#REF!</f>
        <v>#REF!</v>
      </c>
    </row>
    <row r="642" spans="2:14" ht="13.5" customHeight="1" x14ac:dyDescent="0.2">
      <c r="B642" s="507"/>
      <c r="C642" s="507"/>
      <c r="D642" s="507"/>
      <c r="E642" s="507"/>
      <c r="F642" s="507"/>
      <c r="G642" s="507"/>
      <c r="H642" s="507"/>
      <c r="I642" s="507"/>
      <c r="J642" s="507"/>
      <c r="K642" s="507"/>
      <c r="L642" s="507"/>
    </row>
    <row r="643" spans="2:14" ht="13.5" customHeight="1" x14ac:dyDescent="0.2">
      <c r="B643" s="507"/>
      <c r="C643" s="507"/>
      <c r="D643" s="507"/>
      <c r="E643" s="507"/>
      <c r="F643" s="507"/>
      <c r="G643" s="507"/>
      <c r="H643" s="507"/>
      <c r="I643" s="507"/>
      <c r="J643" s="507"/>
      <c r="K643" s="507"/>
      <c r="L643" s="507"/>
    </row>
    <row r="644" spans="2:14" ht="13.5" customHeight="1" x14ac:dyDescent="0.2">
      <c r="B644" s="507"/>
      <c r="C644" s="507"/>
      <c r="D644" s="507"/>
      <c r="E644" s="507"/>
      <c r="F644" s="507"/>
      <c r="G644" s="507"/>
      <c r="H644" s="507"/>
      <c r="I644" s="507"/>
      <c r="J644" s="507"/>
      <c r="K644" s="507"/>
      <c r="L644" s="507"/>
    </row>
    <row r="645" spans="2:14" ht="13.5" customHeight="1" x14ac:dyDescent="0.2">
      <c r="B645" s="507"/>
      <c r="C645" s="507"/>
      <c r="D645" s="507"/>
      <c r="E645" s="507"/>
      <c r="F645" s="507"/>
      <c r="G645" s="507"/>
      <c r="H645" s="507"/>
      <c r="I645" s="507"/>
      <c r="J645" s="507"/>
      <c r="K645" s="507"/>
      <c r="L645" s="507"/>
    </row>
    <row r="646" spans="2:14" ht="13.5" customHeight="1" x14ac:dyDescent="0.2">
      <c r="B646" s="507"/>
      <c r="C646" s="507"/>
      <c r="D646" s="507"/>
      <c r="E646" s="507"/>
      <c r="F646" s="507"/>
      <c r="G646" s="507"/>
      <c r="H646" s="507"/>
      <c r="I646" s="507"/>
      <c r="J646" s="507"/>
      <c r="K646" s="507"/>
      <c r="L646" s="507"/>
    </row>
    <row r="647" spans="2:14" ht="13.5" customHeight="1" x14ac:dyDescent="0.2">
      <c r="B647" s="507"/>
      <c r="C647" s="507"/>
      <c r="D647" s="507"/>
      <c r="E647" s="507"/>
      <c r="F647" s="507"/>
      <c r="G647" s="507"/>
      <c r="H647" s="507"/>
      <c r="I647" s="507"/>
      <c r="J647" s="507"/>
      <c r="K647" s="507"/>
      <c r="L647" s="507"/>
    </row>
    <row r="648" spans="2:14" ht="13.5" customHeight="1" x14ac:dyDescent="0.2">
      <c r="B648" s="507"/>
      <c r="C648" s="507"/>
      <c r="D648" s="507"/>
      <c r="E648" s="507"/>
      <c r="F648" s="507"/>
      <c r="G648" s="507"/>
      <c r="H648" s="507"/>
      <c r="I648" s="507"/>
      <c r="J648" s="507"/>
      <c r="K648" s="507"/>
      <c r="L648" s="507"/>
    </row>
    <row r="649" spans="2:14" ht="13.5" customHeight="1" x14ac:dyDescent="0.2">
      <c r="B649" s="507"/>
      <c r="C649" s="507"/>
      <c r="D649" s="507"/>
      <c r="E649" s="507"/>
      <c r="F649" s="507"/>
      <c r="G649" s="507"/>
      <c r="H649" s="507"/>
      <c r="I649" s="507"/>
      <c r="J649" s="507"/>
      <c r="K649" s="507"/>
      <c r="L649" s="507"/>
    </row>
    <row r="650" spans="2:14" ht="13.5" customHeight="1" x14ac:dyDescent="0.2">
      <c r="B650" s="507"/>
      <c r="C650" s="507"/>
      <c r="D650" s="507"/>
      <c r="E650" s="507"/>
      <c r="F650" s="507"/>
      <c r="G650" s="507"/>
      <c r="H650" s="507"/>
      <c r="I650" s="507"/>
      <c r="J650" s="507"/>
      <c r="K650" s="507"/>
      <c r="L650" s="507"/>
    </row>
    <row r="651" spans="2:14" ht="13.5" customHeight="1" x14ac:dyDescent="0.2">
      <c r="B651" s="507"/>
      <c r="C651" s="507"/>
      <c r="D651" s="507"/>
      <c r="E651" s="507"/>
      <c r="F651" s="507"/>
      <c r="G651" s="507"/>
      <c r="H651" s="507"/>
      <c r="I651" s="507"/>
      <c r="J651" s="507"/>
      <c r="K651" s="507"/>
      <c r="L651" s="507"/>
    </row>
    <row r="652" spans="2:14" ht="13.5" customHeight="1" x14ac:dyDescent="0.2">
      <c r="J652" s="507"/>
      <c r="K652" s="507"/>
      <c r="L652" s="507"/>
    </row>
    <row r="653" spans="2:14" ht="13.5" customHeight="1" x14ac:dyDescent="0.2"/>
    <row r="654" spans="2:14" ht="13.5" customHeight="1" x14ac:dyDescent="0.2"/>
    <row r="655" spans="2:14" ht="13.5" customHeight="1" x14ac:dyDescent="0.2"/>
    <row r="656" spans="2:14" ht="13.5" customHeight="1" x14ac:dyDescent="0.2"/>
    <row r="657" ht="13.5" customHeight="1" x14ac:dyDescent="0.2"/>
    <row r="658" ht="13.5" customHeight="1" x14ac:dyDescent="0.2"/>
    <row r="659" ht="13.5" customHeight="1" x14ac:dyDescent="0.2"/>
    <row r="660" ht="13.5" customHeight="1" x14ac:dyDescent="0.2"/>
    <row r="661" ht="0" hidden="1" customHeight="1" x14ac:dyDescent="0.2"/>
  </sheetData>
  <mergeCells count="28">
    <mergeCell ref="E47:I47"/>
    <mergeCell ref="E42:I42"/>
    <mergeCell ref="B95:C95"/>
    <mergeCell ref="B93:C93"/>
    <mergeCell ref="B92:C92"/>
    <mergeCell ref="B90:C90"/>
    <mergeCell ref="B89:C89"/>
    <mergeCell ref="B88:C88"/>
    <mergeCell ref="B87:C87"/>
    <mergeCell ref="B83:C83"/>
    <mergeCell ref="B74:C74"/>
    <mergeCell ref="B73:C73"/>
    <mergeCell ref="B96:C96"/>
    <mergeCell ref="B29:J29"/>
    <mergeCell ref="K88:K89"/>
    <mergeCell ref="K72:K73"/>
    <mergeCell ref="K59:K61"/>
    <mergeCell ref="K63:K64"/>
    <mergeCell ref="B72:C72"/>
    <mergeCell ref="B67:C67"/>
    <mergeCell ref="B68:C68"/>
    <mergeCell ref="K69:K70"/>
    <mergeCell ref="K84:K86"/>
    <mergeCell ref="B71:C71"/>
    <mergeCell ref="B65:C65"/>
    <mergeCell ref="B64:C64"/>
    <mergeCell ref="B63:C63"/>
    <mergeCell ref="B62:C62"/>
  </mergeCells>
  <conditionalFormatting sqref="G62:I62">
    <cfRule type="notContainsBlanks" dxfId="1" priority="2">
      <formula>LEN(TRIM(G62))&gt;0</formula>
    </cfRule>
  </conditionalFormatting>
  <conditionalFormatting sqref="F62">
    <cfRule type="notContainsBlanks" dxfId="0" priority="1">
      <formula>LEN(TRIM(F62))&gt;0</formula>
    </cfRule>
  </conditionalFormatting>
  <dataValidations count="1">
    <dataValidation type="list" allowBlank="1" showInputMessage="1" showErrorMessage="1" sqref="C11">
      <formula1>$G$105:$G$108</formula1>
    </dataValidation>
  </dataValidations>
  <pageMargins left="0.7" right="0.7" top="0.75" bottom="0.75" header="0.3" footer="0.3"/>
  <pageSetup paperSize="8" scale="63" orientation="portrait" r:id="rId1"/>
  <ignoredErrors>
    <ignoredError sqref="G89:I8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1"/>
  <sheetViews>
    <sheetView view="pageLayout" zoomScale="115" zoomScalePageLayoutView="115" workbookViewId="0">
      <selection activeCell="G161" sqref="G161"/>
    </sheetView>
  </sheetViews>
  <sheetFormatPr defaultColWidth="0" defaultRowHeight="11.25" zeroHeight="1" x14ac:dyDescent="0.2"/>
  <cols>
    <col min="1" max="11" width="9.33203125" style="327" customWidth="1"/>
    <col min="12" max="16384" width="9.33203125" style="327" hidden="1"/>
  </cols>
  <sheetData>
    <row r="1" spans="1:10" x14ac:dyDescent="0.2"/>
    <row r="2" spans="1:10" ht="31.5" x14ac:dyDescent="0.5">
      <c r="A2" s="328" t="s">
        <v>219</v>
      </c>
    </row>
    <row r="3" spans="1:10" x14ac:dyDescent="0.2"/>
    <row r="4" spans="1:10" ht="15" x14ac:dyDescent="0.25">
      <c r="A4" s="329" t="s">
        <v>591</v>
      </c>
      <c r="B4" s="329"/>
      <c r="C4" s="329"/>
      <c r="D4" s="329"/>
      <c r="E4" s="329"/>
      <c r="F4" s="329"/>
      <c r="G4" s="329"/>
      <c r="H4" s="329"/>
      <c r="I4" s="329"/>
      <c r="J4" s="330"/>
    </row>
    <row r="5" spans="1:10" ht="15" x14ac:dyDescent="0.25">
      <c r="A5" s="330"/>
      <c r="B5" s="330"/>
      <c r="C5" s="330"/>
      <c r="D5" s="330"/>
      <c r="E5" s="330"/>
      <c r="F5" s="330"/>
      <c r="G5" s="330"/>
      <c r="H5" s="330"/>
      <c r="I5" s="330"/>
      <c r="J5" s="330"/>
    </row>
    <row r="6" spans="1:10" ht="15" x14ac:dyDescent="0.25">
      <c r="A6" s="330"/>
      <c r="B6" s="330"/>
      <c r="C6" s="330"/>
      <c r="D6" s="330"/>
      <c r="E6" s="330"/>
      <c r="F6" s="330"/>
      <c r="G6" s="330"/>
      <c r="H6" s="330"/>
      <c r="I6" s="330"/>
      <c r="J6" s="330"/>
    </row>
    <row r="7" spans="1:10" ht="15" customHeight="1" x14ac:dyDescent="0.2">
      <c r="A7" s="991" t="s">
        <v>230</v>
      </c>
      <c r="B7" s="991"/>
      <c r="C7" s="991"/>
      <c r="D7" s="991"/>
      <c r="E7" s="991"/>
      <c r="F7" s="991"/>
      <c r="G7" s="991"/>
      <c r="H7" s="991"/>
      <c r="I7" s="991"/>
      <c r="J7" s="991"/>
    </row>
    <row r="8" spans="1:10" ht="15" customHeight="1" x14ac:dyDescent="0.2">
      <c r="A8" s="991"/>
      <c r="B8" s="991"/>
      <c r="C8" s="991"/>
      <c r="D8" s="991"/>
      <c r="E8" s="991"/>
      <c r="F8" s="991"/>
      <c r="G8" s="991"/>
      <c r="H8" s="991"/>
      <c r="I8" s="991"/>
      <c r="J8" s="991"/>
    </row>
    <row r="9" spans="1:10" ht="15" customHeight="1" x14ac:dyDescent="0.2">
      <c r="A9" s="991"/>
      <c r="B9" s="991"/>
      <c r="C9" s="991"/>
      <c r="D9" s="991"/>
      <c r="E9" s="991"/>
      <c r="F9" s="991"/>
      <c r="G9" s="991"/>
      <c r="H9" s="991"/>
      <c r="I9" s="991"/>
      <c r="J9" s="991"/>
    </row>
    <row r="10" spans="1:10" ht="15" x14ac:dyDescent="0.25">
      <c r="A10" s="821"/>
      <c r="B10" s="821"/>
      <c r="C10" s="821"/>
      <c r="D10" s="821"/>
      <c r="E10" s="821"/>
      <c r="F10" s="821"/>
      <c r="G10" s="821"/>
      <c r="H10" s="821"/>
      <c r="I10" s="821"/>
      <c r="J10" s="821"/>
    </row>
    <row r="11" spans="1:10" ht="15" customHeight="1" x14ac:dyDescent="0.2">
      <c r="A11" s="992" t="s">
        <v>231</v>
      </c>
      <c r="B11" s="992"/>
      <c r="C11" s="992"/>
      <c r="D11" s="992"/>
      <c r="E11" s="992"/>
      <c r="F11" s="992"/>
      <c r="G11" s="992"/>
      <c r="H11" s="992"/>
      <c r="I11" s="992"/>
      <c r="J11" s="992"/>
    </row>
    <row r="12" spans="1:10" ht="15" customHeight="1" x14ac:dyDescent="0.2">
      <c r="A12" s="992"/>
      <c r="B12" s="992"/>
      <c r="C12" s="992"/>
      <c r="D12" s="992"/>
      <c r="E12" s="992"/>
      <c r="F12" s="992"/>
      <c r="G12" s="992"/>
      <c r="H12" s="992"/>
      <c r="I12" s="992"/>
      <c r="J12" s="992"/>
    </row>
    <row r="13" spans="1:10" ht="15" customHeight="1" x14ac:dyDescent="0.2">
      <c r="A13" s="992"/>
      <c r="B13" s="992"/>
      <c r="C13" s="992"/>
      <c r="D13" s="992"/>
      <c r="E13" s="992"/>
      <c r="F13" s="992"/>
      <c r="G13" s="992"/>
      <c r="H13" s="992"/>
      <c r="I13" s="992"/>
      <c r="J13" s="992"/>
    </row>
    <row r="14" spans="1:10" ht="15" x14ac:dyDescent="0.25">
      <c r="A14" s="821"/>
      <c r="B14" s="821"/>
      <c r="C14" s="821"/>
      <c r="D14" s="821"/>
      <c r="E14" s="821"/>
      <c r="F14" s="821"/>
      <c r="G14" s="821"/>
      <c r="H14" s="821"/>
      <c r="I14" s="821"/>
      <c r="J14" s="821"/>
    </row>
    <row r="15" spans="1:10" ht="15" customHeight="1" x14ac:dyDescent="0.2">
      <c r="A15" s="993" t="s">
        <v>225</v>
      </c>
      <c r="B15" s="993"/>
      <c r="C15" s="993"/>
      <c r="D15" s="993"/>
      <c r="E15" s="993"/>
      <c r="F15" s="993"/>
      <c r="G15" s="993"/>
      <c r="H15" s="993"/>
      <c r="I15" s="993"/>
      <c r="J15" s="993"/>
    </row>
    <row r="16" spans="1:10" ht="15" customHeight="1" x14ac:dyDescent="0.2">
      <c r="A16" s="993"/>
      <c r="B16" s="993"/>
      <c r="C16" s="993"/>
      <c r="D16" s="993"/>
      <c r="E16" s="993"/>
      <c r="F16" s="993"/>
      <c r="G16" s="993"/>
      <c r="H16" s="993"/>
      <c r="I16" s="993"/>
      <c r="J16" s="993"/>
    </row>
    <row r="17" spans="1:10" ht="15" customHeight="1" x14ac:dyDescent="0.2">
      <c r="A17" s="993"/>
      <c r="B17" s="993"/>
      <c r="C17" s="993"/>
      <c r="D17" s="993"/>
      <c r="E17" s="993"/>
      <c r="F17" s="993"/>
      <c r="G17" s="993"/>
      <c r="H17" s="993"/>
      <c r="I17" s="993"/>
      <c r="J17" s="993"/>
    </row>
    <row r="18" spans="1:10" ht="15" customHeight="1" x14ac:dyDescent="0.2">
      <c r="A18" s="993"/>
      <c r="B18" s="993"/>
      <c r="C18" s="993"/>
      <c r="D18" s="993"/>
      <c r="E18" s="993"/>
      <c r="F18" s="993"/>
      <c r="G18" s="993"/>
      <c r="H18" s="993"/>
      <c r="I18" s="993"/>
      <c r="J18" s="993"/>
    </row>
    <row r="19" spans="1:10" ht="15" x14ac:dyDescent="0.25">
      <c r="A19" s="330"/>
      <c r="B19" s="330"/>
      <c r="C19" s="330"/>
      <c r="D19" s="330"/>
      <c r="E19" s="330"/>
      <c r="F19" s="330"/>
      <c r="G19" s="330"/>
      <c r="H19" s="330"/>
      <c r="I19" s="330"/>
      <c r="J19" s="330"/>
    </row>
    <row r="20" spans="1:10" ht="15" x14ac:dyDescent="0.25">
      <c r="B20" s="330"/>
      <c r="C20" s="330"/>
      <c r="D20" s="330"/>
      <c r="E20" s="330"/>
      <c r="F20" s="330"/>
      <c r="G20" s="330"/>
      <c r="H20" s="330"/>
      <c r="I20" s="330"/>
      <c r="J20" s="330"/>
    </row>
    <row r="21" spans="1:10" ht="15" x14ac:dyDescent="0.25">
      <c r="A21" s="330"/>
      <c r="B21" s="330"/>
      <c r="C21" s="330"/>
      <c r="D21" s="330"/>
      <c r="E21" s="330"/>
      <c r="F21" s="330"/>
      <c r="G21" s="330"/>
      <c r="H21" s="330"/>
      <c r="I21" s="330"/>
      <c r="J21" s="330"/>
    </row>
    <row r="22" spans="1:10" ht="15" x14ac:dyDescent="0.25">
      <c r="J22" s="330"/>
    </row>
    <row r="23" spans="1:10" ht="15" x14ac:dyDescent="0.25">
      <c r="A23" s="330" t="s">
        <v>220</v>
      </c>
      <c r="J23" s="330"/>
    </row>
    <row r="24" spans="1:10" ht="15" x14ac:dyDescent="0.25">
      <c r="J24" s="330"/>
    </row>
    <row r="25" spans="1:10" ht="15" x14ac:dyDescent="0.25">
      <c r="A25" s="330"/>
      <c r="B25" s="330"/>
      <c r="C25" s="330"/>
      <c r="D25" s="330"/>
      <c r="E25" s="330"/>
      <c r="F25" s="330"/>
      <c r="G25" s="330"/>
      <c r="H25" s="330"/>
      <c r="I25" s="330"/>
      <c r="J25" s="330"/>
    </row>
    <row r="26" spans="1:10" ht="15" x14ac:dyDescent="0.25">
      <c r="A26" s="330"/>
      <c r="B26" s="330"/>
      <c r="C26" s="330"/>
      <c r="D26" s="330"/>
      <c r="E26" s="330"/>
      <c r="F26" s="330"/>
      <c r="G26" s="330"/>
      <c r="H26" s="330"/>
      <c r="I26" s="330"/>
      <c r="J26" s="330"/>
    </row>
    <row r="27" spans="1:10" ht="15" x14ac:dyDescent="0.25">
      <c r="A27" s="330"/>
      <c r="B27" s="330"/>
      <c r="C27" s="330"/>
      <c r="D27" s="330"/>
      <c r="E27" s="330"/>
      <c r="F27" s="330"/>
      <c r="G27" s="330"/>
      <c r="H27" s="330"/>
      <c r="I27" s="330"/>
      <c r="J27" s="330"/>
    </row>
    <row r="28" spans="1:10" ht="15" x14ac:dyDescent="0.25">
      <c r="A28" s="330"/>
      <c r="B28" s="330"/>
      <c r="C28" s="330"/>
      <c r="D28" s="330"/>
      <c r="E28" s="330"/>
      <c r="F28" s="330"/>
      <c r="G28" s="330"/>
      <c r="H28" s="330"/>
      <c r="I28" s="330"/>
      <c r="J28" s="330"/>
    </row>
    <row r="29" spans="1:10" ht="15" x14ac:dyDescent="0.25">
      <c r="A29" s="329"/>
      <c r="B29" s="329"/>
      <c r="C29" s="329"/>
      <c r="D29" s="329"/>
      <c r="E29" s="329"/>
      <c r="F29" s="330"/>
      <c r="G29" s="329"/>
      <c r="H29" s="329"/>
      <c r="I29" s="329"/>
      <c r="J29" s="330"/>
    </row>
    <row r="30" spans="1:10" ht="15" x14ac:dyDescent="0.25">
      <c r="A30" s="330"/>
      <c r="B30" s="330"/>
      <c r="C30" s="330"/>
      <c r="D30" s="330"/>
      <c r="E30" s="330"/>
      <c r="F30" s="330"/>
      <c r="G30" s="330"/>
      <c r="H30" s="330"/>
      <c r="I30" s="330"/>
      <c r="J30" s="330"/>
    </row>
    <row r="31" spans="1:10" ht="15" x14ac:dyDescent="0.25">
      <c r="A31" s="330" t="s">
        <v>592</v>
      </c>
      <c r="B31" s="330"/>
      <c r="C31" s="330"/>
      <c r="D31" s="330"/>
      <c r="E31" s="330"/>
      <c r="F31" s="330"/>
      <c r="G31" s="994">
        <v>42870</v>
      </c>
      <c r="H31" s="994"/>
      <c r="I31" s="330"/>
      <c r="J31" s="331"/>
    </row>
    <row r="32" spans="1:10" ht="12" x14ac:dyDescent="0.2">
      <c r="A32" s="331"/>
      <c r="B32" s="331"/>
      <c r="C32" s="331"/>
      <c r="D32" s="331"/>
      <c r="E32" s="331"/>
      <c r="F32" s="331"/>
      <c r="G32" s="331"/>
      <c r="H32" s="331"/>
      <c r="I32" s="331"/>
      <c r="J32" s="331"/>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4">
    <mergeCell ref="A7:J9"/>
    <mergeCell ref="A11:J13"/>
    <mergeCell ref="A15:J18"/>
    <mergeCell ref="G31:H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O245"/>
  <sheetViews>
    <sheetView zoomScale="85" zoomScaleNormal="85" zoomScalePageLayoutView="80" workbookViewId="0">
      <pane ySplit="8" topLeftCell="A9" activePane="bottomLeft" state="frozen"/>
      <selection activeCell="J52" sqref="J52"/>
      <selection pane="bottomLeft" activeCell="F156" sqref="F156"/>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9" customWidth="1"/>
    <col min="6" max="6" width="23.33203125" style="52" customWidth="1"/>
    <col min="7" max="7" width="64.5" style="88" customWidth="1"/>
    <col min="8" max="8" width="24.1640625" style="88"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454</v>
      </c>
      <c r="G2" s="14"/>
      <c r="H2" s="6"/>
    </row>
    <row r="3" spans="1:15" ht="16.350000000000001" customHeight="1" x14ac:dyDescent="0.2">
      <c r="B3" s="43" t="str">
        <f>'Revenue - Base year'!B3</f>
        <v>Hindmarsh (S)</v>
      </c>
    </row>
    <row r="4" spans="1:15" ht="13.5" thickBot="1" x14ac:dyDescent="0.25">
      <c r="B4" s="877"/>
      <c r="C4" s="877"/>
      <c r="D4" s="877"/>
      <c r="E4" s="877"/>
    </row>
    <row r="5" spans="1:15" ht="8.25" customHeight="1" x14ac:dyDescent="0.2">
      <c r="C5" s="318"/>
      <c r="D5" s="319"/>
      <c r="E5" s="320"/>
      <c r="F5" s="321"/>
      <c r="G5" s="322"/>
      <c r="H5" s="322"/>
      <c r="I5" s="323"/>
    </row>
    <row r="6" spans="1:15" ht="6.75" customHeight="1" x14ac:dyDescent="0.2">
      <c r="C6" s="13"/>
      <c r="D6" s="14"/>
      <c r="E6" s="81"/>
      <c r="F6" s="54"/>
      <c r="G6" s="146"/>
      <c r="H6" s="146"/>
      <c r="I6" s="31"/>
    </row>
    <row r="7" spans="1:15" ht="44.25" customHeight="1" x14ac:dyDescent="0.2">
      <c r="C7" s="13"/>
      <c r="D7" s="14"/>
      <c r="E7" s="324" t="s">
        <v>92</v>
      </c>
      <c r="F7" s="325" t="s">
        <v>113</v>
      </c>
      <c r="G7" s="326" t="s">
        <v>100</v>
      </c>
      <c r="H7" s="483" t="s">
        <v>90</v>
      </c>
      <c r="I7" s="31"/>
    </row>
    <row r="8" spans="1:15" ht="9.75" customHeight="1" x14ac:dyDescent="0.2">
      <c r="C8" s="13"/>
      <c r="D8" s="14"/>
      <c r="E8" s="81"/>
      <c r="F8" s="55"/>
      <c r="G8" s="146"/>
      <c r="H8" s="146"/>
      <c r="I8" s="31"/>
    </row>
    <row r="9" spans="1:15" ht="7.5" customHeight="1" x14ac:dyDescent="0.2">
      <c r="C9" s="13"/>
      <c r="D9" s="14"/>
      <c r="E9" s="81"/>
      <c r="F9" s="55"/>
      <c r="G9" s="146"/>
      <c r="H9" s="146"/>
      <c r="I9" s="31"/>
    </row>
    <row r="10" spans="1:15" ht="25.5" x14ac:dyDescent="0.2">
      <c r="C10" s="13"/>
      <c r="D10" s="19">
        <v>1</v>
      </c>
      <c r="E10" s="684" t="s">
        <v>472</v>
      </c>
      <c r="F10" s="685" t="s">
        <v>99</v>
      </c>
      <c r="G10" s="689" t="s">
        <v>473</v>
      </c>
      <c r="H10" s="686">
        <v>4</v>
      </c>
      <c r="I10" s="31"/>
    </row>
    <row r="11" spans="1:15" x14ac:dyDescent="0.2">
      <c r="C11" s="13"/>
      <c r="D11" s="85">
        <f>D10+1</f>
        <v>2</v>
      </c>
      <c r="E11" s="682" t="s">
        <v>474</v>
      </c>
      <c r="F11" s="683" t="s">
        <v>99</v>
      </c>
      <c r="G11" s="692" t="s">
        <v>475</v>
      </c>
      <c r="H11" s="687">
        <v>3.9</v>
      </c>
      <c r="I11" s="31"/>
    </row>
    <row r="12" spans="1:15" s="83" customFormat="1" x14ac:dyDescent="0.2">
      <c r="C12" s="84"/>
      <c r="D12" s="19">
        <f>D11+1</f>
        <v>3</v>
      </c>
      <c r="E12" s="682" t="s">
        <v>476</v>
      </c>
      <c r="F12" s="683" t="s">
        <v>99</v>
      </c>
      <c r="G12" s="692" t="s">
        <v>477</v>
      </c>
      <c r="H12" s="688">
        <v>6.8</v>
      </c>
      <c r="I12" s="31"/>
      <c r="J12" s="6"/>
      <c r="K12" s="6"/>
    </row>
    <row r="13" spans="1:15" ht="38.25" x14ac:dyDescent="0.2">
      <c r="C13" s="13"/>
      <c r="D13" s="19">
        <f>D12+1</f>
        <v>4</v>
      </c>
      <c r="E13" s="682" t="s">
        <v>478</v>
      </c>
      <c r="F13" s="683" t="s">
        <v>99</v>
      </c>
      <c r="G13" s="692" t="s">
        <v>479</v>
      </c>
      <c r="H13" s="688">
        <v>4.8</v>
      </c>
      <c r="I13" s="31"/>
    </row>
    <row r="14" spans="1:15" x14ac:dyDescent="0.2">
      <c r="C14" s="13"/>
      <c r="D14" s="19">
        <f>D13+1</f>
        <v>5</v>
      </c>
      <c r="E14" s="682" t="s">
        <v>480</v>
      </c>
      <c r="F14" s="683" t="s">
        <v>115</v>
      </c>
      <c r="G14" s="692" t="s">
        <v>481</v>
      </c>
      <c r="H14" s="688">
        <v>0.2</v>
      </c>
      <c r="I14" s="31"/>
      <c r="L14" s="83"/>
      <c r="M14" s="83"/>
      <c r="N14" s="83"/>
      <c r="O14" s="83"/>
    </row>
    <row r="15" spans="1:15" x14ac:dyDescent="0.2">
      <c r="C15" s="13"/>
      <c r="D15" s="85">
        <f t="shared" ref="D15:D78" si="0">D14+1</f>
        <v>6</v>
      </c>
      <c r="E15" s="682" t="s">
        <v>482</v>
      </c>
      <c r="F15" s="683" t="s">
        <v>115</v>
      </c>
      <c r="G15" s="692" t="s">
        <v>483</v>
      </c>
      <c r="H15" s="688">
        <v>0.01</v>
      </c>
      <c r="I15" s="31"/>
    </row>
    <row r="16" spans="1:15" x14ac:dyDescent="0.2">
      <c r="C16" s="13"/>
      <c r="D16" s="19">
        <f t="shared" si="0"/>
        <v>7</v>
      </c>
      <c r="E16" s="682" t="s">
        <v>484</v>
      </c>
      <c r="F16" s="683" t="s">
        <v>115</v>
      </c>
      <c r="G16" s="692" t="s">
        <v>485</v>
      </c>
      <c r="H16" s="688">
        <v>0.6</v>
      </c>
      <c r="I16" s="31"/>
    </row>
    <row r="17" spans="3:9" x14ac:dyDescent="0.2">
      <c r="C17" s="13"/>
      <c r="D17" s="19">
        <f t="shared" si="0"/>
        <v>8</v>
      </c>
      <c r="E17" s="682" t="s">
        <v>486</v>
      </c>
      <c r="F17" s="683" t="s">
        <v>115</v>
      </c>
      <c r="G17" s="692" t="s">
        <v>487</v>
      </c>
      <c r="H17" s="688">
        <v>0.1</v>
      </c>
      <c r="I17" s="31"/>
    </row>
    <row r="18" spans="3:9" ht="25.5" x14ac:dyDescent="0.2">
      <c r="C18" s="13"/>
      <c r="D18" s="19">
        <f t="shared" si="0"/>
        <v>9</v>
      </c>
      <c r="E18" s="682" t="s">
        <v>488</v>
      </c>
      <c r="F18" s="683" t="s">
        <v>115</v>
      </c>
      <c r="G18" s="692"/>
      <c r="H18" s="688">
        <v>0.01</v>
      </c>
      <c r="I18" s="31"/>
    </row>
    <row r="19" spans="3:9" ht="25.5" x14ac:dyDescent="0.2">
      <c r="C19" s="13"/>
      <c r="D19" s="85">
        <f t="shared" si="0"/>
        <v>10</v>
      </c>
      <c r="E19" s="682" t="s">
        <v>489</v>
      </c>
      <c r="F19" s="683" t="s">
        <v>115</v>
      </c>
      <c r="G19" s="692" t="s">
        <v>490</v>
      </c>
      <c r="H19" s="688">
        <v>7</v>
      </c>
      <c r="I19" s="31"/>
    </row>
    <row r="20" spans="3:9" x14ac:dyDescent="0.2">
      <c r="C20" s="13"/>
      <c r="D20" s="19">
        <f t="shared" si="0"/>
        <v>11</v>
      </c>
      <c r="E20" s="682" t="s">
        <v>491</v>
      </c>
      <c r="F20" s="683" t="s">
        <v>115</v>
      </c>
      <c r="G20" s="692" t="s">
        <v>492</v>
      </c>
      <c r="H20" s="688">
        <v>0.01</v>
      </c>
      <c r="I20" s="31"/>
    </row>
    <row r="21" spans="3:9" ht="25.5" x14ac:dyDescent="0.2">
      <c r="C21" s="13"/>
      <c r="D21" s="19">
        <f t="shared" si="0"/>
        <v>12</v>
      </c>
      <c r="E21" s="682" t="s">
        <v>493</v>
      </c>
      <c r="F21" s="683" t="s">
        <v>115</v>
      </c>
      <c r="G21" s="692" t="s">
        <v>494</v>
      </c>
      <c r="H21" s="688">
        <v>2</v>
      </c>
      <c r="I21" s="31"/>
    </row>
    <row r="22" spans="3:9" ht="38.25" x14ac:dyDescent="0.2">
      <c r="C22" s="13"/>
      <c r="D22" s="85">
        <f t="shared" si="0"/>
        <v>13</v>
      </c>
      <c r="E22" s="682" t="s">
        <v>495</v>
      </c>
      <c r="F22" s="683" t="s">
        <v>115</v>
      </c>
      <c r="G22" s="692" t="s">
        <v>496</v>
      </c>
      <c r="H22" s="688">
        <v>2.4</v>
      </c>
      <c r="I22" s="31"/>
    </row>
    <row r="23" spans="3:9" x14ac:dyDescent="0.2">
      <c r="C23" s="13"/>
      <c r="D23" s="19">
        <f t="shared" si="0"/>
        <v>14</v>
      </c>
      <c r="E23" s="682" t="s">
        <v>497</v>
      </c>
      <c r="F23" s="683" t="s">
        <v>115</v>
      </c>
      <c r="G23" s="692" t="s">
        <v>498</v>
      </c>
      <c r="H23" s="688">
        <v>0.1</v>
      </c>
      <c r="I23" s="31"/>
    </row>
    <row r="24" spans="3:9" ht="25.5" x14ac:dyDescent="0.2">
      <c r="C24" s="13"/>
      <c r="D24" s="19">
        <f t="shared" si="0"/>
        <v>15</v>
      </c>
      <c r="E24" s="682" t="s">
        <v>499</v>
      </c>
      <c r="F24" s="683" t="s">
        <v>115</v>
      </c>
      <c r="G24" s="692" t="s">
        <v>500</v>
      </c>
      <c r="H24" s="688"/>
      <c r="I24" s="31"/>
    </row>
    <row r="25" spans="3:9" x14ac:dyDescent="0.2">
      <c r="C25" s="13"/>
      <c r="D25" s="19">
        <f t="shared" si="0"/>
        <v>16</v>
      </c>
      <c r="E25" s="682" t="s">
        <v>501</v>
      </c>
      <c r="F25" s="683" t="s">
        <v>115</v>
      </c>
      <c r="G25" s="692" t="s">
        <v>501</v>
      </c>
      <c r="H25" s="688">
        <v>0.1</v>
      </c>
      <c r="I25" s="31"/>
    </row>
    <row r="26" spans="3:9" x14ac:dyDescent="0.2">
      <c r="C26" s="13"/>
      <c r="D26" s="85">
        <f t="shared" si="0"/>
        <v>17</v>
      </c>
      <c r="E26" s="682" t="s">
        <v>502</v>
      </c>
      <c r="F26" s="683" t="s">
        <v>115</v>
      </c>
      <c r="G26" s="692" t="s">
        <v>503</v>
      </c>
      <c r="H26" s="688">
        <v>1</v>
      </c>
      <c r="I26" s="31"/>
    </row>
    <row r="27" spans="3:9" x14ac:dyDescent="0.2">
      <c r="C27" s="13"/>
      <c r="D27" s="19">
        <f t="shared" si="0"/>
        <v>18</v>
      </c>
      <c r="E27" s="682" t="s">
        <v>504</v>
      </c>
      <c r="F27" s="683" t="s">
        <v>115</v>
      </c>
      <c r="G27" s="692" t="s">
        <v>505</v>
      </c>
      <c r="H27" s="688">
        <v>0.02</v>
      </c>
      <c r="I27" s="31"/>
    </row>
    <row r="28" spans="3:9" ht="25.5" x14ac:dyDescent="0.2">
      <c r="C28" s="13"/>
      <c r="D28" s="19">
        <f t="shared" si="0"/>
        <v>19</v>
      </c>
      <c r="E28" s="682" t="s">
        <v>506</v>
      </c>
      <c r="F28" s="683" t="s">
        <v>115</v>
      </c>
      <c r="G28" s="692" t="s">
        <v>507</v>
      </c>
      <c r="H28" s="688">
        <v>0.9</v>
      </c>
      <c r="I28" s="31"/>
    </row>
    <row r="29" spans="3:9" ht="25.5" x14ac:dyDescent="0.2">
      <c r="C29" s="13"/>
      <c r="D29" s="19">
        <f t="shared" si="0"/>
        <v>20</v>
      </c>
      <c r="E29" s="682" t="s">
        <v>508</v>
      </c>
      <c r="F29" s="683" t="s">
        <v>115</v>
      </c>
      <c r="G29" s="692" t="s">
        <v>509</v>
      </c>
      <c r="H29" s="688">
        <v>0.1</v>
      </c>
      <c r="I29" s="31"/>
    </row>
    <row r="30" spans="3:9" ht="25.5" x14ac:dyDescent="0.2">
      <c r="C30" s="13"/>
      <c r="D30" s="85">
        <f t="shared" si="0"/>
        <v>21</v>
      </c>
      <c r="E30" s="682" t="s">
        <v>510</v>
      </c>
      <c r="F30" s="683" t="s">
        <v>115</v>
      </c>
      <c r="G30" s="692" t="s">
        <v>511</v>
      </c>
      <c r="H30" s="688">
        <v>0</v>
      </c>
      <c r="I30" s="31"/>
    </row>
    <row r="31" spans="3:9" x14ac:dyDescent="0.2">
      <c r="C31" s="13"/>
      <c r="D31" s="19">
        <f t="shared" si="0"/>
        <v>22</v>
      </c>
      <c r="E31" s="682" t="s">
        <v>512</v>
      </c>
      <c r="F31" s="683" t="s">
        <v>115</v>
      </c>
      <c r="G31" s="692" t="s">
        <v>513</v>
      </c>
      <c r="H31" s="688">
        <v>0.2</v>
      </c>
      <c r="I31" s="31"/>
    </row>
    <row r="32" spans="3:9" ht="38.25" x14ac:dyDescent="0.2">
      <c r="C32" s="13"/>
      <c r="D32" s="19">
        <f t="shared" si="0"/>
        <v>23</v>
      </c>
      <c r="E32" s="682" t="s">
        <v>514</v>
      </c>
      <c r="F32" s="683" t="s">
        <v>115</v>
      </c>
      <c r="G32" s="692" t="s">
        <v>515</v>
      </c>
      <c r="H32" s="688">
        <v>2.2000000000000002</v>
      </c>
      <c r="I32" s="31"/>
    </row>
    <row r="33" spans="3:9" x14ac:dyDescent="0.2">
      <c r="C33" s="13"/>
      <c r="D33" s="85">
        <f t="shared" si="0"/>
        <v>24</v>
      </c>
      <c r="E33" s="682" t="s">
        <v>516</v>
      </c>
      <c r="F33" s="683" t="s">
        <v>115</v>
      </c>
      <c r="G33" s="692" t="s">
        <v>516</v>
      </c>
      <c r="H33" s="688">
        <v>0.5</v>
      </c>
      <c r="I33" s="31"/>
    </row>
    <row r="34" spans="3:9" ht="38.25" x14ac:dyDescent="0.2">
      <c r="C34" s="13"/>
      <c r="D34" s="19">
        <f t="shared" si="0"/>
        <v>25</v>
      </c>
      <c r="E34" s="682" t="s">
        <v>517</v>
      </c>
      <c r="F34" s="683" t="s">
        <v>115</v>
      </c>
      <c r="G34" s="692" t="s">
        <v>518</v>
      </c>
      <c r="H34" s="688">
        <v>0.6</v>
      </c>
      <c r="I34" s="31"/>
    </row>
    <row r="35" spans="3:9" ht="38.25" x14ac:dyDescent="0.2">
      <c r="C35" s="13"/>
      <c r="D35" s="19">
        <f t="shared" si="0"/>
        <v>26</v>
      </c>
      <c r="E35" s="682" t="s">
        <v>519</v>
      </c>
      <c r="F35" s="683" t="s">
        <v>115</v>
      </c>
      <c r="G35" s="692" t="s">
        <v>520</v>
      </c>
      <c r="H35" s="688">
        <v>0.05</v>
      </c>
      <c r="I35" s="31"/>
    </row>
    <row r="36" spans="3:9" x14ac:dyDescent="0.2">
      <c r="C36" s="13"/>
      <c r="D36" s="19">
        <f t="shared" si="0"/>
        <v>27</v>
      </c>
      <c r="E36" s="682" t="s">
        <v>521</v>
      </c>
      <c r="F36" s="683" t="s">
        <v>115</v>
      </c>
      <c r="G36" s="692" t="s">
        <v>521</v>
      </c>
      <c r="H36" s="688">
        <v>0</v>
      </c>
      <c r="I36" s="31"/>
    </row>
    <row r="37" spans="3:9" x14ac:dyDescent="0.2">
      <c r="C37" s="13"/>
      <c r="D37" s="85">
        <f t="shared" si="0"/>
        <v>28</v>
      </c>
      <c r="E37" s="682" t="s">
        <v>522</v>
      </c>
      <c r="F37" s="683" t="s">
        <v>115</v>
      </c>
      <c r="G37" s="692" t="s">
        <v>523</v>
      </c>
      <c r="H37" s="688">
        <v>1.2</v>
      </c>
      <c r="I37" s="31"/>
    </row>
    <row r="38" spans="3:9" ht="25.5" x14ac:dyDescent="0.2">
      <c r="C38" s="13"/>
      <c r="D38" s="19">
        <f t="shared" si="0"/>
        <v>29</v>
      </c>
      <c r="E38" s="682" t="s">
        <v>524</v>
      </c>
      <c r="F38" s="683" t="s">
        <v>115</v>
      </c>
      <c r="G38" s="692" t="s">
        <v>525</v>
      </c>
      <c r="H38" s="688">
        <v>0.8</v>
      </c>
      <c r="I38" s="31"/>
    </row>
    <row r="39" spans="3:9" ht="25.5" x14ac:dyDescent="0.2">
      <c r="C39" s="13"/>
      <c r="D39" s="19">
        <f t="shared" si="0"/>
        <v>30</v>
      </c>
      <c r="E39" s="682" t="s">
        <v>526</v>
      </c>
      <c r="F39" s="683" t="s">
        <v>115</v>
      </c>
      <c r="G39" s="692" t="s">
        <v>527</v>
      </c>
      <c r="H39" s="688">
        <v>1</v>
      </c>
      <c r="I39" s="31"/>
    </row>
    <row r="40" spans="3:9" ht="38.25" x14ac:dyDescent="0.2">
      <c r="C40" s="13"/>
      <c r="D40" s="19">
        <f t="shared" si="0"/>
        <v>31</v>
      </c>
      <c r="E40" s="682" t="s">
        <v>528</v>
      </c>
      <c r="F40" s="683" t="s">
        <v>115</v>
      </c>
      <c r="G40" s="692" t="s">
        <v>529</v>
      </c>
      <c r="H40" s="688">
        <v>0.25</v>
      </c>
      <c r="I40" s="31"/>
    </row>
    <row r="41" spans="3:9" ht="38.25" x14ac:dyDescent="0.2">
      <c r="C41" s="13"/>
      <c r="D41" s="85">
        <f t="shared" si="0"/>
        <v>32</v>
      </c>
      <c r="E41" s="682" t="s">
        <v>134</v>
      </c>
      <c r="F41" s="683" t="s">
        <v>115</v>
      </c>
      <c r="G41" s="692" t="s">
        <v>530</v>
      </c>
      <c r="H41" s="688">
        <v>2</v>
      </c>
      <c r="I41" s="31"/>
    </row>
    <row r="42" spans="3:9" x14ac:dyDescent="0.2">
      <c r="C42" s="13"/>
      <c r="D42" s="19">
        <f t="shared" si="0"/>
        <v>33</v>
      </c>
      <c r="E42" s="682" t="s">
        <v>531</v>
      </c>
      <c r="F42" s="683" t="s">
        <v>115</v>
      </c>
      <c r="G42" s="692" t="s">
        <v>532</v>
      </c>
      <c r="H42" s="688">
        <v>0.4</v>
      </c>
      <c r="I42" s="31"/>
    </row>
    <row r="43" spans="3:9" ht="25.5" x14ac:dyDescent="0.2">
      <c r="C43" s="13"/>
      <c r="D43" s="19">
        <f t="shared" si="0"/>
        <v>34</v>
      </c>
      <c r="E43" s="682" t="s">
        <v>533</v>
      </c>
      <c r="F43" s="683" t="s">
        <v>115</v>
      </c>
      <c r="G43" s="692" t="s">
        <v>534</v>
      </c>
      <c r="H43" s="688">
        <v>1.2</v>
      </c>
      <c r="I43" s="31"/>
    </row>
    <row r="44" spans="3:9" ht="38.25" x14ac:dyDescent="0.2">
      <c r="C44" s="13"/>
      <c r="D44" s="85">
        <f t="shared" si="0"/>
        <v>35</v>
      </c>
      <c r="E44" s="682" t="s">
        <v>535</v>
      </c>
      <c r="F44" s="683" t="s">
        <v>115</v>
      </c>
      <c r="G44" s="692" t="s">
        <v>536</v>
      </c>
      <c r="H44" s="688">
        <v>1.1000000000000001</v>
      </c>
      <c r="I44" s="31"/>
    </row>
    <row r="45" spans="3:9" x14ac:dyDescent="0.2">
      <c r="C45" s="13"/>
      <c r="D45" s="19">
        <f t="shared" si="0"/>
        <v>36</v>
      </c>
      <c r="E45" s="682" t="s">
        <v>537</v>
      </c>
      <c r="F45" s="683" t="s">
        <v>115</v>
      </c>
      <c r="G45" s="692" t="s">
        <v>537</v>
      </c>
      <c r="H45" s="688">
        <v>0.1</v>
      </c>
      <c r="I45" s="31"/>
    </row>
    <row r="46" spans="3:9" ht="25.5" x14ac:dyDescent="0.2">
      <c r="C46" s="13"/>
      <c r="D46" s="19">
        <f t="shared" si="0"/>
        <v>37</v>
      </c>
      <c r="E46" s="682" t="s">
        <v>538</v>
      </c>
      <c r="F46" s="683" t="s">
        <v>115</v>
      </c>
      <c r="G46" s="692" t="s">
        <v>539</v>
      </c>
      <c r="H46" s="688">
        <v>2.8</v>
      </c>
      <c r="I46" s="31"/>
    </row>
    <row r="47" spans="3:9" x14ac:dyDescent="0.2">
      <c r="C47" s="13"/>
      <c r="D47" s="19">
        <f t="shared" si="0"/>
        <v>38</v>
      </c>
      <c r="E47" s="682" t="s">
        <v>540</v>
      </c>
      <c r="F47" s="691" t="s">
        <v>115</v>
      </c>
      <c r="G47" s="692" t="s">
        <v>541</v>
      </c>
      <c r="H47" s="688">
        <v>0.6</v>
      </c>
      <c r="I47" s="31"/>
    </row>
    <row r="48" spans="3:9" x14ac:dyDescent="0.2">
      <c r="C48" s="13"/>
      <c r="D48" s="85">
        <f t="shared" si="0"/>
        <v>39</v>
      </c>
      <c r="E48" s="682" t="s">
        <v>542</v>
      </c>
      <c r="F48" s="683" t="s">
        <v>115</v>
      </c>
      <c r="G48" s="692" t="s">
        <v>138</v>
      </c>
      <c r="H48" s="688">
        <v>0.4</v>
      </c>
      <c r="I48" s="31"/>
    </row>
    <row r="49" spans="3:12" x14ac:dyDescent="0.2">
      <c r="C49" s="13"/>
      <c r="D49" s="19">
        <f t="shared" si="0"/>
        <v>40</v>
      </c>
      <c r="E49" s="682" t="s">
        <v>543</v>
      </c>
      <c r="F49" s="683" t="s">
        <v>115</v>
      </c>
      <c r="G49" s="692" t="s">
        <v>544</v>
      </c>
      <c r="H49" s="688">
        <v>0.2</v>
      </c>
      <c r="I49" s="31"/>
    </row>
    <row r="50" spans="3:12" x14ac:dyDescent="0.2">
      <c r="C50" s="13"/>
      <c r="D50" s="19">
        <f t="shared" si="0"/>
        <v>41</v>
      </c>
      <c r="E50" s="682" t="s">
        <v>545</v>
      </c>
      <c r="F50" s="683" t="s">
        <v>115</v>
      </c>
      <c r="G50" s="692" t="s">
        <v>546</v>
      </c>
      <c r="H50" s="688">
        <v>0.5</v>
      </c>
      <c r="I50" s="31"/>
    </row>
    <row r="51" spans="3:12" ht="25.5" x14ac:dyDescent="0.2">
      <c r="C51" s="13"/>
      <c r="D51" s="19">
        <f t="shared" si="0"/>
        <v>42</v>
      </c>
      <c r="E51" s="682" t="s">
        <v>547</v>
      </c>
      <c r="F51" s="683" t="s">
        <v>99</v>
      </c>
      <c r="G51" s="692" t="s">
        <v>548</v>
      </c>
      <c r="H51" s="688">
        <v>2.8</v>
      </c>
      <c r="I51" s="31"/>
    </row>
    <row r="52" spans="3:12" x14ac:dyDescent="0.2">
      <c r="C52" s="13"/>
      <c r="D52" s="85">
        <f t="shared" si="0"/>
        <v>43</v>
      </c>
      <c r="E52" s="682" t="s">
        <v>549</v>
      </c>
      <c r="F52" s="683" t="s">
        <v>115</v>
      </c>
      <c r="G52" s="692" t="s">
        <v>550</v>
      </c>
      <c r="H52" s="688">
        <v>30</v>
      </c>
      <c r="I52" s="31"/>
    </row>
    <row r="53" spans="3:12" x14ac:dyDescent="0.2">
      <c r="C53" s="13"/>
      <c r="D53" s="19">
        <f t="shared" si="0"/>
        <v>44</v>
      </c>
      <c r="E53" s="682" t="s">
        <v>551</v>
      </c>
      <c r="F53" s="683" t="s">
        <v>99</v>
      </c>
      <c r="G53" s="692" t="s">
        <v>552</v>
      </c>
      <c r="H53" s="690">
        <v>0.85</v>
      </c>
      <c r="I53" s="31"/>
    </row>
    <row r="54" spans="3:12" ht="19.5" hidden="1" customHeight="1" x14ac:dyDescent="0.2">
      <c r="C54" s="13"/>
      <c r="D54" s="19">
        <f t="shared" si="0"/>
        <v>45</v>
      </c>
      <c r="E54" s="99"/>
      <c r="F54" s="103"/>
      <c r="G54" s="101"/>
      <c r="H54" s="654"/>
      <c r="I54" s="31"/>
    </row>
    <row r="55" spans="3:12" ht="19.5" hidden="1" customHeight="1" x14ac:dyDescent="0.2">
      <c r="C55" s="13"/>
      <c r="D55" s="85">
        <f t="shared" si="0"/>
        <v>46</v>
      </c>
      <c r="E55" s="99"/>
      <c r="F55" s="103"/>
      <c r="G55" s="101"/>
      <c r="H55" s="654"/>
      <c r="I55" s="31"/>
    </row>
    <row r="56" spans="3:12" ht="19.5" hidden="1" customHeight="1" x14ac:dyDescent="0.2">
      <c r="C56" s="13"/>
      <c r="D56" s="19">
        <f t="shared" si="0"/>
        <v>47</v>
      </c>
      <c r="E56" s="99"/>
      <c r="F56" s="103"/>
      <c r="G56" s="101"/>
      <c r="H56" s="654"/>
      <c r="I56" s="31"/>
    </row>
    <row r="57" spans="3:12" ht="19.5" hidden="1" customHeight="1" x14ac:dyDescent="0.2">
      <c r="C57" s="13"/>
      <c r="D57" s="19">
        <f t="shared" si="0"/>
        <v>48</v>
      </c>
      <c r="E57" s="99"/>
      <c r="F57" s="103"/>
      <c r="G57" s="101"/>
      <c r="H57" s="654"/>
      <c r="I57" s="31"/>
    </row>
    <row r="58" spans="3:12" ht="19.5" hidden="1" customHeight="1" x14ac:dyDescent="0.2">
      <c r="C58" s="13"/>
      <c r="D58" s="19">
        <f t="shared" si="0"/>
        <v>49</v>
      </c>
      <c r="E58" s="99"/>
      <c r="F58" s="103"/>
      <c r="G58" s="101"/>
      <c r="H58" s="654"/>
      <c r="I58" s="31"/>
      <c r="L58" s="14"/>
    </row>
    <row r="59" spans="3:12" ht="19.5" hidden="1" customHeight="1" x14ac:dyDescent="0.2">
      <c r="C59" s="13"/>
      <c r="D59" s="85">
        <f t="shared" si="0"/>
        <v>50</v>
      </c>
      <c r="E59" s="99"/>
      <c r="F59" s="103"/>
      <c r="G59" s="101"/>
      <c r="H59" s="654"/>
      <c r="I59" s="31"/>
    </row>
    <row r="60" spans="3:12" ht="19.5" hidden="1" customHeight="1" x14ac:dyDescent="0.2">
      <c r="C60" s="13"/>
      <c r="D60" s="19">
        <f t="shared" si="0"/>
        <v>51</v>
      </c>
      <c r="E60" s="99"/>
      <c r="F60" s="103"/>
      <c r="G60" s="101"/>
      <c r="H60" s="654"/>
      <c r="I60" s="31"/>
    </row>
    <row r="61" spans="3:12" ht="19.5" hidden="1" customHeight="1" x14ac:dyDescent="0.2">
      <c r="C61" s="13"/>
      <c r="D61" s="19">
        <f t="shared" si="0"/>
        <v>52</v>
      </c>
      <c r="E61" s="99"/>
      <c r="F61" s="103"/>
      <c r="G61" s="101"/>
      <c r="H61" s="654"/>
      <c r="I61" s="31"/>
    </row>
    <row r="62" spans="3:12" ht="19.5" hidden="1" customHeight="1" x14ac:dyDescent="0.2">
      <c r="C62" s="13"/>
      <c r="D62" s="19">
        <f t="shared" si="0"/>
        <v>53</v>
      </c>
      <c r="E62" s="99"/>
      <c r="F62" s="103"/>
      <c r="G62" s="101"/>
      <c r="H62" s="654"/>
      <c r="I62" s="31"/>
    </row>
    <row r="63" spans="3:12" ht="19.5" hidden="1" customHeight="1" x14ac:dyDescent="0.2">
      <c r="C63" s="13"/>
      <c r="D63" s="85">
        <f t="shared" si="0"/>
        <v>54</v>
      </c>
      <c r="E63" s="99"/>
      <c r="F63" s="103"/>
      <c r="G63" s="101"/>
      <c r="H63" s="654"/>
      <c r="I63" s="31"/>
    </row>
    <row r="64" spans="3:12" ht="19.5" hidden="1" customHeight="1" x14ac:dyDescent="0.2">
      <c r="C64" s="13"/>
      <c r="D64" s="19">
        <f t="shared" si="0"/>
        <v>55</v>
      </c>
      <c r="E64" s="99"/>
      <c r="F64" s="103"/>
      <c r="G64" s="101"/>
      <c r="H64" s="654"/>
      <c r="I64" s="31"/>
    </row>
    <row r="65" spans="3:15" ht="19.5" hidden="1" customHeight="1" x14ac:dyDescent="0.2">
      <c r="C65" s="13"/>
      <c r="D65" s="19">
        <f t="shared" si="0"/>
        <v>56</v>
      </c>
      <c r="E65" s="99"/>
      <c r="F65" s="103"/>
      <c r="G65" s="101"/>
      <c r="H65" s="654"/>
      <c r="I65" s="31"/>
    </row>
    <row r="66" spans="3:15" ht="19.5" hidden="1" customHeight="1" x14ac:dyDescent="0.2">
      <c r="C66" s="13"/>
      <c r="D66" s="85">
        <f t="shared" si="0"/>
        <v>57</v>
      </c>
      <c r="E66" s="99"/>
      <c r="F66" s="103"/>
      <c r="G66" s="101"/>
      <c r="H66" s="654"/>
      <c r="I66" s="31"/>
    </row>
    <row r="67" spans="3:15" ht="19.5" hidden="1" customHeight="1" x14ac:dyDescent="0.2">
      <c r="C67" s="13"/>
      <c r="D67" s="19">
        <f t="shared" si="0"/>
        <v>58</v>
      </c>
      <c r="E67" s="99"/>
      <c r="F67" s="103"/>
      <c r="G67" s="101"/>
      <c r="H67" s="654"/>
      <c r="I67" s="31"/>
    </row>
    <row r="68" spans="3:15" ht="19.5" hidden="1" customHeight="1" x14ac:dyDescent="0.2">
      <c r="C68" s="13"/>
      <c r="D68" s="19">
        <f t="shared" si="0"/>
        <v>59</v>
      </c>
      <c r="E68" s="99"/>
      <c r="F68" s="103"/>
      <c r="G68" s="101"/>
      <c r="H68" s="654"/>
      <c r="I68" s="31"/>
    </row>
    <row r="69" spans="3:15" ht="19.5" hidden="1" customHeight="1" x14ac:dyDescent="0.2">
      <c r="C69" s="13"/>
      <c r="D69" s="85">
        <f t="shared" si="0"/>
        <v>60</v>
      </c>
      <c r="E69" s="99"/>
      <c r="F69" s="103"/>
      <c r="G69" s="101"/>
      <c r="H69" s="654"/>
      <c r="I69" s="31"/>
    </row>
    <row r="70" spans="3:15" ht="19.5" hidden="1" customHeight="1" x14ac:dyDescent="0.2">
      <c r="C70" s="13"/>
      <c r="D70" s="19">
        <f t="shared" si="0"/>
        <v>61</v>
      </c>
      <c r="E70" s="99"/>
      <c r="F70" s="103"/>
      <c r="G70" s="101"/>
      <c r="H70" s="654"/>
      <c r="I70" s="31"/>
    </row>
    <row r="71" spans="3:15" ht="19.5" hidden="1" customHeight="1" x14ac:dyDescent="0.2">
      <c r="C71" s="13"/>
      <c r="D71" s="19">
        <f t="shared" si="0"/>
        <v>62</v>
      </c>
      <c r="E71" s="99"/>
      <c r="F71" s="103"/>
      <c r="G71" s="101"/>
      <c r="H71" s="654"/>
      <c r="I71" s="31"/>
    </row>
    <row r="72" spans="3:15" ht="19.5" hidden="1" customHeight="1" x14ac:dyDescent="0.2">
      <c r="C72" s="13"/>
      <c r="D72" s="85">
        <f t="shared" si="0"/>
        <v>63</v>
      </c>
      <c r="E72" s="99"/>
      <c r="F72" s="103"/>
      <c r="G72" s="101"/>
      <c r="H72" s="654"/>
      <c r="I72" s="31"/>
    </row>
    <row r="73" spans="3:15" ht="19.5" hidden="1" customHeight="1" x14ac:dyDescent="0.2">
      <c r="C73" s="13"/>
      <c r="D73" s="19">
        <f t="shared" si="0"/>
        <v>64</v>
      </c>
      <c r="E73" s="99"/>
      <c r="F73" s="103"/>
      <c r="G73" s="101"/>
      <c r="H73" s="654"/>
      <c r="I73" s="31"/>
    </row>
    <row r="74" spans="3:15" ht="19.5" hidden="1" customHeight="1" x14ac:dyDescent="0.2">
      <c r="C74" s="13"/>
      <c r="D74" s="19">
        <f t="shared" si="0"/>
        <v>65</v>
      </c>
      <c r="E74" s="99"/>
      <c r="F74" s="103"/>
      <c r="G74" s="101"/>
      <c r="H74" s="654"/>
      <c r="I74" s="31"/>
    </row>
    <row r="75" spans="3:15" ht="19.5" hidden="1" customHeight="1" x14ac:dyDescent="0.2">
      <c r="C75" s="13"/>
      <c r="D75" s="85">
        <f t="shared" si="0"/>
        <v>66</v>
      </c>
      <c r="E75" s="99"/>
      <c r="F75" s="103"/>
      <c r="G75" s="101"/>
      <c r="H75" s="654"/>
      <c r="I75" s="31"/>
    </row>
    <row r="76" spans="3:15" ht="19.5" hidden="1" customHeight="1" x14ac:dyDescent="0.2">
      <c r="C76" s="13"/>
      <c r="D76" s="19">
        <f t="shared" si="0"/>
        <v>67</v>
      </c>
      <c r="E76" s="99"/>
      <c r="F76" s="103"/>
      <c r="G76" s="101"/>
      <c r="H76" s="654"/>
      <c r="I76" s="31"/>
      <c r="O76" s="52"/>
    </row>
    <row r="77" spans="3:15" ht="19.5" hidden="1" customHeight="1" x14ac:dyDescent="0.2">
      <c r="C77" s="13"/>
      <c r="D77" s="19">
        <f t="shared" si="0"/>
        <v>68</v>
      </c>
      <c r="E77" s="99"/>
      <c r="F77" s="103"/>
      <c r="G77" s="101"/>
      <c r="H77" s="654"/>
      <c r="I77" s="31"/>
      <c r="O77" s="52"/>
    </row>
    <row r="78" spans="3:15" ht="19.5" hidden="1" customHeight="1" x14ac:dyDescent="0.2">
      <c r="C78" s="13"/>
      <c r="D78" s="85">
        <f t="shared" si="0"/>
        <v>69</v>
      </c>
      <c r="E78" s="99"/>
      <c r="F78" s="103"/>
      <c r="G78" s="101"/>
      <c r="H78" s="654"/>
      <c r="I78" s="31"/>
      <c r="O78" s="52"/>
    </row>
    <row r="79" spans="3:15" ht="19.5" hidden="1" customHeight="1" x14ac:dyDescent="0.2">
      <c r="C79" s="13"/>
      <c r="D79" s="19">
        <f t="shared" ref="D79:D142" si="1">D78+1</f>
        <v>70</v>
      </c>
      <c r="E79" s="99"/>
      <c r="F79" s="103"/>
      <c r="G79" s="101"/>
      <c r="H79" s="654"/>
      <c r="I79" s="31"/>
      <c r="O79" s="52"/>
    </row>
    <row r="80" spans="3:15" ht="19.5" hidden="1" customHeight="1" x14ac:dyDescent="0.2">
      <c r="C80" s="13"/>
      <c r="D80" s="19">
        <f t="shared" si="1"/>
        <v>71</v>
      </c>
      <c r="E80" s="99"/>
      <c r="F80" s="103"/>
      <c r="G80" s="101"/>
      <c r="H80" s="654"/>
      <c r="I80" s="31"/>
      <c r="O80" s="52"/>
    </row>
    <row r="81" spans="3:15" ht="19.5" hidden="1" customHeight="1" x14ac:dyDescent="0.2">
      <c r="C81" s="13"/>
      <c r="D81" s="85">
        <f t="shared" si="1"/>
        <v>72</v>
      </c>
      <c r="E81" s="99"/>
      <c r="F81" s="103"/>
      <c r="G81" s="101"/>
      <c r="H81" s="654"/>
      <c r="I81" s="31"/>
      <c r="O81" s="52"/>
    </row>
    <row r="82" spans="3:15" ht="19.5" hidden="1" customHeight="1" x14ac:dyDescent="0.2">
      <c r="C82" s="13"/>
      <c r="D82" s="19">
        <f t="shared" si="1"/>
        <v>73</v>
      </c>
      <c r="E82" s="99"/>
      <c r="F82" s="103"/>
      <c r="G82" s="101"/>
      <c r="H82" s="654"/>
      <c r="I82" s="31"/>
      <c r="O82" s="52"/>
    </row>
    <row r="83" spans="3:15" ht="19.5" hidden="1" customHeight="1" x14ac:dyDescent="0.2">
      <c r="C83" s="13"/>
      <c r="D83" s="19">
        <f t="shared" si="1"/>
        <v>74</v>
      </c>
      <c r="E83" s="99"/>
      <c r="F83" s="103"/>
      <c r="G83" s="101"/>
      <c r="H83" s="654"/>
      <c r="I83" s="31"/>
      <c r="O83" s="52"/>
    </row>
    <row r="84" spans="3:15" ht="19.5" hidden="1" customHeight="1" x14ac:dyDescent="0.2">
      <c r="C84" s="13"/>
      <c r="D84" s="85">
        <f t="shared" si="1"/>
        <v>75</v>
      </c>
      <c r="E84" s="99"/>
      <c r="F84" s="103"/>
      <c r="G84" s="101"/>
      <c r="H84" s="654"/>
      <c r="I84" s="31"/>
      <c r="O84" s="52"/>
    </row>
    <row r="85" spans="3:15" ht="19.5" hidden="1" customHeight="1" x14ac:dyDescent="0.2">
      <c r="C85" s="13"/>
      <c r="D85" s="19">
        <f t="shared" si="1"/>
        <v>76</v>
      </c>
      <c r="E85" s="99"/>
      <c r="F85" s="103"/>
      <c r="G85" s="101"/>
      <c r="H85" s="654"/>
      <c r="I85" s="31"/>
      <c r="O85" s="52"/>
    </row>
    <row r="86" spans="3:15" ht="19.5" hidden="1" customHeight="1" x14ac:dyDescent="0.2">
      <c r="C86" s="13"/>
      <c r="D86" s="19">
        <f t="shared" si="1"/>
        <v>77</v>
      </c>
      <c r="E86" s="99"/>
      <c r="F86" s="103"/>
      <c r="G86" s="101"/>
      <c r="H86" s="654"/>
      <c r="I86" s="31"/>
      <c r="O86" s="52"/>
    </row>
    <row r="87" spans="3:15" ht="19.5" hidden="1" customHeight="1" x14ac:dyDescent="0.2">
      <c r="C87" s="13"/>
      <c r="D87" s="85">
        <f t="shared" si="1"/>
        <v>78</v>
      </c>
      <c r="E87" s="99"/>
      <c r="F87" s="103"/>
      <c r="G87" s="101"/>
      <c r="H87" s="654"/>
      <c r="I87" s="31"/>
      <c r="O87" s="52"/>
    </row>
    <row r="88" spans="3:15" ht="19.5" hidden="1" customHeight="1" x14ac:dyDescent="0.2">
      <c r="C88" s="13"/>
      <c r="D88" s="19">
        <f t="shared" si="1"/>
        <v>79</v>
      </c>
      <c r="E88" s="99"/>
      <c r="F88" s="103"/>
      <c r="G88" s="101"/>
      <c r="H88" s="654"/>
      <c r="I88" s="31"/>
      <c r="O88" s="52"/>
    </row>
    <row r="89" spans="3:15" ht="19.5" hidden="1" customHeight="1" x14ac:dyDescent="0.2">
      <c r="C89" s="13"/>
      <c r="D89" s="19">
        <f t="shared" si="1"/>
        <v>80</v>
      </c>
      <c r="E89" s="99"/>
      <c r="F89" s="103"/>
      <c r="G89" s="101"/>
      <c r="H89" s="654"/>
      <c r="I89" s="31"/>
      <c r="O89" s="52"/>
    </row>
    <row r="90" spans="3:15" ht="19.5" hidden="1" customHeight="1" x14ac:dyDescent="0.2">
      <c r="C90" s="13"/>
      <c r="D90" s="85">
        <f t="shared" si="1"/>
        <v>81</v>
      </c>
      <c r="E90" s="99"/>
      <c r="F90" s="103"/>
      <c r="G90" s="101"/>
      <c r="H90" s="654"/>
      <c r="I90" s="31"/>
      <c r="O90" s="52"/>
    </row>
    <row r="91" spans="3:15" ht="19.5" hidden="1" customHeight="1" x14ac:dyDescent="0.2">
      <c r="C91" s="13"/>
      <c r="D91" s="19">
        <f t="shared" si="1"/>
        <v>82</v>
      </c>
      <c r="E91" s="99"/>
      <c r="F91" s="103"/>
      <c r="G91" s="101"/>
      <c r="H91" s="654"/>
      <c r="I91" s="31"/>
      <c r="O91" s="52"/>
    </row>
    <row r="92" spans="3:15" ht="19.5" hidden="1" customHeight="1" x14ac:dyDescent="0.2">
      <c r="C92" s="13"/>
      <c r="D92" s="19">
        <f t="shared" si="1"/>
        <v>83</v>
      </c>
      <c r="E92" s="99"/>
      <c r="F92" s="103"/>
      <c r="G92" s="101"/>
      <c r="H92" s="654"/>
      <c r="I92" s="31"/>
      <c r="O92" s="52"/>
    </row>
    <row r="93" spans="3:15" ht="19.5" hidden="1" customHeight="1" x14ac:dyDescent="0.2">
      <c r="C93" s="13"/>
      <c r="D93" s="85">
        <f t="shared" si="1"/>
        <v>84</v>
      </c>
      <c r="E93" s="99"/>
      <c r="F93" s="103"/>
      <c r="G93" s="101"/>
      <c r="H93" s="654"/>
      <c r="I93" s="31"/>
      <c r="O93" s="52"/>
    </row>
    <row r="94" spans="3:15" ht="19.5" hidden="1" customHeight="1" x14ac:dyDescent="0.2">
      <c r="C94" s="13"/>
      <c r="D94" s="19">
        <f t="shared" si="1"/>
        <v>85</v>
      </c>
      <c r="E94" s="99"/>
      <c r="F94" s="103"/>
      <c r="G94" s="101"/>
      <c r="H94" s="654"/>
      <c r="I94" s="31"/>
      <c r="O94" s="52"/>
    </row>
    <row r="95" spans="3:15" ht="19.5" hidden="1" customHeight="1" x14ac:dyDescent="0.2">
      <c r="C95" s="13"/>
      <c r="D95" s="19">
        <f t="shared" si="1"/>
        <v>86</v>
      </c>
      <c r="E95" s="99"/>
      <c r="F95" s="103"/>
      <c r="G95" s="101"/>
      <c r="H95" s="654"/>
      <c r="I95" s="31"/>
      <c r="O95" s="52"/>
    </row>
    <row r="96" spans="3:15" ht="19.5" hidden="1" customHeight="1" x14ac:dyDescent="0.2">
      <c r="C96" s="13"/>
      <c r="D96" s="85">
        <f t="shared" si="1"/>
        <v>87</v>
      </c>
      <c r="E96" s="99"/>
      <c r="F96" s="103"/>
      <c r="G96" s="101"/>
      <c r="H96" s="654"/>
      <c r="I96" s="31"/>
      <c r="O96" s="52"/>
    </row>
    <row r="97" spans="3:15" ht="19.5" hidden="1" customHeight="1" x14ac:dyDescent="0.2">
      <c r="C97" s="13"/>
      <c r="D97" s="19">
        <f t="shared" si="1"/>
        <v>88</v>
      </c>
      <c r="E97" s="99"/>
      <c r="F97" s="103"/>
      <c r="G97" s="101"/>
      <c r="H97" s="654"/>
      <c r="I97" s="31"/>
      <c r="O97" s="52"/>
    </row>
    <row r="98" spans="3:15" ht="19.5" hidden="1" customHeight="1" x14ac:dyDescent="0.2">
      <c r="C98" s="13"/>
      <c r="D98" s="19">
        <f t="shared" si="1"/>
        <v>89</v>
      </c>
      <c r="E98" s="99"/>
      <c r="F98" s="103"/>
      <c r="G98" s="101"/>
      <c r="H98" s="654"/>
      <c r="I98" s="31"/>
      <c r="O98" s="52"/>
    </row>
    <row r="99" spans="3:15" ht="19.5" hidden="1" customHeight="1" x14ac:dyDescent="0.2">
      <c r="C99" s="13"/>
      <c r="D99" s="85">
        <f t="shared" si="1"/>
        <v>90</v>
      </c>
      <c r="E99" s="99"/>
      <c r="F99" s="103"/>
      <c r="G99" s="101"/>
      <c r="H99" s="654"/>
      <c r="I99" s="31"/>
      <c r="O99" s="52"/>
    </row>
    <row r="100" spans="3:15" ht="19.5" hidden="1" customHeight="1" x14ac:dyDescent="0.2">
      <c r="C100" s="13"/>
      <c r="D100" s="19">
        <f t="shared" si="1"/>
        <v>91</v>
      </c>
      <c r="E100" s="99"/>
      <c r="F100" s="103"/>
      <c r="G100" s="101"/>
      <c r="H100" s="654"/>
      <c r="I100" s="31"/>
      <c r="O100" s="52"/>
    </row>
    <row r="101" spans="3:15" ht="19.5" hidden="1" customHeight="1" x14ac:dyDescent="0.2">
      <c r="C101" s="13"/>
      <c r="D101" s="19">
        <f t="shared" si="1"/>
        <v>92</v>
      </c>
      <c r="E101" s="99"/>
      <c r="F101" s="103"/>
      <c r="G101" s="101"/>
      <c r="H101" s="654"/>
      <c r="I101" s="31"/>
      <c r="O101" s="52"/>
    </row>
    <row r="102" spans="3:15" ht="19.5" hidden="1" customHeight="1" x14ac:dyDescent="0.2">
      <c r="C102" s="13"/>
      <c r="D102" s="85">
        <f t="shared" si="1"/>
        <v>93</v>
      </c>
      <c r="E102" s="99"/>
      <c r="F102" s="103"/>
      <c r="G102" s="101"/>
      <c r="H102" s="654"/>
      <c r="I102" s="31"/>
      <c r="O102" s="52"/>
    </row>
    <row r="103" spans="3:15" ht="19.5" hidden="1" customHeight="1" x14ac:dyDescent="0.2">
      <c r="C103" s="13"/>
      <c r="D103" s="19">
        <f t="shared" si="1"/>
        <v>94</v>
      </c>
      <c r="E103" s="99"/>
      <c r="F103" s="103"/>
      <c r="G103" s="101"/>
      <c r="H103" s="654"/>
      <c r="I103" s="31"/>
      <c r="O103" s="52"/>
    </row>
    <row r="104" spans="3:15" ht="19.5" hidden="1" customHeight="1" x14ac:dyDescent="0.2">
      <c r="C104" s="13"/>
      <c r="D104" s="19">
        <f t="shared" si="1"/>
        <v>95</v>
      </c>
      <c r="E104" s="99"/>
      <c r="F104" s="103"/>
      <c r="G104" s="101"/>
      <c r="H104" s="654"/>
      <c r="I104" s="31"/>
      <c r="O104" s="52"/>
    </row>
    <row r="105" spans="3:15" ht="19.5" hidden="1" customHeight="1" x14ac:dyDescent="0.2">
      <c r="C105" s="13"/>
      <c r="D105" s="85">
        <f t="shared" si="1"/>
        <v>96</v>
      </c>
      <c r="E105" s="99"/>
      <c r="F105" s="103"/>
      <c r="G105" s="101"/>
      <c r="H105" s="654"/>
      <c r="I105" s="31"/>
      <c r="O105" s="52"/>
    </row>
    <row r="106" spans="3:15" ht="19.5" hidden="1" customHeight="1" x14ac:dyDescent="0.2">
      <c r="C106" s="13"/>
      <c r="D106" s="19">
        <f t="shared" si="1"/>
        <v>97</v>
      </c>
      <c r="E106" s="99"/>
      <c r="F106" s="103"/>
      <c r="G106" s="101"/>
      <c r="H106" s="654"/>
      <c r="I106" s="31"/>
      <c r="O106" s="52"/>
    </row>
    <row r="107" spans="3:15" ht="19.5" hidden="1" customHeight="1" x14ac:dyDescent="0.2">
      <c r="C107" s="13"/>
      <c r="D107" s="19">
        <f t="shared" si="1"/>
        <v>98</v>
      </c>
      <c r="E107" s="99"/>
      <c r="F107" s="103"/>
      <c r="G107" s="101"/>
      <c r="H107" s="654"/>
      <c r="I107" s="31"/>
      <c r="O107" s="52"/>
    </row>
    <row r="108" spans="3:15" ht="19.5" hidden="1" customHeight="1" x14ac:dyDescent="0.2">
      <c r="C108" s="13"/>
      <c r="D108" s="85">
        <f t="shared" si="1"/>
        <v>99</v>
      </c>
      <c r="E108" s="99"/>
      <c r="F108" s="103"/>
      <c r="G108" s="101"/>
      <c r="H108" s="654"/>
      <c r="I108" s="31"/>
      <c r="O108" s="52"/>
    </row>
    <row r="109" spans="3:15" ht="19.5" hidden="1" customHeight="1" x14ac:dyDescent="0.2">
      <c r="C109" s="13"/>
      <c r="D109" s="19">
        <f t="shared" si="1"/>
        <v>100</v>
      </c>
      <c r="E109" s="99"/>
      <c r="F109" s="103"/>
      <c r="G109" s="101"/>
      <c r="H109" s="654"/>
      <c r="I109" s="31"/>
      <c r="O109" s="52"/>
    </row>
    <row r="110" spans="3:15" ht="19.5" hidden="1" customHeight="1" x14ac:dyDescent="0.2">
      <c r="C110" s="13"/>
      <c r="D110" s="19">
        <f t="shared" si="1"/>
        <v>101</v>
      </c>
      <c r="E110" s="99"/>
      <c r="F110" s="103"/>
      <c r="G110" s="101"/>
      <c r="H110" s="654"/>
      <c r="I110" s="31"/>
      <c r="O110" s="52"/>
    </row>
    <row r="111" spans="3:15" ht="19.5" hidden="1" customHeight="1" x14ac:dyDescent="0.2">
      <c r="C111" s="13"/>
      <c r="D111" s="85">
        <f t="shared" si="1"/>
        <v>102</v>
      </c>
      <c r="E111" s="99"/>
      <c r="F111" s="103"/>
      <c r="G111" s="101"/>
      <c r="H111" s="654"/>
      <c r="I111" s="31"/>
      <c r="O111" s="52"/>
    </row>
    <row r="112" spans="3:15" ht="19.5" hidden="1" customHeight="1" x14ac:dyDescent="0.2">
      <c r="C112" s="13"/>
      <c r="D112" s="19">
        <f t="shared" si="1"/>
        <v>103</v>
      </c>
      <c r="E112" s="99"/>
      <c r="F112" s="103"/>
      <c r="G112" s="101"/>
      <c r="H112" s="654"/>
      <c r="I112" s="31"/>
      <c r="O112" s="52"/>
    </row>
    <row r="113" spans="3:15" ht="19.5" hidden="1" customHeight="1" x14ac:dyDescent="0.2">
      <c r="C113" s="13"/>
      <c r="D113" s="19">
        <f t="shared" si="1"/>
        <v>104</v>
      </c>
      <c r="E113" s="99"/>
      <c r="F113" s="103"/>
      <c r="G113" s="101"/>
      <c r="H113" s="654"/>
      <c r="I113" s="31"/>
      <c r="O113" s="52"/>
    </row>
    <row r="114" spans="3:15" ht="19.5" hidden="1" customHeight="1" x14ac:dyDescent="0.2">
      <c r="C114" s="13"/>
      <c r="D114" s="85">
        <f t="shared" si="1"/>
        <v>105</v>
      </c>
      <c r="E114" s="99"/>
      <c r="F114" s="103"/>
      <c r="G114" s="101"/>
      <c r="H114" s="654"/>
      <c r="I114" s="31"/>
      <c r="O114" s="52"/>
    </row>
    <row r="115" spans="3:15" ht="19.5" hidden="1" customHeight="1" x14ac:dyDescent="0.2">
      <c r="C115" s="13"/>
      <c r="D115" s="19">
        <f t="shared" si="1"/>
        <v>106</v>
      </c>
      <c r="E115" s="99"/>
      <c r="F115" s="103"/>
      <c r="G115" s="101"/>
      <c r="H115" s="654"/>
      <c r="I115" s="31"/>
      <c r="O115" s="52"/>
    </row>
    <row r="116" spans="3:15" ht="19.5" hidden="1" customHeight="1" x14ac:dyDescent="0.2">
      <c r="C116" s="13"/>
      <c r="D116" s="19">
        <f t="shared" si="1"/>
        <v>107</v>
      </c>
      <c r="E116" s="99"/>
      <c r="F116" s="103"/>
      <c r="G116" s="101"/>
      <c r="H116" s="654"/>
      <c r="I116" s="31"/>
      <c r="O116" s="52"/>
    </row>
    <row r="117" spans="3:15" ht="19.5" hidden="1" customHeight="1" x14ac:dyDescent="0.2">
      <c r="C117" s="13"/>
      <c r="D117" s="85">
        <f t="shared" si="1"/>
        <v>108</v>
      </c>
      <c r="E117" s="99"/>
      <c r="F117" s="103"/>
      <c r="G117" s="101"/>
      <c r="H117" s="654"/>
      <c r="I117" s="31"/>
      <c r="O117" s="52"/>
    </row>
    <row r="118" spans="3:15" ht="19.5" hidden="1" customHeight="1" x14ac:dyDescent="0.2">
      <c r="C118" s="13"/>
      <c r="D118" s="19">
        <f t="shared" si="1"/>
        <v>109</v>
      </c>
      <c r="E118" s="99"/>
      <c r="F118" s="103"/>
      <c r="G118" s="101"/>
      <c r="H118" s="654"/>
      <c r="I118" s="31"/>
      <c r="O118" s="52"/>
    </row>
    <row r="119" spans="3:15" ht="19.5" hidden="1" customHeight="1" x14ac:dyDescent="0.2">
      <c r="C119" s="13"/>
      <c r="D119" s="19">
        <f t="shared" si="1"/>
        <v>110</v>
      </c>
      <c r="E119" s="99"/>
      <c r="F119" s="103"/>
      <c r="G119" s="101"/>
      <c r="H119" s="654"/>
      <c r="I119" s="31"/>
      <c r="O119" s="52"/>
    </row>
    <row r="120" spans="3:15" ht="19.5" hidden="1" customHeight="1" x14ac:dyDescent="0.2">
      <c r="C120" s="13"/>
      <c r="D120" s="85">
        <f t="shared" si="1"/>
        <v>111</v>
      </c>
      <c r="E120" s="99"/>
      <c r="F120" s="103"/>
      <c r="G120" s="101"/>
      <c r="H120" s="654"/>
      <c r="I120" s="31"/>
      <c r="O120" s="52"/>
    </row>
    <row r="121" spans="3:15" ht="19.5" hidden="1" customHeight="1" x14ac:dyDescent="0.2">
      <c r="C121" s="13"/>
      <c r="D121" s="19">
        <f t="shared" si="1"/>
        <v>112</v>
      </c>
      <c r="E121" s="99"/>
      <c r="F121" s="103"/>
      <c r="G121" s="101"/>
      <c r="H121" s="654"/>
      <c r="I121" s="31"/>
      <c r="O121" s="52"/>
    </row>
    <row r="122" spans="3:15" ht="19.5" hidden="1" customHeight="1" x14ac:dyDescent="0.2">
      <c r="C122" s="13"/>
      <c r="D122" s="19">
        <f t="shared" si="1"/>
        <v>113</v>
      </c>
      <c r="E122" s="99"/>
      <c r="F122" s="103"/>
      <c r="G122" s="101"/>
      <c r="H122" s="654"/>
      <c r="I122" s="31"/>
      <c r="O122" s="52"/>
    </row>
    <row r="123" spans="3:15" ht="19.5" hidden="1" customHeight="1" x14ac:dyDescent="0.2">
      <c r="C123" s="13"/>
      <c r="D123" s="85">
        <f t="shared" si="1"/>
        <v>114</v>
      </c>
      <c r="E123" s="99"/>
      <c r="F123" s="103"/>
      <c r="G123" s="101"/>
      <c r="H123" s="654"/>
      <c r="I123" s="31"/>
      <c r="O123" s="52"/>
    </row>
    <row r="124" spans="3:15" ht="19.5" hidden="1" customHeight="1" x14ac:dyDescent="0.2">
      <c r="C124" s="13"/>
      <c r="D124" s="19">
        <f t="shared" si="1"/>
        <v>115</v>
      </c>
      <c r="E124" s="99"/>
      <c r="F124" s="103"/>
      <c r="G124" s="101"/>
      <c r="H124" s="654"/>
      <c r="I124" s="31"/>
      <c r="O124" s="52"/>
    </row>
    <row r="125" spans="3:15" ht="19.5" hidden="1" customHeight="1" x14ac:dyDescent="0.2">
      <c r="C125" s="13"/>
      <c r="D125" s="19">
        <f t="shared" si="1"/>
        <v>116</v>
      </c>
      <c r="E125" s="99"/>
      <c r="F125" s="103"/>
      <c r="G125" s="101"/>
      <c r="H125" s="654"/>
      <c r="I125" s="31"/>
      <c r="O125" s="52"/>
    </row>
    <row r="126" spans="3:15" ht="19.5" hidden="1" customHeight="1" x14ac:dyDescent="0.2">
      <c r="C126" s="13"/>
      <c r="D126" s="85">
        <f t="shared" si="1"/>
        <v>117</v>
      </c>
      <c r="E126" s="99"/>
      <c r="F126" s="103"/>
      <c r="G126" s="101"/>
      <c r="H126" s="654"/>
      <c r="I126" s="31"/>
      <c r="O126" s="52"/>
    </row>
    <row r="127" spans="3:15" ht="19.5" hidden="1" customHeight="1" x14ac:dyDescent="0.2">
      <c r="C127" s="13"/>
      <c r="D127" s="19">
        <f t="shared" si="1"/>
        <v>118</v>
      </c>
      <c r="E127" s="99"/>
      <c r="F127" s="103"/>
      <c r="G127" s="101"/>
      <c r="H127" s="654"/>
      <c r="I127" s="31"/>
      <c r="O127" s="52"/>
    </row>
    <row r="128" spans="3:15" ht="19.5" hidden="1" customHeight="1" x14ac:dyDescent="0.2">
      <c r="C128" s="13"/>
      <c r="D128" s="19">
        <f t="shared" si="1"/>
        <v>119</v>
      </c>
      <c r="E128" s="99"/>
      <c r="F128" s="103"/>
      <c r="G128" s="101"/>
      <c r="H128" s="654"/>
      <c r="I128" s="31"/>
      <c r="O128" s="52"/>
    </row>
    <row r="129" spans="3:15" ht="19.5" hidden="1" customHeight="1" x14ac:dyDescent="0.2">
      <c r="C129" s="13"/>
      <c r="D129" s="85">
        <f t="shared" si="1"/>
        <v>120</v>
      </c>
      <c r="E129" s="99"/>
      <c r="F129" s="103"/>
      <c r="G129" s="101"/>
      <c r="H129" s="654"/>
      <c r="I129" s="31"/>
      <c r="O129" s="52"/>
    </row>
    <row r="130" spans="3:15" ht="19.5" hidden="1" customHeight="1" x14ac:dyDescent="0.2">
      <c r="C130" s="13"/>
      <c r="D130" s="19">
        <f t="shared" si="1"/>
        <v>121</v>
      </c>
      <c r="E130" s="99"/>
      <c r="F130" s="103"/>
      <c r="G130" s="101"/>
      <c r="H130" s="654"/>
      <c r="I130" s="31"/>
      <c r="O130" s="52"/>
    </row>
    <row r="131" spans="3:15" ht="19.5" hidden="1" customHeight="1" x14ac:dyDescent="0.2">
      <c r="C131" s="13"/>
      <c r="D131" s="19">
        <f t="shared" si="1"/>
        <v>122</v>
      </c>
      <c r="E131" s="99"/>
      <c r="F131" s="103"/>
      <c r="G131" s="101"/>
      <c r="H131" s="654"/>
      <c r="I131" s="31"/>
      <c r="O131" s="52"/>
    </row>
    <row r="132" spans="3:15" ht="19.5" hidden="1" customHeight="1" x14ac:dyDescent="0.2">
      <c r="C132" s="13"/>
      <c r="D132" s="85">
        <f t="shared" si="1"/>
        <v>123</v>
      </c>
      <c r="E132" s="99"/>
      <c r="F132" s="103"/>
      <c r="G132" s="101"/>
      <c r="H132" s="654"/>
      <c r="I132" s="31"/>
      <c r="O132" s="52"/>
    </row>
    <row r="133" spans="3:15" ht="19.5" hidden="1" customHeight="1" x14ac:dyDescent="0.2">
      <c r="C133" s="13"/>
      <c r="D133" s="19">
        <f t="shared" si="1"/>
        <v>124</v>
      </c>
      <c r="E133" s="99"/>
      <c r="F133" s="103"/>
      <c r="G133" s="101"/>
      <c r="H133" s="654"/>
      <c r="I133" s="31"/>
      <c r="O133" s="52"/>
    </row>
    <row r="134" spans="3:15" ht="19.5" hidden="1" customHeight="1" x14ac:dyDescent="0.2">
      <c r="C134" s="13"/>
      <c r="D134" s="19">
        <f t="shared" si="1"/>
        <v>125</v>
      </c>
      <c r="E134" s="99"/>
      <c r="F134" s="103"/>
      <c r="G134" s="101"/>
      <c r="H134" s="654"/>
      <c r="I134" s="31"/>
      <c r="O134" s="52"/>
    </row>
    <row r="135" spans="3:15" ht="19.5" hidden="1" customHeight="1" x14ac:dyDescent="0.2">
      <c r="C135" s="13"/>
      <c r="D135" s="85">
        <f t="shared" si="1"/>
        <v>126</v>
      </c>
      <c r="E135" s="99"/>
      <c r="F135" s="103"/>
      <c r="G135" s="101"/>
      <c r="H135" s="654"/>
      <c r="I135" s="31"/>
      <c r="O135" s="52"/>
    </row>
    <row r="136" spans="3:15" ht="19.5" hidden="1" customHeight="1" x14ac:dyDescent="0.2">
      <c r="C136" s="13"/>
      <c r="D136" s="19">
        <f t="shared" si="1"/>
        <v>127</v>
      </c>
      <c r="E136" s="99"/>
      <c r="F136" s="103"/>
      <c r="G136" s="101"/>
      <c r="H136" s="654"/>
      <c r="I136" s="31"/>
      <c r="O136" s="52"/>
    </row>
    <row r="137" spans="3:15" ht="19.5" hidden="1" customHeight="1" x14ac:dyDescent="0.2">
      <c r="C137" s="13"/>
      <c r="D137" s="19">
        <f t="shared" si="1"/>
        <v>128</v>
      </c>
      <c r="E137" s="99"/>
      <c r="F137" s="103"/>
      <c r="G137" s="101"/>
      <c r="H137" s="654"/>
      <c r="I137" s="31"/>
      <c r="O137" s="52"/>
    </row>
    <row r="138" spans="3:15" ht="19.5" hidden="1" customHeight="1" x14ac:dyDescent="0.2">
      <c r="C138" s="13"/>
      <c r="D138" s="85">
        <f t="shared" si="1"/>
        <v>129</v>
      </c>
      <c r="E138" s="99"/>
      <c r="F138" s="103"/>
      <c r="G138" s="101"/>
      <c r="H138" s="654"/>
      <c r="I138" s="31"/>
      <c r="O138" s="52"/>
    </row>
    <row r="139" spans="3:15" ht="19.5" hidden="1" customHeight="1" x14ac:dyDescent="0.2">
      <c r="C139" s="13"/>
      <c r="D139" s="19">
        <f t="shared" si="1"/>
        <v>130</v>
      </c>
      <c r="E139" s="99"/>
      <c r="F139" s="103"/>
      <c r="G139" s="101"/>
      <c r="H139" s="654"/>
      <c r="I139" s="31"/>
      <c r="O139" s="52"/>
    </row>
    <row r="140" spans="3:15" ht="19.5" hidden="1" customHeight="1" x14ac:dyDescent="0.2">
      <c r="C140" s="13"/>
      <c r="D140" s="19">
        <f t="shared" si="1"/>
        <v>131</v>
      </c>
      <c r="E140" s="99"/>
      <c r="F140" s="103"/>
      <c r="G140" s="101"/>
      <c r="H140" s="654"/>
      <c r="I140" s="31"/>
      <c r="O140" s="52"/>
    </row>
    <row r="141" spans="3:15" ht="19.5" hidden="1" customHeight="1" x14ac:dyDescent="0.2">
      <c r="C141" s="13"/>
      <c r="D141" s="85">
        <f t="shared" si="1"/>
        <v>132</v>
      </c>
      <c r="E141" s="99"/>
      <c r="F141" s="103"/>
      <c r="G141" s="101"/>
      <c r="H141" s="654"/>
      <c r="I141" s="31"/>
      <c r="O141" s="52"/>
    </row>
    <row r="142" spans="3:15" ht="19.5" hidden="1" customHeight="1" x14ac:dyDescent="0.2">
      <c r="C142" s="13"/>
      <c r="D142" s="19">
        <f t="shared" si="1"/>
        <v>133</v>
      </c>
      <c r="E142" s="99"/>
      <c r="F142" s="103"/>
      <c r="G142" s="101"/>
      <c r="H142" s="654"/>
      <c r="I142" s="31"/>
      <c r="O142" s="52"/>
    </row>
    <row r="143" spans="3:15" ht="19.5" hidden="1" customHeight="1" x14ac:dyDescent="0.2">
      <c r="C143" s="13"/>
      <c r="D143" s="19">
        <f t="shared" ref="D143:D149" si="2">D142+1</f>
        <v>134</v>
      </c>
      <c r="E143" s="99"/>
      <c r="F143" s="103"/>
      <c r="G143" s="101"/>
      <c r="H143" s="654"/>
      <c r="I143" s="31"/>
      <c r="O143" s="52"/>
    </row>
    <row r="144" spans="3:15" ht="19.5" hidden="1" customHeight="1" x14ac:dyDescent="0.2">
      <c r="C144" s="13"/>
      <c r="D144" s="85">
        <f t="shared" si="2"/>
        <v>135</v>
      </c>
      <c r="E144" s="99"/>
      <c r="F144" s="103"/>
      <c r="G144" s="101"/>
      <c r="H144" s="654"/>
      <c r="I144" s="31"/>
      <c r="O144" s="52"/>
    </row>
    <row r="145" spans="3:15" ht="19.5" hidden="1" customHeight="1" x14ac:dyDescent="0.2">
      <c r="C145" s="13"/>
      <c r="D145" s="19">
        <f t="shared" si="2"/>
        <v>136</v>
      </c>
      <c r="E145" s="99"/>
      <c r="F145" s="103"/>
      <c r="G145" s="101"/>
      <c r="H145" s="654"/>
      <c r="I145" s="31"/>
      <c r="O145" s="52"/>
    </row>
    <row r="146" spans="3:15" ht="19.5" hidden="1" customHeight="1" x14ac:dyDescent="0.2">
      <c r="C146" s="13"/>
      <c r="D146" s="19">
        <f t="shared" si="2"/>
        <v>137</v>
      </c>
      <c r="E146" s="99"/>
      <c r="F146" s="103"/>
      <c r="G146" s="101"/>
      <c r="H146" s="654"/>
      <c r="I146" s="31"/>
      <c r="O146" s="52"/>
    </row>
    <row r="147" spans="3:15" ht="19.5" hidden="1" customHeight="1" x14ac:dyDescent="0.2">
      <c r="C147" s="13"/>
      <c r="D147" s="85">
        <f t="shared" si="2"/>
        <v>138</v>
      </c>
      <c r="E147" s="99"/>
      <c r="F147" s="103"/>
      <c r="G147" s="101"/>
      <c r="H147" s="654"/>
      <c r="I147" s="31"/>
      <c r="O147" s="52"/>
    </row>
    <row r="148" spans="3:15" ht="19.5" hidden="1" customHeight="1" x14ac:dyDescent="0.2">
      <c r="C148" s="13"/>
      <c r="D148" s="19">
        <f t="shared" si="2"/>
        <v>139</v>
      </c>
      <c r="E148" s="99"/>
      <c r="F148" s="103"/>
      <c r="G148" s="101"/>
      <c r="H148" s="654"/>
      <c r="I148" s="31"/>
      <c r="O148" s="52"/>
    </row>
    <row r="149" spans="3:15" ht="19.5" customHeight="1" x14ac:dyDescent="0.2">
      <c r="C149" s="13"/>
      <c r="D149" s="19">
        <f t="shared" si="2"/>
        <v>140</v>
      </c>
      <c r="E149" s="655"/>
      <c r="F149" s="656"/>
      <c r="G149" s="657"/>
      <c r="H149" s="658"/>
      <c r="I149" s="31"/>
      <c r="O149" s="52"/>
    </row>
    <row r="150" spans="3:15" ht="19.5" customHeight="1" x14ac:dyDescent="0.2">
      <c r="C150" s="13"/>
      <c r="D150" s="19"/>
      <c r="E150" s="14"/>
      <c r="F150" s="147"/>
      <c r="G150" s="282"/>
      <c r="H150" s="485">
        <f>SUM(H10:H149)</f>
        <v>83.800000000000011</v>
      </c>
      <c r="I150" s="31"/>
      <c r="O150" s="52"/>
    </row>
    <row r="151" spans="3:15" ht="19.5" customHeight="1" x14ac:dyDescent="0.2">
      <c r="C151" s="13"/>
      <c r="D151" s="19"/>
      <c r="E151" s="14"/>
      <c r="F151" s="147"/>
      <c r="G151" s="282"/>
      <c r="H151" s="14"/>
      <c r="I151" s="31"/>
      <c r="O151" s="52"/>
    </row>
    <row r="152" spans="3:15" ht="12.6" customHeight="1" thickBot="1" x14ac:dyDescent="0.25">
      <c r="C152" s="117"/>
      <c r="D152" s="231"/>
      <c r="E152" s="192"/>
      <c r="F152" s="285"/>
      <c r="G152" s="170"/>
      <c r="H152" s="170"/>
      <c r="I152" s="121"/>
      <c r="O152" s="52"/>
    </row>
    <row r="153" spans="3:15" ht="12.6" customHeight="1" x14ac:dyDescent="0.2">
      <c r="C153" s="14"/>
      <c r="D153" s="14"/>
      <c r="E153" s="283"/>
      <c r="F153" s="284"/>
      <c r="G153" s="146"/>
      <c r="H153" s="146"/>
      <c r="O153" s="52"/>
    </row>
    <row r="154" spans="3:15" x14ac:dyDescent="0.2">
      <c r="O154" s="52"/>
    </row>
    <row r="155" spans="3:15" x14ac:dyDescent="0.2">
      <c r="D155" s="88"/>
      <c r="E155" s="88"/>
      <c r="F155" s="88"/>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8" customFormat="1" x14ac:dyDescent="0.2">
      <c r="A204" s="6"/>
      <c r="B204" s="6"/>
      <c r="C204" s="6"/>
      <c r="D204" s="6"/>
    </row>
    <row r="205" spans="1:8" s="88" customFormat="1" x14ac:dyDescent="0.2">
      <c r="A205" s="6"/>
      <c r="B205" s="6"/>
      <c r="C205" s="6"/>
      <c r="D205" s="6"/>
      <c r="E205" s="79"/>
    </row>
    <row r="206" spans="1:8" s="88" customFormat="1" x14ac:dyDescent="0.2">
      <c r="A206" s="6"/>
      <c r="B206" s="6"/>
      <c r="C206" s="6"/>
      <c r="D206" s="6"/>
      <c r="E206" s="79"/>
    </row>
    <row r="207" spans="1:8" s="88" customFormat="1" x14ac:dyDescent="0.2">
      <c r="A207" s="6"/>
      <c r="B207" s="6"/>
      <c r="C207" s="6"/>
      <c r="D207" s="6"/>
      <c r="E207" s="79"/>
    </row>
    <row r="209" spans="10:13" x14ac:dyDescent="0.2">
      <c r="J209" s="275"/>
      <c r="M209" s="52"/>
    </row>
    <row r="210" spans="10:13" x14ac:dyDescent="0.2">
      <c r="J210" s="275"/>
      <c r="M210" s="52"/>
    </row>
    <row r="211" spans="10:13" x14ac:dyDescent="0.2">
      <c r="J211" s="275"/>
      <c r="M211" s="52"/>
    </row>
    <row r="212" spans="10:13" x14ac:dyDescent="0.2">
      <c r="J212" s="275"/>
      <c r="M212" s="52"/>
    </row>
    <row r="213" spans="10:13" x14ac:dyDescent="0.2">
      <c r="J213" s="275"/>
      <c r="M213" s="52"/>
    </row>
    <row r="214" spans="10:13" x14ac:dyDescent="0.2">
      <c r="J214" s="275"/>
      <c r="M214" s="52"/>
    </row>
    <row r="215" spans="10:13" x14ac:dyDescent="0.2">
      <c r="J215" s="275"/>
      <c r="M215" s="52"/>
    </row>
    <row r="216" spans="10:13" x14ac:dyDescent="0.2">
      <c r="J216" s="275"/>
      <c r="M216" s="52"/>
    </row>
    <row r="217" spans="10:13" x14ac:dyDescent="0.2">
      <c r="J217" s="275"/>
      <c r="M217" s="52"/>
    </row>
    <row r="218" spans="10:13" x14ac:dyDescent="0.2">
      <c r="J218" s="275"/>
      <c r="M218" s="52"/>
    </row>
    <row r="219" spans="10:13" x14ac:dyDescent="0.2">
      <c r="J219" s="275"/>
      <c r="M219" s="52"/>
    </row>
    <row r="220" spans="10:13" x14ac:dyDescent="0.2">
      <c r="J220" s="275"/>
      <c r="M220" s="52"/>
    </row>
    <row r="221" spans="10:13" x14ac:dyDescent="0.2">
      <c r="J221" s="275"/>
      <c r="M221" s="52"/>
    </row>
    <row r="222" spans="10:13" x14ac:dyDescent="0.2">
      <c r="J222" s="275"/>
      <c r="M222" s="52"/>
    </row>
    <row r="223" spans="10:13" x14ac:dyDescent="0.2">
      <c r="J223" s="275"/>
      <c r="M223" s="52"/>
    </row>
    <row r="224" spans="10:13" x14ac:dyDescent="0.2">
      <c r="J224" s="275"/>
      <c r="M224" s="52"/>
    </row>
    <row r="225" spans="10:13" x14ac:dyDescent="0.2">
      <c r="J225" s="275"/>
      <c r="M225" s="52"/>
    </row>
    <row r="226" spans="10:13" x14ac:dyDescent="0.2">
      <c r="J226" s="275"/>
      <c r="M226" s="52"/>
    </row>
    <row r="227" spans="10:13" x14ac:dyDescent="0.2">
      <c r="J227" s="275"/>
      <c r="M227" s="52"/>
    </row>
    <row r="228" spans="10:13" x14ac:dyDescent="0.2">
      <c r="J228" s="275"/>
      <c r="M228" s="52"/>
    </row>
    <row r="229" spans="10:13" x14ac:dyDescent="0.2">
      <c r="J229" s="275"/>
      <c r="M229" s="52"/>
    </row>
    <row r="230" spans="10:13" x14ac:dyDescent="0.2">
      <c r="J230" s="275"/>
      <c r="M230" s="52"/>
    </row>
    <row r="242" spans="5:6" x14ac:dyDescent="0.2">
      <c r="F242" s="7" t="s">
        <v>86</v>
      </c>
    </row>
    <row r="243" spans="5:6" x14ac:dyDescent="0.2">
      <c r="E243" s="79" t="s">
        <v>86</v>
      </c>
      <c r="F243" s="7" t="s">
        <v>114</v>
      </c>
    </row>
    <row r="244" spans="5:6" x14ac:dyDescent="0.2">
      <c r="E244" s="79" t="s">
        <v>84</v>
      </c>
      <c r="F244" s="7" t="s">
        <v>115</v>
      </c>
    </row>
    <row r="245" spans="5:6" x14ac:dyDescent="0.2">
      <c r="E245" s="79" t="s">
        <v>85</v>
      </c>
      <c r="F245" s="7" t="s">
        <v>99</v>
      </c>
    </row>
  </sheetData>
  <dataConsolidate/>
  <mergeCells count="1">
    <mergeCell ref="B4:E4"/>
  </mergeCells>
  <dataValidations count="1">
    <dataValidation type="list" allowBlank="1" showInputMessage="1" showErrorMessage="1" sqref="F10:F151">
      <formula1>$F$242:$F$245</formula1>
    </dataValidation>
  </dataValidations>
  <pageMargins left="0.25" right="0.25" top="0.75" bottom="0.75" header="0.3" footer="0.3"/>
  <pageSetup paperSize="8"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199</v>
      </c>
      <c r="H2" s="14"/>
    </row>
    <row r="3" spans="1:9" ht="16.350000000000001" customHeight="1" x14ac:dyDescent="0.2">
      <c r="B3" s="43" t="str">
        <f>'Revenue - Base year'!B3</f>
        <v>Hindmarsh (S)</v>
      </c>
    </row>
    <row r="4" spans="1:9" ht="13.5" thickBot="1" x14ac:dyDescent="0.25">
      <c r="B4" s="877"/>
      <c r="C4" s="877"/>
      <c r="D4" s="877"/>
      <c r="E4" s="877"/>
    </row>
    <row r="5" spans="1:9" ht="6.75" customHeight="1" x14ac:dyDescent="0.2">
      <c r="C5" s="9"/>
      <c r="D5" s="10"/>
      <c r="E5" s="80"/>
      <c r="F5" s="53"/>
      <c r="G5" s="89"/>
      <c r="H5" s="53"/>
      <c r="I5" s="47"/>
    </row>
    <row r="6" spans="1:9" x14ac:dyDescent="0.2">
      <c r="C6" s="13"/>
      <c r="D6" s="14"/>
      <c r="E6" s="878" t="s">
        <v>71</v>
      </c>
      <c r="F6" s="879"/>
      <c r="G6" s="879"/>
      <c r="H6" s="880"/>
      <c r="I6" s="31"/>
    </row>
    <row r="7" spans="1:9" ht="6.75" customHeight="1" x14ac:dyDescent="0.2">
      <c r="C7" s="13"/>
      <c r="D7" s="14"/>
      <c r="E7" s="81"/>
      <c r="F7" s="54"/>
      <c r="G7" s="146"/>
      <c r="H7" s="54"/>
      <c r="I7" s="31"/>
    </row>
    <row r="8" spans="1:9" ht="25.5" x14ac:dyDescent="0.2">
      <c r="C8" s="13"/>
      <c r="D8" s="14"/>
      <c r="E8" s="63" t="s">
        <v>92</v>
      </c>
      <c r="F8" s="273" t="s">
        <v>113</v>
      </c>
      <c r="G8" s="87" t="s">
        <v>100</v>
      </c>
      <c r="H8" s="273" t="s">
        <v>90</v>
      </c>
      <c r="I8" s="31"/>
    </row>
    <row r="9" spans="1:9" ht="7.5" customHeight="1" x14ac:dyDescent="0.2">
      <c r="C9" s="13"/>
      <c r="D9" s="14"/>
      <c r="F9" s="55"/>
      <c r="I9" s="31"/>
    </row>
    <row r="10" spans="1:9" ht="19.5" customHeight="1" x14ac:dyDescent="0.2">
      <c r="C10" s="13"/>
      <c r="D10" s="19">
        <v>1</v>
      </c>
      <c r="E10" s="173" t="str">
        <f>IF(OR('Services - Base year'!E10="",'Services - Base year'!E10="[Enter service]"),"",'Services - Base year'!E10)</f>
        <v>Council Operations</v>
      </c>
      <c r="F10" s="174" t="str">
        <f>IF(OR('Services - Base year'!F10="",'Services - Base year'!F10="[Select]"),"",'Services - Base year'!F10)</f>
        <v>Mixed</v>
      </c>
      <c r="G10" s="288" t="str">
        <f>IF('Services - Base year'!G10="","",'Services - Base year'!G10)</f>
        <v xml:space="preserve">Mayor, Councillors, Senior Management Team etc
</v>
      </c>
      <c r="H10" s="149"/>
      <c r="I10" s="31"/>
    </row>
    <row r="11" spans="1:9" s="83" customFormat="1" ht="19.5" customHeight="1" x14ac:dyDescent="0.2">
      <c r="C11" s="84"/>
      <c r="D11" s="85">
        <f>D10+1</f>
        <v>2</v>
      </c>
      <c r="E11" s="175" t="str">
        <f>IF(OR('Services - Base year'!E11="",'Services - Base year'!E11="[Enter service]"),"",'Services - Base year'!E11)</f>
        <v>Public Order &amp; Safety</v>
      </c>
      <c r="F11" s="176" t="str">
        <f>IF(OR('Services - Base year'!F11="",'Services - Base year'!F11="[Select]"),"",'Services - Base year'!F11)</f>
        <v>Mixed</v>
      </c>
      <c r="G11" s="289" t="str">
        <f>IF('Services - Base year'!G11="","",'Services - Base year'!G11)</f>
        <v>Local laws, animal control, health inspections, etc</v>
      </c>
      <c r="H11" s="104"/>
      <c r="I11" s="86"/>
    </row>
    <row r="12" spans="1:9" ht="19.5" customHeight="1" x14ac:dyDescent="0.2">
      <c r="C12" s="13"/>
      <c r="D12" s="19">
        <f>D11+1</f>
        <v>3</v>
      </c>
      <c r="E12" s="175" t="str">
        <f>IF(OR('Services - Base year'!E12="",'Services - Base year'!E12="[Enter service]"),"",'Services - Base year'!E12)</f>
        <v>Financial &amp; Fiscal Affairs</v>
      </c>
      <c r="F12" s="176" t="str">
        <f>IF(OR('Services - Base year'!F12="",'Services - Base year'!F12="[Select]"),"",'Services - Base year'!F12)</f>
        <v>Mixed</v>
      </c>
      <c r="G12" s="289" t="str">
        <f>IF('Services - Base year'!G12="","",'Services - Base year'!G12)</f>
        <v>Rating, accounting, payroll, audit, insurance, etc</v>
      </c>
      <c r="H12" s="102"/>
      <c r="I12" s="31"/>
    </row>
    <row r="13" spans="1:9" ht="19.5" customHeight="1" x14ac:dyDescent="0.2">
      <c r="C13" s="13"/>
      <c r="D13" s="19">
        <f>D12+1</f>
        <v>4</v>
      </c>
      <c r="E13" s="175" t="str">
        <f>IF(OR('Services - Base year'!E13="",'Services - Base year'!E13="[Enter service]"),"",'Services - Base year'!E13)</f>
        <v>General Administration</v>
      </c>
      <c r="F13" s="176" t="str">
        <f>IF(OR('Services - Base year'!F13="",'Services - Base year'!F13="[Select]"),"",'Services - Base year'!F13)</f>
        <v>Mixed</v>
      </c>
      <c r="G13" s="290" t="str">
        <f>IF('Services - Base year'!G13="","",'Services - Base year'!G13)</f>
        <v xml:space="preserve">Human resources management, records management, customer services, public relations, etc
</v>
      </c>
      <c r="H13" s="102"/>
      <c r="I13" s="31"/>
    </row>
    <row r="14" spans="1:9" ht="19.5" customHeight="1" x14ac:dyDescent="0.2">
      <c r="C14" s="13"/>
      <c r="D14" s="19">
        <f>D13+1</f>
        <v>5</v>
      </c>
      <c r="E14" s="175" t="str">
        <f>IF(OR('Services - Base year'!E14="",'Services - Base year'!E14="[Enter service]"),"",'Services - Base year'!E14)</f>
        <v>Families &amp; Children</v>
      </c>
      <c r="F14" s="176" t="str">
        <f>IF(OR('Services - Base year'!F14="",'Services - Base year'!F14="[Select]"),"",'Services - Base year'!F14)</f>
        <v>External</v>
      </c>
      <c r="G14" s="290" t="str">
        <f>IF('Services - Base year'!G14="","",'Services - Base year'!G14)</f>
        <v>Family day Care</v>
      </c>
      <c r="H14" s="102"/>
      <c r="I14" s="31"/>
    </row>
    <row r="15" spans="1:9" ht="19.5" customHeight="1" x14ac:dyDescent="0.2">
      <c r="C15" s="13"/>
      <c r="D15" s="85">
        <f t="shared" ref="D15:D78" si="0">D14+1</f>
        <v>6</v>
      </c>
      <c r="E15" s="175" t="str">
        <f>IF(OR('Services - Base year'!E15="",'Services - Base year'!E15="[Enter service]"),"",'Services - Base year'!E15)</f>
        <v>Community Health</v>
      </c>
      <c r="F15" s="176" t="str">
        <f>IF(OR('Services - Base year'!F15="",'Services - Base year'!F15="[Select]"),"",'Services - Base year'!F15)</f>
        <v>External</v>
      </c>
      <c r="G15" s="290" t="str">
        <f>IF('Services - Base year'!G15="","",'Services - Base year'!G15)</f>
        <v>Maternal &amp; Child Health Centres, immunisation, etc</v>
      </c>
      <c r="H15" s="102"/>
      <c r="I15" s="31"/>
    </row>
    <row r="16" spans="1:9" ht="19.5" customHeight="1" x14ac:dyDescent="0.2">
      <c r="C16" s="13"/>
      <c r="D16" s="19">
        <f t="shared" si="0"/>
        <v>7</v>
      </c>
      <c r="E16" s="175" t="str">
        <f>IF(OR('Services - Base year'!E16="",'Services - Base year'!E16="[Enter service]"),"",'Services - Base year'!E16)</f>
        <v>Community Welfare Services</v>
      </c>
      <c r="F16" s="176" t="str">
        <f>IF(OR('Services - Base year'!F16="",'Services - Base year'!F16="[Select]"),"",'Services - Base year'!F16)</f>
        <v>External</v>
      </c>
      <c r="G16" s="290" t="str">
        <f>IF('Services - Base year'!G16="","",'Services - Base year'!G16)</f>
        <v>Youth services, community bus, etc</v>
      </c>
      <c r="H16" s="102"/>
      <c r="I16" s="31"/>
    </row>
    <row r="17" spans="3:9" ht="19.5" customHeight="1" x14ac:dyDescent="0.2">
      <c r="C17" s="13"/>
      <c r="D17" s="19">
        <f t="shared" si="0"/>
        <v>8</v>
      </c>
      <c r="E17" s="175" t="str">
        <f>IF(OR('Services - Base year'!E17="",'Services - Base year'!E17="[Enter service]"),"",'Services - Base year'!E17)</f>
        <v>Education</v>
      </c>
      <c r="F17" s="176" t="str">
        <f>IF(OR('Services - Base year'!F17="",'Services - Base year'!F17="[Select]"),"",'Services - Base year'!F17)</f>
        <v>External</v>
      </c>
      <c r="G17" s="290" t="str">
        <f>IF('Services - Base year'!G17="","",'Services - Base year'!G17)</f>
        <v>Kindergartens</v>
      </c>
      <c r="H17" s="102"/>
      <c r="I17" s="31"/>
    </row>
    <row r="18" spans="3:9" ht="19.5" customHeight="1" x14ac:dyDescent="0.2">
      <c r="C18" s="13"/>
      <c r="D18" s="19">
        <f t="shared" si="0"/>
        <v>9</v>
      </c>
      <c r="E18" s="175" t="str">
        <f>IF(OR('Services - Base year'!E18="",'Services - Base year'!E18="[Enter service]"),"",'Services - Base year'!E18)</f>
        <v>Family &amp; Community services Administration</v>
      </c>
      <c r="F18" s="176" t="str">
        <f>IF(OR('Services - Base year'!F18="",'Services - Base year'!F18="[Select]"),"",'Services - Base year'!F18)</f>
        <v>External</v>
      </c>
      <c r="G18" s="290" t="str">
        <f>IF('Services - Base year'!G18="","",'Services - Base year'!G18)</f>
        <v/>
      </c>
      <c r="H18" s="102"/>
      <c r="I18" s="31"/>
    </row>
    <row r="19" spans="3:9" ht="19.5" customHeight="1" x14ac:dyDescent="0.2">
      <c r="C19" s="13"/>
      <c r="D19" s="85">
        <f t="shared" si="0"/>
        <v>10</v>
      </c>
      <c r="E19" s="175" t="str">
        <f>IF(OR('Services - Base year'!E19="",'Services - Base year'!E19="[Enter service]"),"",'Services - Base year'!E19)</f>
        <v>Community Care Services</v>
      </c>
      <c r="F19" s="176" t="str">
        <f>IF(OR('Services - Base year'!F19="",'Services - Base year'!F19="[Select]"),"",'Services - Base year'!F19)</f>
        <v>External</v>
      </c>
      <c r="G19" s="290" t="str">
        <f>IF('Services - Base year'!G19="","",'Services - Base year'!G19)</f>
        <v>Provision of services to the aged and disabled to assist them to live at home longer</v>
      </c>
      <c r="H19" s="102"/>
      <c r="I19" s="31"/>
    </row>
    <row r="20" spans="3:9" ht="19.5" customHeight="1" x14ac:dyDescent="0.2">
      <c r="C20" s="13"/>
      <c r="D20" s="19">
        <f t="shared" si="0"/>
        <v>11</v>
      </c>
      <c r="E20" s="175" t="str">
        <f>IF(OR('Services - Base year'!E20="",'Services - Base year'!E20="[Enter service]"),"",'Services - Base year'!E20)</f>
        <v>Facilities</v>
      </c>
      <c r="F20" s="176" t="str">
        <f>IF(OR('Services - Base year'!F20="",'Services - Base year'!F20="[Select]"),"",'Services - Base year'!F20)</f>
        <v>External</v>
      </c>
      <c r="G20" s="290" t="str">
        <f>IF('Services - Base year'!G20="","",'Services - Base year'!G20)</f>
        <v>Senior Citizens Centres</v>
      </c>
      <c r="H20" s="102"/>
      <c r="I20" s="31"/>
    </row>
    <row r="21" spans="3:9" ht="19.5" customHeight="1" x14ac:dyDescent="0.2">
      <c r="C21" s="13"/>
      <c r="D21" s="19">
        <f t="shared" si="0"/>
        <v>12</v>
      </c>
      <c r="E21" s="175" t="str">
        <f>IF(OR('Services - Base year'!E21="",'Services - Base year'!E21="[Enter service]"),"",'Services - Base year'!E21)</f>
        <v>Sports Grounds &amp; Facilities</v>
      </c>
      <c r="F21" s="176" t="str">
        <f>IF(OR('Services - Base year'!F21="",'Services - Base year'!F21="[Select]"),"",'Services - Base year'!F21)</f>
        <v>External</v>
      </c>
      <c r="G21" s="290" t="str">
        <f>IF('Services - Base year'!G21="","",'Services - Base year'!G21)</f>
        <v xml:space="preserve">Outdoor sporting complexes, swimming pools , etc
</v>
      </c>
      <c r="H21" s="102"/>
      <c r="I21" s="31"/>
    </row>
    <row r="22" spans="3:9" ht="19.5" customHeight="1" x14ac:dyDescent="0.2">
      <c r="C22" s="13"/>
      <c r="D22" s="85">
        <f t="shared" si="0"/>
        <v>13</v>
      </c>
      <c r="E22" s="175" t="str">
        <f>IF(OR('Services - Base year'!E22="",'Services - Base year'!E22="[Enter service]"),"",'Services - Base year'!E22)</f>
        <v>Parks &amp; Reserves</v>
      </c>
      <c r="F22" s="176" t="str">
        <f>IF(OR('Services - Base year'!F22="",'Services - Base year'!F22="[Select]"),"",'Services - Base year'!F22)</f>
        <v>External</v>
      </c>
      <c r="G22" s="290" t="str">
        <f>IF('Services - Base year'!G22="","",'Services - Base year'!G22)</f>
        <v xml:space="preserve">Parks, gardens, reserves, land for public open space, etc
</v>
      </c>
      <c r="H22" s="102"/>
      <c r="I22" s="31"/>
    </row>
    <row r="23" spans="3:9" ht="19.5" customHeight="1" x14ac:dyDescent="0.2">
      <c r="C23" s="13"/>
      <c r="D23" s="19">
        <f t="shared" si="0"/>
        <v>14</v>
      </c>
      <c r="E23" s="175" t="str">
        <f>IF(OR('Services - Base year'!E23="",'Services - Base year'!E23="[Enter service]"),"",'Services - Base year'!E23)</f>
        <v>Waterways, Lakes &amp; Beaches</v>
      </c>
      <c r="F23" s="176" t="str">
        <f>IF(OR('Services - Base year'!F23="",'Services - Base year'!F23="[Select]"),"",'Services - Base year'!F23)</f>
        <v>External</v>
      </c>
      <c r="G23" s="290" t="str">
        <f>IF('Services - Base year'!G23="","",'Services - Base year'!G23)</f>
        <v>Waterways, lakes &amp; beaches, etc</v>
      </c>
      <c r="H23" s="102"/>
      <c r="I23" s="31"/>
    </row>
    <row r="24" spans="3:9" ht="19.5" customHeight="1" x14ac:dyDescent="0.2">
      <c r="C24" s="13"/>
      <c r="D24" s="19">
        <f t="shared" si="0"/>
        <v>15</v>
      </c>
      <c r="E24" s="175" t="str">
        <f>IF(OR('Services - Base year'!E24="",'Services - Base year'!E24="[Enter service]"),"",'Services - Base year'!E24)</f>
        <v>Museums and Cultural Heritage</v>
      </c>
      <c r="F24" s="176" t="str">
        <f>IF(OR('Services - Base year'!F24="",'Services - Base year'!F24="[Select]"),"",'Services - Base year'!F24)</f>
        <v>External</v>
      </c>
      <c r="G24" s="290" t="str">
        <f>IF('Services - Base year'!G24="","",'Services - Base year'!G24)</f>
        <v>Museums and Cultural heritage buildings</v>
      </c>
      <c r="H24" s="102"/>
      <c r="I24" s="31"/>
    </row>
    <row r="25" spans="3:9" ht="19.5" customHeight="1" x14ac:dyDescent="0.2">
      <c r="C25" s="13"/>
      <c r="D25" s="19">
        <f t="shared" si="0"/>
        <v>16</v>
      </c>
      <c r="E25" s="175" t="str">
        <f>IF(OR('Services - Base year'!E25="",'Services - Base year'!E25="[Enter service]"),"",'Services - Base year'!E25)</f>
        <v>Libraries</v>
      </c>
      <c r="F25" s="176" t="str">
        <f>IF(OR('Services - Base year'!F25="",'Services - Base year'!F25="[Select]"),"",'Services - Base year'!F25)</f>
        <v>External</v>
      </c>
      <c r="G25" s="290" t="str">
        <f>IF('Services - Base year'!G25="","",'Services - Base year'!G25)</f>
        <v>Libraries</v>
      </c>
      <c r="H25" s="102"/>
      <c r="I25" s="31"/>
    </row>
    <row r="26" spans="3:9" ht="19.5" customHeight="1" x14ac:dyDescent="0.2">
      <c r="C26" s="13"/>
      <c r="D26" s="85">
        <f t="shared" si="0"/>
        <v>17</v>
      </c>
      <c r="E26" s="175" t="str">
        <f>IF(OR('Services - Base year'!E26="",'Services - Base year'!E26="[Enter service]"),"",'Services - Base year'!E26)</f>
        <v>Public Centres &amp; Halls</v>
      </c>
      <c r="F26" s="176" t="str">
        <f>IF(OR('Services - Base year'!F26="",'Services - Base year'!F26="[Select]"),"",'Services - Base year'!F26)</f>
        <v>External</v>
      </c>
      <c r="G26" s="290" t="str">
        <f>IF('Services - Base year'!G26="","",'Services - Base year'!G26)</f>
        <v>Public Halls &amp; Community Centres</v>
      </c>
      <c r="H26" s="102"/>
      <c r="I26" s="31"/>
    </row>
    <row r="27" spans="3:9" ht="19.5" customHeight="1" x14ac:dyDescent="0.2">
      <c r="C27" s="13"/>
      <c r="D27" s="19">
        <f t="shared" si="0"/>
        <v>18</v>
      </c>
      <c r="E27" s="175" t="str">
        <f>IF(OR('Services - Base year'!E27="",'Services - Base year'!E27="[Enter service]"),"",'Services - Base year'!E27)</f>
        <v>Programs</v>
      </c>
      <c r="F27" s="176" t="str">
        <f>IF(OR('Services - Base year'!F27="",'Services - Base year'!F27="[Select]"),"",'Services - Base year'!F27)</f>
        <v>External</v>
      </c>
      <c r="G27" s="290" t="str">
        <f>IF('Services - Base year'!G27="","",'Services - Base year'!G27)</f>
        <v>Festivals and cultural events</v>
      </c>
      <c r="H27" s="102"/>
      <c r="I27" s="31"/>
    </row>
    <row r="28" spans="3:9" ht="19.5" customHeight="1" x14ac:dyDescent="0.2">
      <c r="C28" s="13"/>
      <c r="D28" s="19">
        <f t="shared" si="0"/>
        <v>19</v>
      </c>
      <c r="E28" s="175" t="str">
        <f>IF(OR('Services - Base year'!E28="",'Services - Base year'!E28="[Enter service]"),"",'Services - Base year'!E28)</f>
        <v>Recreation &amp; Culture Administration</v>
      </c>
      <c r="F28" s="176" t="str">
        <f>IF(OR('Services - Base year'!F28="",'Services - Base year'!F28="[Select]"),"",'Services - Base year'!F28)</f>
        <v>External</v>
      </c>
      <c r="G28" s="290" t="str">
        <f>IF('Services - Base year'!G28="","",'Services - Base year'!G28)</f>
        <v>Administration of Sports Ground, Parks &amp; Reserves, Waterways, Libraries, Public Halls, Festivals</v>
      </c>
      <c r="H28" s="102"/>
      <c r="I28" s="31"/>
    </row>
    <row r="29" spans="3:9" ht="19.5" customHeight="1" x14ac:dyDescent="0.2">
      <c r="C29" s="13"/>
      <c r="D29" s="19">
        <f t="shared" si="0"/>
        <v>20</v>
      </c>
      <c r="E29" s="175" t="str">
        <f>IF(OR('Services - Base year'!E29="",'Services - Base year'!E29="[Enter service]"),"",'Services - Base year'!E29)</f>
        <v>Residential - General Waste</v>
      </c>
      <c r="F29" s="176" t="str">
        <f>IF(OR('Services - Base year'!F29="",'Services - Base year'!F29="[Select]"),"",'Services - Base year'!F29)</f>
        <v>External</v>
      </c>
      <c r="G29" s="290" t="str">
        <f>IF('Services - Base year'!G29="","",'Services - Base year'!G29)</f>
        <v>General Waste - kerbside collection, transfer stations, etc</v>
      </c>
      <c r="H29" s="102"/>
      <c r="I29" s="31"/>
    </row>
    <row r="30" spans="3:9" ht="19.5" customHeight="1" x14ac:dyDescent="0.2">
      <c r="C30" s="13"/>
      <c r="D30" s="85">
        <f t="shared" si="0"/>
        <v>21</v>
      </c>
      <c r="E30" s="175" t="str">
        <f>IF(OR('Services - Base year'!E30="",'Services - Base year'!E30="[Enter service]"),"",'Services - Base year'!E30)</f>
        <v>Residential - Recycled Waste</v>
      </c>
      <c r="F30" s="176" t="str">
        <f>IF(OR('Services - Base year'!F30="",'Services - Base year'!F30="[Select]"),"",'Services - Base year'!F30)</f>
        <v>External</v>
      </c>
      <c r="G30" s="290" t="str">
        <f>IF('Services - Base year'!G30="","",'Services - Base year'!G30)</f>
        <v>Recycled Waste - kerbside collection, transfer stations, etc</v>
      </c>
      <c r="H30" s="102"/>
      <c r="I30" s="31"/>
    </row>
    <row r="31" spans="3:9" ht="19.5" customHeight="1" x14ac:dyDescent="0.2">
      <c r="C31" s="13"/>
      <c r="D31" s="19">
        <f t="shared" si="0"/>
        <v>22</v>
      </c>
      <c r="E31" s="175" t="str">
        <f>IF(OR('Services - Base year'!E31="",'Services - Base year'!E31="[Enter service]"),"",'Services - Base year'!E31)</f>
        <v>Commercial Waste Disposal</v>
      </c>
      <c r="F31" s="176" t="str">
        <f>IF(OR('Services - Base year'!F31="",'Services - Base year'!F31="[Select]"),"",'Services - Base year'!F31)</f>
        <v>External</v>
      </c>
      <c r="G31" s="290" t="str">
        <f>IF('Services - Base year'!G31="","",'Services - Base year'!G31)</f>
        <v>Commercial Waste - collection and disposal</v>
      </c>
      <c r="H31" s="102"/>
      <c r="I31" s="31"/>
    </row>
    <row r="32" spans="3:9" ht="19.5" customHeight="1" x14ac:dyDescent="0.2">
      <c r="C32" s="13"/>
      <c r="D32" s="19">
        <f t="shared" si="0"/>
        <v>23</v>
      </c>
      <c r="E32" s="175" t="str">
        <f>IF(OR('Services - Base year'!E32="",'Services - Base year'!E32="[Enter service]"),"",'Services - Base year'!E32)</f>
        <v>Waste Administration</v>
      </c>
      <c r="F32" s="176" t="str">
        <f>IF(OR('Services - Base year'!F32="",'Services - Base year'!F32="[Select]"),"",'Services - Base year'!F32)</f>
        <v>External</v>
      </c>
      <c r="G32" s="290" t="str">
        <f>IF('Services - Base year'!G32="","",'Services - Base year'!G32)</f>
        <v>Administration of General Waste, General Recycling, Commercial Waste Disposal and transfer station operations</v>
      </c>
      <c r="H32" s="102"/>
      <c r="I32" s="31"/>
    </row>
    <row r="33" spans="3:9" ht="19.5" customHeight="1" x14ac:dyDescent="0.2">
      <c r="C33" s="13"/>
      <c r="D33" s="85">
        <f t="shared" si="0"/>
        <v>24</v>
      </c>
      <c r="E33" s="175" t="str">
        <f>IF(OR('Services - Base year'!E33="",'Services - Base year'!E33="[Enter service]"),"",'Services - Base year'!E33)</f>
        <v>Footpaths</v>
      </c>
      <c r="F33" s="176" t="str">
        <f>IF(OR('Services - Base year'!F33="",'Services - Base year'!F33="[Select]"),"",'Services - Base year'!F33)</f>
        <v>External</v>
      </c>
      <c r="G33" s="290" t="str">
        <f>IF('Services - Base year'!G33="","",'Services - Base year'!G33)</f>
        <v>Footpaths</v>
      </c>
      <c r="H33" s="102"/>
      <c r="I33" s="31"/>
    </row>
    <row r="34" spans="3:9" ht="19.5" customHeight="1" x14ac:dyDescent="0.2">
      <c r="C34" s="13"/>
      <c r="D34" s="19">
        <f t="shared" si="0"/>
        <v>25</v>
      </c>
      <c r="E34" s="175" t="str">
        <f>IF(OR('Services - Base year'!E34="",'Services - Base year'!E34="[Enter service]"),"",'Services - Base year'!E34)</f>
        <v>Traffic Control</v>
      </c>
      <c r="F34" s="176" t="str">
        <f>IF(OR('Services - Base year'!F34="",'Services - Base year'!F34="[Select]"),"",'Services - Base year'!F34)</f>
        <v>External</v>
      </c>
      <c r="G34" s="290" t="str">
        <f>IF('Services - Base year'!G34="","",'Services - Base year'!G34)</f>
        <v xml:space="preserve">Guide posts, road signs, street name signs, road lane markings, speed humps, etc
</v>
      </c>
      <c r="H34" s="102"/>
      <c r="I34" s="31"/>
    </row>
    <row r="35" spans="3:9" ht="19.5" customHeight="1" x14ac:dyDescent="0.2">
      <c r="C35" s="13"/>
      <c r="D35" s="19">
        <f t="shared" si="0"/>
        <v>26</v>
      </c>
      <c r="E35" s="175" t="str">
        <f>IF(OR('Services - Base year'!E35="",'Services - Base year'!E35="[Enter service]"),"",'Services - Base year'!E35)</f>
        <v>Street Enhancements</v>
      </c>
      <c r="F35" s="176" t="str">
        <f>IF(OR('Services - Base year'!F35="",'Services - Base year'!F35="[Select]"),"",'Services - Base year'!F35)</f>
        <v>External</v>
      </c>
      <c r="G35" s="290" t="str">
        <f>IF('Services - Base year'!G35="","",'Services - Base year'!G35)</f>
        <v xml:space="preserve">Streetscapes, street beautification, street furniture, bus shelters, etc
</v>
      </c>
      <c r="H35" s="102"/>
      <c r="I35" s="31"/>
    </row>
    <row r="36" spans="3:9" ht="19.5" customHeight="1" x14ac:dyDescent="0.2">
      <c r="C36" s="13"/>
      <c r="D36" s="19">
        <f t="shared" si="0"/>
        <v>27</v>
      </c>
      <c r="E36" s="175" t="str">
        <f>IF(OR('Services - Base year'!E36="",'Services - Base year'!E36="[Enter service]"),"",'Services - Base year'!E36)</f>
        <v>Street Lighting</v>
      </c>
      <c r="F36" s="176" t="str">
        <f>IF(OR('Services - Base year'!F36="",'Services - Base year'!F36="[Select]"),"",'Services - Base year'!F36)</f>
        <v>External</v>
      </c>
      <c r="G36" s="290" t="str">
        <f>IF('Services - Base year'!G36="","",'Services - Base year'!G36)</f>
        <v>Street Lighting</v>
      </c>
      <c r="H36" s="102"/>
      <c r="I36" s="31"/>
    </row>
    <row r="37" spans="3:9" ht="19.5" customHeight="1" x14ac:dyDescent="0.2">
      <c r="C37" s="13"/>
      <c r="D37" s="85">
        <f t="shared" si="0"/>
        <v>28</v>
      </c>
      <c r="E37" s="175" t="str">
        <f>IF(OR('Services - Base year'!E37="",'Services - Base year'!E37="[Enter service]"),"",'Services - Base year'!E37)</f>
        <v>Street Cleaning</v>
      </c>
      <c r="F37" s="176" t="str">
        <f>IF(OR('Services - Base year'!F37="",'Services - Base year'!F37="[Select]"),"",'Services - Base year'!F37)</f>
        <v>External</v>
      </c>
      <c r="G37" s="290" t="str">
        <f>IF('Services - Base year'!G37="","",'Services - Base year'!G37)</f>
        <v>Street Sweeping</v>
      </c>
      <c r="H37" s="102"/>
      <c r="I37" s="31"/>
    </row>
    <row r="38" spans="3:9" ht="19.5" customHeight="1" x14ac:dyDescent="0.2">
      <c r="C38" s="13"/>
      <c r="D38" s="19">
        <f t="shared" si="0"/>
        <v>29</v>
      </c>
      <c r="E38" s="175" t="str">
        <f>IF(OR('Services - Base year'!E38="",'Services - Base year'!E38="[Enter service]"),"",'Services - Base year'!E38)</f>
        <v>Traffic &amp; Street Management Administration</v>
      </c>
      <c r="F38" s="176" t="str">
        <f>IF(OR('Services - Base year'!F38="",'Services - Base year'!F38="[Select]"),"",'Services - Base year'!F38)</f>
        <v>External</v>
      </c>
      <c r="G38" s="290" t="str">
        <f>IF('Services - Base year'!G38="","",'Services - Base year'!G38)</f>
        <v>Administration of Traffic &amp; Street Management</v>
      </c>
      <c r="H38" s="102"/>
      <c r="I38" s="31"/>
    </row>
    <row r="39" spans="3:9" ht="19.5" customHeight="1" x14ac:dyDescent="0.2">
      <c r="C39" s="13"/>
      <c r="D39" s="19">
        <f t="shared" si="0"/>
        <v>30</v>
      </c>
      <c r="E39" s="175" t="str">
        <f>IF(OR('Services - Base year'!E39="",'Services - Base year'!E39="[Enter service]"),"",'Services - Base year'!E39)</f>
        <v>Protection of Biodiversity &amp; Habitat</v>
      </c>
      <c r="F39" s="176" t="str">
        <f>IF(OR('Services - Base year'!F39="",'Services - Base year'!F39="[Select]"),"",'Services - Base year'!F39)</f>
        <v>External</v>
      </c>
      <c r="G39" s="290" t="str">
        <f>IF('Services - Base year'!G39="","",'Services - Base year'!G39)</f>
        <v>Flood mitigation, native vegetation, roadside vegetation, climate change, etc</v>
      </c>
      <c r="H39" s="102"/>
      <c r="I39" s="31"/>
    </row>
    <row r="40" spans="3:9" ht="19.5" customHeight="1" x14ac:dyDescent="0.2">
      <c r="C40" s="13"/>
      <c r="D40" s="19">
        <f t="shared" si="0"/>
        <v>31</v>
      </c>
      <c r="E40" s="175" t="str">
        <f>IF(OR('Services - Base year'!E40="",'Services - Base year'!E40="[Enter service]"),"",'Services - Base year'!E40)</f>
        <v>Fire Protection</v>
      </c>
      <c r="F40" s="176" t="str">
        <f>IF(OR('Services - Base year'!F40="",'Services - Base year'!F40="[Select]"),"",'Services - Base year'!F40)</f>
        <v>External</v>
      </c>
      <c r="G40" s="290" t="str">
        <f>IF('Services - Base year'!G40="","",'Services - Base year'!G40)</f>
        <v xml:space="preserve">Fire access tracks, fire plugs, eradication of fire hazards, etc
</v>
      </c>
      <c r="H40" s="102"/>
      <c r="I40" s="31"/>
    </row>
    <row r="41" spans="3:9" ht="19.5" customHeight="1" x14ac:dyDescent="0.2">
      <c r="C41" s="13"/>
      <c r="D41" s="85">
        <f t="shared" si="0"/>
        <v>32</v>
      </c>
      <c r="E41" s="175" t="str">
        <f>IF(OR('Services - Base year'!E41="",'Services - Base year'!E41="[Enter service]"),"",'Services - Base year'!E41)</f>
        <v>Drainage</v>
      </c>
      <c r="F41" s="176" t="str">
        <f>IF(OR('Services - Base year'!F41="",'Services - Base year'!F41="[Select]"),"",'Services - Base year'!F41)</f>
        <v>External</v>
      </c>
      <c r="G41" s="290" t="str">
        <f>IF('Services - Base year'!G41="","",'Services - Base year'!G41)</f>
        <v xml:space="preserve">Stormwater drainage, underground drains and pits, bore maintenance, etc
</v>
      </c>
      <c r="H41" s="102"/>
      <c r="I41" s="31"/>
    </row>
    <row r="42" spans="3:9" ht="19.5" customHeight="1" x14ac:dyDescent="0.2">
      <c r="C42" s="13"/>
      <c r="D42" s="19">
        <f t="shared" si="0"/>
        <v>33</v>
      </c>
      <c r="E42" s="175" t="str">
        <f>IF(OR('Services - Base year'!E42="",'Services - Base year'!E42="[Enter service]"),"",'Services - Base year'!E42)</f>
        <v>Agricultural Services</v>
      </c>
      <c r="F42" s="176" t="str">
        <f>IF(OR('Services - Base year'!F42="",'Services - Base year'!F42="[Select]"),"",'Services - Base year'!F42)</f>
        <v>External</v>
      </c>
      <c r="G42" s="290" t="str">
        <f>IF('Services - Base year'!G42="","",'Services - Base year'!G42)</f>
        <v>Chemical drum collection</v>
      </c>
      <c r="H42" s="102"/>
      <c r="I42" s="31"/>
    </row>
    <row r="43" spans="3:9" ht="19.5" customHeight="1" x14ac:dyDescent="0.2">
      <c r="C43" s="13"/>
      <c r="D43" s="19">
        <f t="shared" si="0"/>
        <v>34</v>
      </c>
      <c r="E43" s="175" t="str">
        <f>IF(OR('Services - Base year'!E43="",'Services - Base year'!E43="[Enter service]"),"",'Services - Base year'!E43)</f>
        <v>Environment Administration</v>
      </c>
      <c r="F43" s="176" t="str">
        <f>IF(OR('Services - Base year'!F43="",'Services - Base year'!F43="[Select]"),"",'Services - Base year'!F43)</f>
        <v>External</v>
      </c>
      <c r="G43" s="290" t="str">
        <f>IF('Services - Base year'!G43="","",'Services - Base year'!G43)</f>
        <v>Administration of Fire Protection, Drainage &amp; Agricultural Services</v>
      </c>
      <c r="H43" s="102"/>
      <c r="I43" s="31"/>
    </row>
    <row r="44" spans="3:9" ht="19.5" customHeight="1" x14ac:dyDescent="0.2">
      <c r="C44" s="13"/>
      <c r="D44" s="85">
        <f t="shared" si="0"/>
        <v>35</v>
      </c>
      <c r="E44" s="175" t="str">
        <f>IF(OR('Services - Base year'!E44="",'Services - Base year'!E44="[Enter service]"),"",'Services - Base year'!E44)</f>
        <v>Community Development &amp; Planning</v>
      </c>
      <c r="F44" s="176" t="str">
        <f>IF(OR('Services - Base year'!F44="",'Services - Base year'!F44="[Select]"),"",'Services - Base year'!F44)</f>
        <v>External</v>
      </c>
      <c r="G44" s="290" t="str">
        <f>IF('Services - Base year'!G44="","",'Services - Base year'!G44)</f>
        <v xml:space="preserve">Town planning, urban renewal, rural renewal, subdivisions, etc
</v>
      </c>
      <c r="H44" s="102"/>
      <c r="I44" s="31"/>
    </row>
    <row r="45" spans="3:9" ht="19.5" customHeight="1" x14ac:dyDescent="0.2">
      <c r="C45" s="13"/>
      <c r="D45" s="19">
        <f t="shared" si="0"/>
        <v>36</v>
      </c>
      <c r="E45" s="175" t="str">
        <f>IF(OR('Services - Base year'!E45="",'Services - Base year'!E45="[Enter service]"),"",'Services - Base year'!E45)</f>
        <v>Building Control</v>
      </c>
      <c r="F45" s="176" t="str">
        <f>IF(OR('Services - Base year'!F45="",'Services - Base year'!F45="[Select]"),"",'Services - Base year'!F45)</f>
        <v>External</v>
      </c>
      <c r="G45" s="290" t="str">
        <f>IF('Services - Base year'!G45="","",'Services - Base year'!G45)</f>
        <v>Building Control</v>
      </c>
      <c r="H45" s="102"/>
      <c r="I45" s="31"/>
    </row>
    <row r="46" spans="3:9" ht="19.5" customHeight="1" x14ac:dyDescent="0.2">
      <c r="C46" s="13"/>
      <c r="D46" s="19">
        <f t="shared" si="0"/>
        <v>37</v>
      </c>
      <c r="E46" s="175" t="str">
        <f>IF(OR('Services - Base year'!E46="",'Services - Base year'!E46="[Enter service]"),"",'Services - Base year'!E46)</f>
        <v>Tourism &amp; Area Promotion</v>
      </c>
      <c r="F46" s="176" t="str">
        <f>IF(OR('Services - Base year'!F46="",'Services - Base year'!F46="[Select]"),"",'Services - Base year'!F46)</f>
        <v>External</v>
      </c>
      <c r="G46" s="290" t="str">
        <f>IF('Services - Base year'!G46="","",'Services - Base year'!G46)</f>
        <v>Tourist information centres, tourist officers, caravan parks, etc</v>
      </c>
      <c r="H46" s="102"/>
      <c r="I46" s="31"/>
    </row>
    <row r="47" spans="3:9" ht="19.5" customHeight="1" x14ac:dyDescent="0.2">
      <c r="C47" s="13"/>
      <c r="D47" s="19">
        <f t="shared" si="0"/>
        <v>38</v>
      </c>
      <c r="E47" s="175" t="str">
        <f>IF(OR('Services - Base year'!E47="",'Services - Base year'!E47="[Enter service]"),"",'Services - Base year'!E47)</f>
        <v>Community Amenities</v>
      </c>
      <c r="F47" s="176" t="str">
        <f>IF(OR('Services - Base year'!F47="",'Services - Base year'!F47="[Select]"),"",'Services - Base year'!F47)</f>
        <v>External</v>
      </c>
      <c r="G47" s="290" t="str">
        <f>IF('Services - Base year'!G47="","",'Services - Base year'!G47)</f>
        <v>Public conveniences &amp; rest centres</v>
      </c>
      <c r="H47" s="102"/>
      <c r="I47" s="31"/>
    </row>
    <row r="48" spans="3:9" ht="19.5" customHeight="1" x14ac:dyDescent="0.2">
      <c r="C48" s="13"/>
      <c r="D48" s="85">
        <f t="shared" si="0"/>
        <v>39</v>
      </c>
      <c r="E48" s="175" t="str">
        <f>IF(OR('Services - Base year'!E48="",'Services - Base year'!E48="[Enter service]"),"",'Services - Base year'!E48)</f>
        <v>Air Transport</v>
      </c>
      <c r="F48" s="176" t="str">
        <f>IF(OR('Services - Base year'!F48="",'Services - Base year'!F48="[Select]"),"",'Services - Base year'!F48)</f>
        <v>External</v>
      </c>
      <c r="G48" s="290" t="str">
        <f>IF('Services - Base year'!G48="","",'Services - Base year'!G48)</f>
        <v>Aerodromes</v>
      </c>
      <c r="H48" s="102"/>
      <c r="I48" s="31"/>
    </row>
    <row r="49" spans="3:9" ht="19.5" customHeight="1" x14ac:dyDescent="0.2">
      <c r="C49" s="13"/>
      <c r="D49" s="19">
        <f t="shared" si="0"/>
        <v>40</v>
      </c>
      <c r="E49" s="175" t="str">
        <f>IF(OR('Services - Base year'!E49="",'Services - Base year'!E49="[Enter service]"),"",'Services - Base year'!E49)</f>
        <v>Markets &amp; Saleyards</v>
      </c>
      <c r="F49" s="176" t="str">
        <f>IF(OR('Services - Base year'!F49="",'Services - Base year'!F49="[Select]"),"",'Services - Base year'!F49)</f>
        <v>External</v>
      </c>
      <c r="G49" s="290" t="str">
        <f>IF('Services - Base year'!G49="","",'Services - Base year'!G49)</f>
        <v>Saleyards</v>
      </c>
      <c r="H49" s="102"/>
      <c r="I49" s="31"/>
    </row>
    <row r="50" spans="3:9" ht="19.5" customHeight="1" x14ac:dyDescent="0.2">
      <c r="C50" s="13"/>
      <c r="D50" s="19">
        <f t="shared" si="0"/>
        <v>41</v>
      </c>
      <c r="E50" s="175" t="str">
        <f>IF(OR('Services - Base year'!E50="",'Services - Base year'!E50="[Enter service]"),"",'Services - Base year'!E50)</f>
        <v>Economic Affairs</v>
      </c>
      <c r="F50" s="176" t="str">
        <f>IF(OR('Services - Base year'!F50="",'Services - Base year'!F50="[Select]"),"",'Services - Base year'!F50)</f>
        <v>External</v>
      </c>
      <c r="G50" s="290" t="str">
        <f>IF('Services - Base year'!G50="","",'Services - Base year'!G50)</f>
        <v>Economic Development</v>
      </c>
      <c r="H50" s="102"/>
      <c r="I50" s="31"/>
    </row>
    <row r="51" spans="3:9" ht="19.5" customHeight="1" x14ac:dyDescent="0.2">
      <c r="C51" s="13"/>
      <c r="D51" s="19">
        <f t="shared" si="0"/>
        <v>42</v>
      </c>
      <c r="E51" s="175" t="str">
        <f>IF(OR('Services - Base year'!E51="",'Services - Base year'!E51="[Enter service]"),"",'Services - Base year'!E51)</f>
        <v>Business &amp; Economic Services Administration</v>
      </c>
      <c r="F51" s="176" t="str">
        <f>IF(OR('Services - Base year'!F51="",'Services - Base year'!F51="[Select]"),"",'Services - Base year'!F51)</f>
        <v>Mixed</v>
      </c>
      <c r="G51" s="290" t="str">
        <f>IF('Services - Base year'!G51="","",'Services - Base year'!G51)</f>
        <v>Administration of Business &amp; Economic Services</v>
      </c>
      <c r="H51" s="102"/>
      <c r="I51" s="31"/>
    </row>
    <row r="52" spans="3:9" ht="19.5" customHeight="1" x14ac:dyDescent="0.2">
      <c r="C52" s="13"/>
      <c r="D52" s="85">
        <f t="shared" si="0"/>
        <v>43</v>
      </c>
      <c r="E52" s="175" t="str">
        <f>IF(OR('Services - Base year'!E52="",'Services - Base year'!E52="[Enter service]"),"",'Services - Base year'!E52)</f>
        <v>Local Roads &amp; Bridges works</v>
      </c>
      <c r="F52" s="176" t="str">
        <f>IF(OR('Services - Base year'!F52="",'Services - Base year'!F52="[Select]"),"",'Services - Base year'!F52)</f>
        <v>External</v>
      </c>
      <c r="G52" s="290" t="str">
        <f>IF('Services - Base year'!G52="","",'Services - Base year'!G52)</f>
        <v>Local Roads &amp; Bridges maintenance</v>
      </c>
      <c r="H52" s="102"/>
      <c r="I52" s="31"/>
    </row>
    <row r="53" spans="3:9" ht="19.5" customHeight="1" x14ac:dyDescent="0.2">
      <c r="C53" s="13"/>
      <c r="D53" s="19">
        <f t="shared" si="0"/>
        <v>44</v>
      </c>
      <c r="E53" s="175" t="str">
        <f>IF(OR('Services - Base year'!E53="",'Services - Base year'!E53="[Enter service]"),"",'Services - Base year'!E53)</f>
        <v>Asset Management</v>
      </c>
      <c r="F53" s="176" t="str">
        <f>IF(OR('Services - Base year'!F53="",'Services - Base year'!F53="[Select]"),"",'Services - Base year'!F53)</f>
        <v>Mixed</v>
      </c>
      <c r="G53" s="290" t="str">
        <f>IF('Services - Base year'!G53="","",'Services - Base year'!G53)</f>
        <v>Management of Councils Assets</v>
      </c>
      <c r="H53" s="102"/>
      <c r="I53" s="31"/>
    </row>
    <row r="54" spans="3:9" ht="19.5" customHeight="1" x14ac:dyDescent="0.2">
      <c r="C54" s="13"/>
      <c r="D54" s="19">
        <f t="shared" si="0"/>
        <v>45</v>
      </c>
      <c r="E54" s="175" t="str">
        <f>IF(OR('Services - Base year'!E54="",'Services - Base year'!E54="[Enter service]"),"",'Services - Base year'!E54)</f>
        <v/>
      </c>
      <c r="F54" s="176" t="str">
        <f>IF(OR('Services - Base year'!F54="",'Services - Base year'!F54="[Select]"),"",'Services - Base year'!F54)</f>
        <v/>
      </c>
      <c r="G54" s="290" t="str">
        <f>IF('Services - Base year'!G54="","",'Services - Base year'!G54)</f>
        <v/>
      </c>
      <c r="H54" s="102"/>
      <c r="I54" s="31"/>
    </row>
    <row r="55" spans="3:9" ht="19.5" customHeight="1" x14ac:dyDescent="0.2">
      <c r="C55" s="13"/>
      <c r="D55" s="85">
        <f t="shared" si="0"/>
        <v>46</v>
      </c>
      <c r="E55" s="175" t="str">
        <f>IF(OR('Services - Base year'!E55="",'Services - Base year'!E55="[Enter service]"),"",'Services - Base year'!E55)</f>
        <v/>
      </c>
      <c r="F55" s="176" t="str">
        <f>IF(OR('Services - Base year'!F55="",'Services - Base year'!F55="[Select]"),"",'Services - Base year'!F55)</f>
        <v/>
      </c>
      <c r="G55" s="290" t="str">
        <f>IF('Services - Base year'!G55="","",'Services - Base year'!G55)</f>
        <v/>
      </c>
      <c r="H55" s="102"/>
      <c r="I55" s="31"/>
    </row>
    <row r="56" spans="3:9" ht="19.5" customHeight="1" x14ac:dyDescent="0.2">
      <c r="C56" s="13"/>
      <c r="D56" s="19">
        <f t="shared" si="0"/>
        <v>47</v>
      </c>
      <c r="E56" s="175" t="str">
        <f>IF(OR('Services - Base year'!E56="",'Services - Base year'!E56="[Enter service]"),"",'Services - Base year'!E56)</f>
        <v/>
      </c>
      <c r="F56" s="176" t="str">
        <f>IF(OR('Services - Base year'!F56="",'Services - Base year'!F56="[Select]"),"",'Services - Base year'!F56)</f>
        <v/>
      </c>
      <c r="G56" s="290" t="str">
        <f>IF('Services - Base year'!G56="","",'Services - Base year'!G56)</f>
        <v/>
      </c>
      <c r="H56" s="102"/>
      <c r="I56" s="31"/>
    </row>
    <row r="57" spans="3:9" ht="19.5" customHeight="1" x14ac:dyDescent="0.2">
      <c r="C57" s="13"/>
      <c r="D57" s="19">
        <f t="shared" si="0"/>
        <v>48</v>
      </c>
      <c r="E57" s="175" t="str">
        <f>IF(OR('Services - Base year'!E57="",'Services - Base year'!E57="[Enter service]"),"",'Services - Base year'!E57)</f>
        <v/>
      </c>
      <c r="F57" s="176" t="str">
        <f>IF(OR('Services - Base year'!F57="",'Services - Base year'!F57="[Select]"),"",'Services - Base year'!F57)</f>
        <v/>
      </c>
      <c r="G57" s="290" t="str">
        <f>IF('Services - Base year'!G57="","",'Services - Base year'!G57)</f>
        <v/>
      </c>
      <c r="H57" s="102"/>
      <c r="I57" s="31"/>
    </row>
    <row r="58" spans="3:9" ht="19.5" customHeight="1" x14ac:dyDescent="0.2">
      <c r="C58" s="13"/>
      <c r="D58" s="19">
        <f t="shared" si="0"/>
        <v>49</v>
      </c>
      <c r="E58" s="175" t="str">
        <f>IF(OR('Services - Base year'!E58="",'Services - Base year'!E58="[Enter service]"),"",'Services - Base year'!E58)</f>
        <v/>
      </c>
      <c r="F58" s="176" t="str">
        <f>IF(OR('Services - Base year'!F58="",'Services - Base year'!F58="[Select]"),"",'Services - Base year'!F58)</f>
        <v/>
      </c>
      <c r="G58" s="290" t="str">
        <f>IF('Services - Base year'!G58="","",'Services - Base year'!G58)</f>
        <v/>
      </c>
      <c r="H58" s="102"/>
      <c r="I58" s="31"/>
    </row>
    <row r="59" spans="3:9" ht="19.5" customHeight="1" x14ac:dyDescent="0.2">
      <c r="C59" s="13"/>
      <c r="D59" s="85">
        <f t="shared" si="0"/>
        <v>50</v>
      </c>
      <c r="E59" s="175" t="str">
        <f>IF(OR('Services - Base year'!E59="",'Services - Base year'!E59="[Enter service]"),"",'Services - Base year'!E59)</f>
        <v/>
      </c>
      <c r="F59" s="176" t="str">
        <f>IF(OR('Services - Base year'!F59="",'Services - Base year'!F59="[Select]"),"",'Services - Base year'!F59)</f>
        <v/>
      </c>
      <c r="G59" s="290" t="str">
        <f>IF('Services - Base year'!G59="","",'Services - Base year'!G59)</f>
        <v/>
      </c>
      <c r="H59" s="102"/>
      <c r="I59" s="31"/>
    </row>
    <row r="60" spans="3:9" ht="19.5" customHeight="1" x14ac:dyDescent="0.2">
      <c r="C60" s="13"/>
      <c r="D60" s="19">
        <f t="shared" si="0"/>
        <v>51</v>
      </c>
      <c r="E60" s="175" t="str">
        <f>IF(OR('Services - Base year'!E60="",'Services - Base year'!E60="[Enter service]"),"",'Services - Base year'!E60)</f>
        <v/>
      </c>
      <c r="F60" s="176" t="str">
        <f>IF(OR('Services - Base year'!F60="",'Services - Base year'!F60="[Select]"),"",'Services - Base year'!F60)</f>
        <v/>
      </c>
      <c r="G60" s="290" t="str">
        <f>IF('Services - Base year'!G60="","",'Services - Base year'!G60)</f>
        <v/>
      </c>
      <c r="H60" s="102"/>
      <c r="I60" s="31"/>
    </row>
    <row r="61" spans="3:9" ht="19.5" customHeight="1" x14ac:dyDescent="0.2">
      <c r="C61" s="13"/>
      <c r="D61" s="19">
        <f t="shared" si="0"/>
        <v>52</v>
      </c>
      <c r="E61" s="175" t="str">
        <f>IF(OR('Services - Base year'!E61="",'Services - Base year'!E61="[Enter service]"),"",'Services - Base year'!E61)</f>
        <v/>
      </c>
      <c r="F61" s="176" t="str">
        <f>IF(OR('Services - Base year'!F61="",'Services - Base year'!F61="[Select]"),"",'Services - Base year'!F61)</f>
        <v/>
      </c>
      <c r="G61" s="290" t="str">
        <f>IF('Services - Base year'!G61="","",'Services - Base year'!G61)</f>
        <v/>
      </c>
      <c r="H61" s="102"/>
      <c r="I61" s="31"/>
    </row>
    <row r="62" spans="3:9" ht="19.5" customHeight="1" x14ac:dyDescent="0.2">
      <c r="C62" s="13"/>
      <c r="D62" s="19">
        <f t="shared" si="0"/>
        <v>53</v>
      </c>
      <c r="E62" s="175" t="str">
        <f>IF(OR('Services - Base year'!E62="",'Services - Base year'!E62="[Enter service]"),"",'Services - Base year'!E62)</f>
        <v/>
      </c>
      <c r="F62" s="176" t="str">
        <f>IF(OR('Services - Base year'!F62="",'Services - Base year'!F62="[Select]"),"",'Services - Base year'!F62)</f>
        <v/>
      </c>
      <c r="G62" s="290" t="str">
        <f>IF('Services - Base year'!G62="","",'Services - Base year'!G62)</f>
        <v/>
      </c>
      <c r="H62" s="102"/>
      <c r="I62" s="31"/>
    </row>
    <row r="63" spans="3:9" ht="19.5" customHeight="1" x14ac:dyDescent="0.2">
      <c r="C63" s="13"/>
      <c r="D63" s="85">
        <f t="shared" si="0"/>
        <v>54</v>
      </c>
      <c r="E63" s="175" t="str">
        <f>IF(OR('Services - Base year'!E63="",'Services - Base year'!E63="[Enter service]"),"",'Services - Base year'!E63)</f>
        <v/>
      </c>
      <c r="F63" s="176" t="str">
        <f>IF(OR('Services - Base year'!F63="",'Services - Base year'!F63="[Select]"),"",'Services - Base year'!F63)</f>
        <v/>
      </c>
      <c r="G63" s="290" t="str">
        <f>IF('Services - Base year'!G63="","",'Services - Base year'!G63)</f>
        <v/>
      </c>
      <c r="H63" s="102"/>
      <c r="I63" s="31"/>
    </row>
    <row r="64" spans="3:9" ht="19.5" customHeight="1" x14ac:dyDescent="0.2">
      <c r="C64" s="13"/>
      <c r="D64" s="19">
        <f t="shared" si="0"/>
        <v>55</v>
      </c>
      <c r="E64" s="175" t="str">
        <f>IF(OR('Services - Base year'!E64="",'Services - Base year'!E64="[Enter service]"),"",'Services - Base year'!E64)</f>
        <v/>
      </c>
      <c r="F64" s="176" t="str">
        <f>IF(OR('Services - Base year'!F64="",'Services - Base year'!F64="[Select]"),"",'Services - Base year'!F64)</f>
        <v/>
      </c>
      <c r="G64" s="290" t="str">
        <f>IF('Services - Base year'!G64="","",'Services - Base year'!G64)</f>
        <v/>
      </c>
      <c r="H64" s="102"/>
      <c r="I64" s="31"/>
    </row>
    <row r="65" spans="3:9" ht="19.5" customHeight="1" x14ac:dyDescent="0.2">
      <c r="C65" s="13"/>
      <c r="D65" s="19">
        <f t="shared" si="0"/>
        <v>56</v>
      </c>
      <c r="E65" s="175" t="str">
        <f>IF(OR('Services - Base year'!E65="",'Services - Base year'!E65="[Enter service]"),"",'Services - Base year'!E65)</f>
        <v/>
      </c>
      <c r="F65" s="176" t="str">
        <f>IF(OR('Services - Base year'!F65="",'Services - Base year'!F65="[Select]"),"",'Services - Base year'!F65)</f>
        <v/>
      </c>
      <c r="G65" s="290" t="str">
        <f>IF('Services - Base year'!G65="","",'Services - Base year'!G65)</f>
        <v/>
      </c>
      <c r="H65" s="102"/>
      <c r="I65" s="31"/>
    </row>
    <row r="66" spans="3:9" ht="19.5" customHeight="1" x14ac:dyDescent="0.2">
      <c r="C66" s="13"/>
      <c r="D66" s="85">
        <f t="shared" si="0"/>
        <v>57</v>
      </c>
      <c r="E66" s="175" t="str">
        <f>IF(OR('Services - Base year'!E66="",'Services - Base year'!E66="[Enter service]"),"",'Services - Base year'!E66)</f>
        <v/>
      </c>
      <c r="F66" s="176" t="str">
        <f>IF(OR('Services - Base year'!F66="",'Services - Base year'!F66="[Select]"),"",'Services - Base year'!F66)</f>
        <v/>
      </c>
      <c r="G66" s="290" t="str">
        <f>IF('Services - Base year'!G66="","",'Services - Base year'!G66)</f>
        <v/>
      </c>
      <c r="H66" s="102"/>
      <c r="I66" s="31"/>
    </row>
    <row r="67" spans="3:9" ht="19.5" customHeight="1" x14ac:dyDescent="0.2">
      <c r="C67" s="13"/>
      <c r="D67" s="19">
        <f t="shared" si="0"/>
        <v>58</v>
      </c>
      <c r="E67" s="175" t="str">
        <f>IF(OR('Services - Base year'!E67="",'Services - Base year'!E67="[Enter service]"),"",'Services - Base year'!E67)</f>
        <v/>
      </c>
      <c r="F67" s="176" t="str">
        <f>IF(OR('Services - Base year'!F67="",'Services - Base year'!F67="[Select]"),"",'Services - Base year'!F67)</f>
        <v/>
      </c>
      <c r="G67" s="290" t="str">
        <f>IF('Services - Base year'!G67="","",'Services - Base year'!G67)</f>
        <v/>
      </c>
      <c r="H67" s="102"/>
      <c r="I67" s="31"/>
    </row>
    <row r="68" spans="3:9" ht="19.5" customHeight="1" x14ac:dyDescent="0.2">
      <c r="C68" s="13"/>
      <c r="D68" s="19">
        <f t="shared" si="0"/>
        <v>59</v>
      </c>
      <c r="E68" s="175" t="str">
        <f>IF(OR('Services - Base year'!E68="",'Services - Base year'!E68="[Enter service]"),"",'Services - Base year'!E68)</f>
        <v/>
      </c>
      <c r="F68" s="176" t="str">
        <f>IF(OR('Services - Base year'!F68="",'Services - Base year'!F68="[Select]"),"",'Services - Base year'!F68)</f>
        <v/>
      </c>
      <c r="G68" s="290" t="str">
        <f>IF('Services - Base year'!G68="","",'Services - Base year'!G68)</f>
        <v/>
      </c>
      <c r="H68" s="102"/>
      <c r="I68" s="31"/>
    </row>
    <row r="69" spans="3:9" ht="19.5" customHeight="1" x14ac:dyDescent="0.2">
      <c r="C69" s="13"/>
      <c r="D69" s="85">
        <f t="shared" si="0"/>
        <v>60</v>
      </c>
      <c r="E69" s="175" t="str">
        <f>IF(OR('Services - Base year'!E69="",'Services - Base year'!E69="[Enter service]"),"",'Services - Base year'!E69)</f>
        <v/>
      </c>
      <c r="F69" s="176" t="str">
        <f>IF(OR('Services - Base year'!F69="",'Services - Base year'!F69="[Select]"),"",'Services - Base year'!F69)</f>
        <v/>
      </c>
      <c r="G69" s="290" t="str">
        <f>IF('Services - Base year'!G69="","",'Services - Base year'!G69)</f>
        <v/>
      </c>
      <c r="H69" s="102"/>
      <c r="I69" s="31"/>
    </row>
    <row r="70" spans="3:9" ht="19.5" customHeight="1" x14ac:dyDescent="0.2">
      <c r="C70" s="13"/>
      <c r="D70" s="19">
        <f t="shared" si="0"/>
        <v>61</v>
      </c>
      <c r="E70" s="175" t="str">
        <f>IF(OR('Services - Base year'!E70="",'Services - Base year'!E70="[Enter service]"),"",'Services - Base year'!E70)</f>
        <v/>
      </c>
      <c r="F70" s="176" t="str">
        <f>IF(OR('Services - Base year'!F70="",'Services - Base year'!F70="[Select]"),"",'Services - Base year'!F70)</f>
        <v/>
      </c>
      <c r="G70" s="290" t="str">
        <f>IF('Services - Base year'!G70="","",'Services - Base year'!G70)</f>
        <v/>
      </c>
      <c r="H70" s="102"/>
      <c r="I70" s="31"/>
    </row>
    <row r="71" spans="3:9" ht="19.5" customHeight="1" x14ac:dyDescent="0.2">
      <c r="C71" s="13"/>
      <c r="D71" s="19">
        <f t="shared" si="0"/>
        <v>62</v>
      </c>
      <c r="E71" s="175" t="str">
        <f>IF(OR('Services - Base year'!E71="",'Services - Base year'!E71="[Enter service]"),"",'Services - Base year'!E71)</f>
        <v/>
      </c>
      <c r="F71" s="176" t="str">
        <f>IF(OR('Services - Base year'!F71="",'Services - Base year'!F71="[Select]"),"",'Services - Base year'!F71)</f>
        <v/>
      </c>
      <c r="G71" s="290" t="str">
        <f>IF('Services - Base year'!G71="","",'Services - Base year'!G71)</f>
        <v/>
      </c>
      <c r="H71" s="102"/>
      <c r="I71" s="31"/>
    </row>
    <row r="72" spans="3:9" ht="19.5" customHeight="1" x14ac:dyDescent="0.2">
      <c r="C72" s="13"/>
      <c r="D72" s="85">
        <f t="shared" si="0"/>
        <v>63</v>
      </c>
      <c r="E72" s="175" t="str">
        <f>IF(OR('Services - Base year'!E72="",'Services - Base year'!E72="[Enter service]"),"",'Services - Base year'!E72)</f>
        <v/>
      </c>
      <c r="F72" s="176" t="str">
        <f>IF(OR('Services - Base year'!F72="",'Services - Base year'!F72="[Select]"),"",'Services - Base year'!F72)</f>
        <v/>
      </c>
      <c r="G72" s="290" t="str">
        <f>IF('Services - Base year'!G72="","",'Services - Base year'!G72)</f>
        <v/>
      </c>
      <c r="H72" s="102"/>
      <c r="I72" s="31"/>
    </row>
    <row r="73" spans="3:9" ht="19.5" customHeight="1" x14ac:dyDescent="0.2">
      <c r="C73" s="13"/>
      <c r="D73" s="19">
        <f t="shared" si="0"/>
        <v>64</v>
      </c>
      <c r="E73" s="175" t="str">
        <f>IF(OR('Services - Base year'!E73="",'Services - Base year'!E73="[Enter service]"),"",'Services - Base year'!E73)</f>
        <v/>
      </c>
      <c r="F73" s="176" t="str">
        <f>IF(OR('Services - Base year'!F73="",'Services - Base year'!F73="[Select]"),"",'Services - Base year'!F73)</f>
        <v/>
      </c>
      <c r="G73" s="290" t="str">
        <f>IF('Services - Base year'!G73="","",'Services - Base year'!G73)</f>
        <v/>
      </c>
      <c r="H73" s="102"/>
      <c r="I73" s="31"/>
    </row>
    <row r="74" spans="3:9" ht="19.5" customHeight="1" x14ac:dyDescent="0.2">
      <c r="C74" s="13"/>
      <c r="D74" s="19">
        <f t="shared" si="0"/>
        <v>65</v>
      </c>
      <c r="E74" s="175" t="str">
        <f>IF(OR('Services - Base year'!E74="",'Services - Base year'!E74="[Enter service]"),"",'Services - Base year'!E74)</f>
        <v/>
      </c>
      <c r="F74" s="176" t="str">
        <f>IF(OR('Services - Base year'!F74="",'Services - Base year'!F74="[Select]"),"",'Services - Base year'!F74)</f>
        <v/>
      </c>
      <c r="G74" s="290" t="str">
        <f>IF('Services - Base year'!G74="","",'Services - Base year'!G74)</f>
        <v/>
      </c>
      <c r="H74" s="102"/>
      <c r="I74" s="31"/>
    </row>
    <row r="75" spans="3:9" ht="19.5" customHeight="1" x14ac:dyDescent="0.2">
      <c r="C75" s="13"/>
      <c r="D75" s="85">
        <f t="shared" si="0"/>
        <v>66</v>
      </c>
      <c r="E75" s="175" t="str">
        <f>IF(OR('Services - Base year'!E75="",'Services - Base year'!E75="[Enter service]"),"",'Services - Base year'!E75)</f>
        <v/>
      </c>
      <c r="F75" s="176" t="str">
        <f>IF(OR('Services - Base year'!F75="",'Services - Base year'!F75="[Select]"),"",'Services - Base year'!F75)</f>
        <v/>
      </c>
      <c r="G75" s="290" t="str">
        <f>IF('Services - Base year'!G75="","",'Services - Base year'!G75)</f>
        <v/>
      </c>
      <c r="H75" s="102"/>
      <c r="I75" s="31"/>
    </row>
    <row r="76" spans="3:9" ht="19.5" customHeight="1" x14ac:dyDescent="0.2">
      <c r="C76" s="13"/>
      <c r="D76" s="19">
        <f t="shared" si="0"/>
        <v>67</v>
      </c>
      <c r="E76" s="175" t="str">
        <f>IF(OR('Services - Base year'!E76="",'Services - Base year'!E76="[Enter service]"),"",'Services - Base year'!E76)</f>
        <v/>
      </c>
      <c r="F76" s="176" t="str">
        <f>IF(OR('Services - Base year'!F76="",'Services - Base year'!F76="[Select]"),"",'Services - Base year'!F76)</f>
        <v/>
      </c>
      <c r="G76" s="290" t="str">
        <f>IF('Services - Base year'!G76="","",'Services - Base year'!G76)</f>
        <v/>
      </c>
      <c r="H76" s="102"/>
      <c r="I76" s="31"/>
    </row>
    <row r="77" spans="3:9" ht="19.5" customHeight="1" x14ac:dyDescent="0.2">
      <c r="C77" s="13"/>
      <c r="D77" s="19">
        <f t="shared" si="0"/>
        <v>68</v>
      </c>
      <c r="E77" s="175" t="str">
        <f>IF(OR('Services - Base year'!E77="",'Services - Base year'!E77="[Enter service]"),"",'Services - Base year'!E77)</f>
        <v/>
      </c>
      <c r="F77" s="176" t="str">
        <f>IF(OR('Services - Base year'!F77="",'Services - Base year'!F77="[Select]"),"",'Services - Base year'!F77)</f>
        <v/>
      </c>
      <c r="G77" s="290" t="str">
        <f>IF('Services - Base year'!G77="","",'Services - Base year'!G77)</f>
        <v/>
      </c>
      <c r="H77" s="102"/>
      <c r="I77" s="31"/>
    </row>
    <row r="78" spans="3:9" ht="19.5" customHeight="1" x14ac:dyDescent="0.2">
      <c r="C78" s="13"/>
      <c r="D78" s="85">
        <f t="shared" si="0"/>
        <v>69</v>
      </c>
      <c r="E78" s="175" t="str">
        <f>IF(OR('Services - Base year'!E78="",'Services - Base year'!E78="[Enter service]"),"",'Services - Base year'!E78)</f>
        <v/>
      </c>
      <c r="F78" s="176" t="str">
        <f>IF(OR('Services - Base year'!F78="",'Services - Base year'!F78="[Select]"),"",'Services - Base year'!F78)</f>
        <v/>
      </c>
      <c r="G78" s="290" t="str">
        <f>IF('Services - Base year'!G78="","",'Services - Base year'!G78)</f>
        <v/>
      </c>
      <c r="H78" s="102"/>
      <c r="I78" s="31"/>
    </row>
    <row r="79" spans="3:9" ht="19.5" customHeight="1" x14ac:dyDescent="0.2">
      <c r="C79" s="13"/>
      <c r="D79" s="19">
        <f t="shared" ref="D79:D142" si="1">D78+1</f>
        <v>70</v>
      </c>
      <c r="E79" s="175" t="str">
        <f>IF(OR('Services - Base year'!E79="",'Services - Base year'!E79="[Enter service]"),"",'Services - Base year'!E79)</f>
        <v/>
      </c>
      <c r="F79" s="176" t="str">
        <f>IF(OR('Services - Base year'!F79="",'Services - Base year'!F79="[Select]"),"",'Services - Base year'!F79)</f>
        <v/>
      </c>
      <c r="G79" s="290" t="str">
        <f>IF('Services - Base year'!G79="","",'Services - Base year'!G79)</f>
        <v/>
      </c>
      <c r="H79" s="102"/>
      <c r="I79" s="31"/>
    </row>
    <row r="80" spans="3:9" ht="19.5" customHeight="1" x14ac:dyDescent="0.2">
      <c r="C80" s="13"/>
      <c r="D80" s="19">
        <f t="shared" si="1"/>
        <v>71</v>
      </c>
      <c r="E80" s="175" t="str">
        <f>IF(OR('Services - Base year'!E80="",'Services - Base year'!E80="[Enter service]"),"",'Services - Base year'!E80)</f>
        <v/>
      </c>
      <c r="F80" s="176" t="str">
        <f>IF(OR('Services - Base year'!F80="",'Services - Base year'!F80="[Select]"),"",'Services - Base year'!F80)</f>
        <v/>
      </c>
      <c r="G80" s="290" t="str">
        <f>IF('Services - Base year'!G80="","",'Services - Base year'!G80)</f>
        <v/>
      </c>
      <c r="H80" s="102"/>
      <c r="I80" s="31"/>
    </row>
    <row r="81" spans="3:9" ht="19.5" customHeight="1" x14ac:dyDescent="0.2">
      <c r="C81" s="13"/>
      <c r="D81" s="85">
        <f t="shared" si="1"/>
        <v>72</v>
      </c>
      <c r="E81" s="175" t="str">
        <f>IF(OR('Services - Base year'!E81="",'Services - Base year'!E81="[Enter service]"),"",'Services - Base year'!E81)</f>
        <v/>
      </c>
      <c r="F81" s="176" t="str">
        <f>IF(OR('Services - Base year'!F81="",'Services - Base year'!F81="[Select]"),"",'Services - Base year'!F81)</f>
        <v/>
      </c>
      <c r="G81" s="290" t="str">
        <f>IF('Services - Base year'!G81="","",'Services - Base year'!G81)</f>
        <v/>
      </c>
      <c r="H81" s="102"/>
      <c r="I81" s="31"/>
    </row>
    <row r="82" spans="3:9" ht="19.5" customHeight="1" x14ac:dyDescent="0.2">
      <c r="C82" s="13"/>
      <c r="D82" s="19">
        <f t="shared" si="1"/>
        <v>73</v>
      </c>
      <c r="E82" s="175" t="str">
        <f>IF(OR('Services - Base year'!E82="",'Services - Base year'!E82="[Enter service]"),"",'Services - Base year'!E82)</f>
        <v/>
      </c>
      <c r="F82" s="176" t="str">
        <f>IF(OR('Services - Base year'!F82="",'Services - Base year'!F82="[Select]"),"",'Services - Base year'!F82)</f>
        <v/>
      </c>
      <c r="G82" s="290" t="str">
        <f>IF('Services - Base year'!G82="","",'Services - Base year'!G82)</f>
        <v/>
      </c>
      <c r="H82" s="102"/>
      <c r="I82" s="31"/>
    </row>
    <row r="83" spans="3:9" ht="19.5" customHeight="1" x14ac:dyDescent="0.2">
      <c r="C83" s="13"/>
      <c r="D83" s="19">
        <f t="shared" si="1"/>
        <v>74</v>
      </c>
      <c r="E83" s="175" t="str">
        <f>IF(OR('Services - Base year'!E83="",'Services - Base year'!E83="[Enter service]"),"",'Services - Base year'!E83)</f>
        <v/>
      </c>
      <c r="F83" s="176" t="str">
        <f>IF(OR('Services - Base year'!F83="",'Services - Base year'!F83="[Select]"),"",'Services - Base year'!F83)</f>
        <v/>
      </c>
      <c r="G83" s="290" t="str">
        <f>IF('Services - Base year'!G83="","",'Services - Base year'!G83)</f>
        <v/>
      </c>
      <c r="H83" s="102"/>
      <c r="I83" s="31"/>
    </row>
    <row r="84" spans="3:9" ht="19.5" customHeight="1" x14ac:dyDescent="0.2">
      <c r="C84" s="13"/>
      <c r="D84" s="85">
        <f t="shared" si="1"/>
        <v>75</v>
      </c>
      <c r="E84" s="175" t="str">
        <f>IF(OR('Services - Base year'!E84="",'Services - Base year'!E84="[Enter service]"),"",'Services - Base year'!E84)</f>
        <v/>
      </c>
      <c r="F84" s="176" t="str">
        <f>IF(OR('Services - Base year'!F84="",'Services - Base year'!F84="[Select]"),"",'Services - Base year'!F84)</f>
        <v/>
      </c>
      <c r="G84" s="290" t="str">
        <f>IF('Services - Base year'!G84="","",'Services - Base year'!G84)</f>
        <v/>
      </c>
      <c r="H84" s="102"/>
      <c r="I84" s="31"/>
    </row>
    <row r="85" spans="3:9" ht="19.5" customHeight="1" x14ac:dyDescent="0.2">
      <c r="C85" s="13"/>
      <c r="D85" s="19">
        <f t="shared" si="1"/>
        <v>76</v>
      </c>
      <c r="E85" s="175" t="str">
        <f>IF(OR('Services - Base year'!E85="",'Services - Base year'!E85="[Enter service]"),"",'Services - Base year'!E85)</f>
        <v/>
      </c>
      <c r="F85" s="176" t="str">
        <f>IF(OR('Services - Base year'!F85="",'Services - Base year'!F85="[Select]"),"",'Services - Base year'!F85)</f>
        <v/>
      </c>
      <c r="G85" s="290" t="str">
        <f>IF('Services - Base year'!G85="","",'Services - Base year'!G85)</f>
        <v/>
      </c>
      <c r="H85" s="102"/>
      <c r="I85" s="31"/>
    </row>
    <row r="86" spans="3:9" ht="19.5" customHeight="1" x14ac:dyDescent="0.2">
      <c r="C86" s="13"/>
      <c r="D86" s="19">
        <f t="shared" si="1"/>
        <v>77</v>
      </c>
      <c r="E86" s="175" t="str">
        <f>IF(OR('Services - Base year'!E86="",'Services - Base year'!E86="[Enter service]"),"",'Services - Base year'!E86)</f>
        <v/>
      </c>
      <c r="F86" s="176" t="str">
        <f>IF(OR('Services - Base year'!F86="",'Services - Base year'!F86="[Select]"),"",'Services - Base year'!F86)</f>
        <v/>
      </c>
      <c r="G86" s="290" t="str">
        <f>IF('Services - Base year'!G86="","",'Services - Base year'!G86)</f>
        <v/>
      </c>
      <c r="H86" s="102"/>
      <c r="I86" s="31"/>
    </row>
    <row r="87" spans="3:9" ht="19.5" customHeight="1" x14ac:dyDescent="0.2">
      <c r="C87" s="13"/>
      <c r="D87" s="85">
        <f t="shared" si="1"/>
        <v>78</v>
      </c>
      <c r="E87" s="175" t="str">
        <f>IF(OR('Services - Base year'!E87="",'Services - Base year'!E87="[Enter service]"),"",'Services - Base year'!E87)</f>
        <v/>
      </c>
      <c r="F87" s="176" t="str">
        <f>IF(OR('Services - Base year'!F87="",'Services - Base year'!F87="[Select]"),"",'Services - Base year'!F87)</f>
        <v/>
      </c>
      <c r="G87" s="290" t="str">
        <f>IF('Services - Base year'!G87="","",'Services - Base year'!G87)</f>
        <v/>
      </c>
      <c r="H87" s="102"/>
      <c r="I87" s="31"/>
    </row>
    <row r="88" spans="3:9" ht="19.5" customHeight="1" x14ac:dyDescent="0.2">
      <c r="C88" s="13"/>
      <c r="D88" s="19">
        <f t="shared" si="1"/>
        <v>79</v>
      </c>
      <c r="E88" s="175" t="str">
        <f>IF(OR('Services - Base year'!E88="",'Services - Base year'!E88="[Enter service]"),"",'Services - Base year'!E88)</f>
        <v/>
      </c>
      <c r="F88" s="176" t="str">
        <f>IF(OR('Services - Base year'!F88="",'Services - Base year'!F88="[Select]"),"",'Services - Base year'!F88)</f>
        <v/>
      </c>
      <c r="G88" s="290" t="str">
        <f>IF('Services - Base year'!G88="","",'Services - Base year'!G88)</f>
        <v/>
      </c>
      <c r="H88" s="102"/>
      <c r="I88" s="31"/>
    </row>
    <row r="89" spans="3:9" ht="19.5" customHeight="1" x14ac:dyDescent="0.2">
      <c r="C89" s="13"/>
      <c r="D89" s="19">
        <f t="shared" si="1"/>
        <v>80</v>
      </c>
      <c r="E89" s="175" t="str">
        <f>IF(OR('Services - Base year'!E89="",'Services - Base year'!E89="[Enter service]"),"",'Services - Base year'!E89)</f>
        <v/>
      </c>
      <c r="F89" s="176" t="str">
        <f>IF(OR('Services - Base year'!F89="",'Services - Base year'!F89="[Select]"),"",'Services - Base year'!F89)</f>
        <v/>
      </c>
      <c r="G89" s="290" t="str">
        <f>IF('Services - Base year'!G89="","",'Services - Base year'!G89)</f>
        <v/>
      </c>
      <c r="H89" s="102"/>
      <c r="I89" s="31"/>
    </row>
    <row r="90" spans="3:9" ht="19.5" customHeight="1" x14ac:dyDescent="0.2">
      <c r="C90" s="13"/>
      <c r="D90" s="85">
        <f t="shared" si="1"/>
        <v>81</v>
      </c>
      <c r="E90" s="175" t="str">
        <f>IF(OR('Services - Base year'!E90="",'Services - Base year'!E90="[Enter service]"),"",'Services - Base year'!E90)</f>
        <v/>
      </c>
      <c r="F90" s="176" t="str">
        <f>IF(OR('Services - Base year'!F90="",'Services - Base year'!F90="[Select]"),"",'Services - Base year'!F90)</f>
        <v/>
      </c>
      <c r="G90" s="290" t="str">
        <f>IF('Services - Base year'!G90="","",'Services - Base year'!G90)</f>
        <v/>
      </c>
      <c r="H90" s="102"/>
      <c r="I90" s="31"/>
    </row>
    <row r="91" spans="3:9" ht="19.5" customHeight="1" x14ac:dyDescent="0.2">
      <c r="C91" s="13"/>
      <c r="D91" s="19">
        <f t="shared" si="1"/>
        <v>82</v>
      </c>
      <c r="E91" s="175" t="str">
        <f>IF(OR('Services - Base year'!E91="",'Services - Base year'!E91="[Enter service]"),"",'Services - Base year'!E91)</f>
        <v/>
      </c>
      <c r="F91" s="176" t="str">
        <f>IF(OR('Services - Base year'!F91="",'Services - Base year'!F91="[Select]"),"",'Services - Base year'!F91)</f>
        <v/>
      </c>
      <c r="G91" s="290" t="str">
        <f>IF('Services - Base year'!G91="","",'Services - Base year'!G91)</f>
        <v/>
      </c>
      <c r="H91" s="102"/>
      <c r="I91" s="31"/>
    </row>
    <row r="92" spans="3:9" ht="19.5" customHeight="1" x14ac:dyDescent="0.2">
      <c r="C92" s="13"/>
      <c r="D92" s="19">
        <f t="shared" si="1"/>
        <v>83</v>
      </c>
      <c r="E92" s="175" t="str">
        <f>IF(OR('Services - Base year'!E92="",'Services - Base year'!E92="[Enter service]"),"",'Services - Base year'!E92)</f>
        <v/>
      </c>
      <c r="F92" s="176" t="str">
        <f>IF(OR('Services - Base year'!F92="",'Services - Base year'!F92="[Select]"),"",'Services - Base year'!F92)</f>
        <v/>
      </c>
      <c r="G92" s="290" t="str">
        <f>IF('Services - Base year'!G92="","",'Services - Base year'!G92)</f>
        <v/>
      </c>
      <c r="H92" s="102"/>
      <c r="I92" s="31"/>
    </row>
    <row r="93" spans="3:9" ht="19.5" customHeight="1" x14ac:dyDescent="0.2">
      <c r="C93" s="13"/>
      <c r="D93" s="85">
        <f t="shared" si="1"/>
        <v>84</v>
      </c>
      <c r="E93" s="175" t="str">
        <f>IF(OR('Services - Base year'!E93="",'Services - Base year'!E93="[Enter service]"),"",'Services - Base year'!E93)</f>
        <v/>
      </c>
      <c r="F93" s="176" t="str">
        <f>IF(OR('Services - Base year'!F93="",'Services - Base year'!F93="[Select]"),"",'Services - Base year'!F93)</f>
        <v/>
      </c>
      <c r="G93" s="290" t="str">
        <f>IF('Services - Base year'!G93="","",'Services - Base year'!G93)</f>
        <v/>
      </c>
      <c r="H93" s="102"/>
      <c r="I93" s="31"/>
    </row>
    <row r="94" spans="3:9" ht="19.5" customHeight="1" x14ac:dyDescent="0.2">
      <c r="C94" s="13"/>
      <c r="D94" s="19">
        <f t="shared" si="1"/>
        <v>85</v>
      </c>
      <c r="E94" s="175" t="str">
        <f>IF(OR('Services - Base year'!E94="",'Services - Base year'!E94="[Enter service]"),"",'Services - Base year'!E94)</f>
        <v/>
      </c>
      <c r="F94" s="176" t="str">
        <f>IF(OR('Services - Base year'!F94="",'Services - Base year'!F94="[Select]"),"",'Services - Base year'!F94)</f>
        <v/>
      </c>
      <c r="G94" s="290" t="str">
        <f>IF('Services - Base year'!G94="","",'Services - Base year'!G94)</f>
        <v/>
      </c>
      <c r="H94" s="102"/>
      <c r="I94" s="31"/>
    </row>
    <row r="95" spans="3:9" ht="19.5" customHeight="1" x14ac:dyDescent="0.2">
      <c r="C95" s="13"/>
      <c r="D95" s="19">
        <f t="shared" si="1"/>
        <v>86</v>
      </c>
      <c r="E95" s="175" t="str">
        <f>IF(OR('Services - Base year'!E95="",'Services - Base year'!E95="[Enter service]"),"",'Services - Base year'!E95)</f>
        <v/>
      </c>
      <c r="F95" s="176" t="str">
        <f>IF(OR('Services - Base year'!F95="",'Services - Base year'!F95="[Select]"),"",'Services - Base year'!F95)</f>
        <v/>
      </c>
      <c r="G95" s="290" t="str">
        <f>IF('Services - Base year'!G95="","",'Services - Base year'!G95)</f>
        <v/>
      </c>
      <c r="H95" s="102"/>
      <c r="I95" s="31"/>
    </row>
    <row r="96" spans="3:9" ht="19.5" customHeight="1" x14ac:dyDescent="0.2">
      <c r="C96" s="13"/>
      <c r="D96" s="85">
        <f t="shared" si="1"/>
        <v>87</v>
      </c>
      <c r="E96" s="175" t="str">
        <f>IF(OR('Services - Base year'!E96="",'Services - Base year'!E96="[Enter service]"),"",'Services - Base year'!E96)</f>
        <v/>
      </c>
      <c r="F96" s="176" t="str">
        <f>IF(OR('Services - Base year'!F96="",'Services - Base year'!F96="[Select]"),"",'Services - Base year'!F96)</f>
        <v/>
      </c>
      <c r="G96" s="290" t="str">
        <f>IF('Services - Base year'!G96="","",'Services - Base year'!G96)</f>
        <v/>
      </c>
      <c r="H96" s="102"/>
      <c r="I96" s="31"/>
    </row>
    <row r="97" spans="3:9" ht="19.5" customHeight="1" x14ac:dyDescent="0.2">
      <c r="C97" s="13"/>
      <c r="D97" s="19">
        <f t="shared" si="1"/>
        <v>88</v>
      </c>
      <c r="E97" s="175" t="str">
        <f>IF(OR('Services - Base year'!E97="",'Services - Base year'!E97="[Enter service]"),"",'Services - Base year'!E97)</f>
        <v/>
      </c>
      <c r="F97" s="176" t="str">
        <f>IF(OR('Services - Base year'!F97="",'Services - Base year'!F97="[Select]"),"",'Services - Base year'!F97)</f>
        <v/>
      </c>
      <c r="G97" s="290" t="str">
        <f>IF('Services - Base year'!G97="","",'Services - Base year'!G97)</f>
        <v/>
      </c>
      <c r="H97" s="102"/>
      <c r="I97" s="31"/>
    </row>
    <row r="98" spans="3:9" ht="19.5" customHeight="1" x14ac:dyDescent="0.2">
      <c r="C98" s="13"/>
      <c r="D98" s="19">
        <f t="shared" si="1"/>
        <v>89</v>
      </c>
      <c r="E98" s="175" t="str">
        <f>IF(OR('Services - Base year'!E98="",'Services - Base year'!E98="[Enter service]"),"",'Services - Base year'!E98)</f>
        <v/>
      </c>
      <c r="F98" s="176" t="str">
        <f>IF(OR('Services - Base year'!F98="",'Services - Base year'!F98="[Select]"),"",'Services - Base year'!F98)</f>
        <v/>
      </c>
      <c r="G98" s="290" t="str">
        <f>IF('Services - Base year'!G98="","",'Services - Base year'!G98)</f>
        <v/>
      </c>
      <c r="H98" s="102"/>
      <c r="I98" s="31"/>
    </row>
    <row r="99" spans="3:9" ht="19.5" customHeight="1" x14ac:dyDescent="0.2">
      <c r="C99" s="13"/>
      <c r="D99" s="85">
        <f t="shared" si="1"/>
        <v>90</v>
      </c>
      <c r="E99" s="175" t="str">
        <f>IF(OR('Services - Base year'!E99="",'Services - Base year'!E99="[Enter service]"),"",'Services - Base year'!E99)</f>
        <v/>
      </c>
      <c r="F99" s="176" t="str">
        <f>IF(OR('Services - Base year'!F99="",'Services - Base year'!F99="[Select]"),"",'Services - Base year'!F99)</f>
        <v/>
      </c>
      <c r="G99" s="290" t="str">
        <f>IF('Services - Base year'!G99="","",'Services - Base year'!G99)</f>
        <v/>
      </c>
      <c r="H99" s="102"/>
      <c r="I99" s="31"/>
    </row>
    <row r="100" spans="3:9" ht="19.5" customHeight="1" x14ac:dyDescent="0.2">
      <c r="C100" s="13"/>
      <c r="D100" s="19">
        <f t="shared" si="1"/>
        <v>91</v>
      </c>
      <c r="E100" s="175" t="str">
        <f>IF(OR('Services - Base year'!E100="",'Services - Base year'!E100="[Enter service]"),"",'Services - Base year'!E100)</f>
        <v/>
      </c>
      <c r="F100" s="176" t="str">
        <f>IF(OR('Services - Base year'!F100="",'Services - Base year'!F100="[Select]"),"",'Services - Base year'!F100)</f>
        <v/>
      </c>
      <c r="G100" s="290" t="str">
        <f>IF('Services - Base year'!G100="","",'Services - Base year'!G100)</f>
        <v/>
      </c>
      <c r="H100" s="102"/>
      <c r="I100" s="31"/>
    </row>
    <row r="101" spans="3:9" ht="19.5" customHeight="1" x14ac:dyDescent="0.2">
      <c r="C101" s="13"/>
      <c r="D101" s="19">
        <f t="shared" si="1"/>
        <v>92</v>
      </c>
      <c r="E101" s="175" t="str">
        <f>IF(OR('Services - Base year'!E101="",'Services - Base year'!E101="[Enter service]"),"",'Services - Base year'!E101)</f>
        <v/>
      </c>
      <c r="F101" s="176" t="str">
        <f>IF(OR('Services - Base year'!F101="",'Services - Base year'!F101="[Select]"),"",'Services - Base year'!F101)</f>
        <v/>
      </c>
      <c r="G101" s="290" t="str">
        <f>IF('Services - Base year'!G101="","",'Services - Base year'!G101)</f>
        <v/>
      </c>
      <c r="H101" s="102"/>
      <c r="I101" s="31"/>
    </row>
    <row r="102" spans="3:9" ht="19.5" customHeight="1" x14ac:dyDescent="0.2">
      <c r="C102" s="13"/>
      <c r="D102" s="85">
        <f t="shared" si="1"/>
        <v>93</v>
      </c>
      <c r="E102" s="175" t="str">
        <f>IF(OR('Services - Base year'!E102="",'Services - Base year'!E102="[Enter service]"),"",'Services - Base year'!E102)</f>
        <v/>
      </c>
      <c r="F102" s="176" t="str">
        <f>IF(OR('Services - Base year'!F102="",'Services - Base year'!F102="[Select]"),"",'Services - Base year'!F102)</f>
        <v/>
      </c>
      <c r="G102" s="290" t="str">
        <f>IF('Services - Base year'!G102="","",'Services - Base year'!G102)</f>
        <v/>
      </c>
      <c r="H102" s="102"/>
      <c r="I102" s="31"/>
    </row>
    <row r="103" spans="3:9" ht="19.5" customHeight="1" x14ac:dyDescent="0.2">
      <c r="C103" s="13"/>
      <c r="D103" s="19">
        <f t="shared" si="1"/>
        <v>94</v>
      </c>
      <c r="E103" s="175" t="str">
        <f>IF(OR('Services - Base year'!E103="",'Services - Base year'!E103="[Enter service]"),"",'Services - Base year'!E103)</f>
        <v/>
      </c>
      <c r="F103" s="176" t="str">
        <f>IF(OR('Services - Base year'!F103="",'Services - Base year'!F103="[Select]"),"",'Services - Base year'!F103)</f>
        <v/>
      </c>
      <c r="G103" s="290" t="str">
        <f>IF('Services - Base year'!G103="","",'Services - Base year'!G103)</f>
        <v/>
      </c>
      <c r="H103" s="102"/>
      <c r="I103" s="31"/>
    </row>
    <row r="104" spans="3:9" ht="19.5" customHeight="1" x14ac:dyDescent="0.2">
      <c r="C104" s="13"/>
      <c r="D104" s="19">
        <f t="shared" si="1"/>
        <v>95</v>
      </c>
      <c r="E104" s="175" t="str">
        <f>IF(OR('Services - Base year'!E104="",'Services - Base year'!E104="[Enter service]"),"",'Services - Base year'!E104)</f>
        <v/>
      </c>
      <c r="F104" s="176" t="str">
        <f>IF(OR('Services - Base year'!F104="",'Services - Base year'!F104="[Select]"),"",'Services - Base year'!F104)</f>
        <v/>
      </c>
      <c r="G104" s="290" t="str">
        <f>IF('Services - Base year'!G104="","",'Services - Base year'!G104)</f>
        <v/>
      </c>
      <c r="H104" s="102"/>
      <c r="I104" s="31"/>
    </row>
    <row r="105" spans="3:9" ht="19.5" customHeight="1" x14ac:dyDescent="0.2">
      <c r="C105" s="13"/>
      <c r="D105" s="85">
        <f t="shared" si="1"/>
        <v>96</v>
      </c>
      <c r="E105" s="175" t="str">
        <f>IF(OR('Services - Base year'!E105="",'Services - Base year'!E105="[Enter service]"),"",'Services - Base year'!E105)</f>
        <v/>
      </c>
      <c r="F105" s="176" t="str">
        <f>IF(OR('Services - Base year'!F105="",'Services - Base year'!F105="[Select]"),"",'Services - Base year'!F105)</f>
        <v/>
      </c>
      <c r="G105" s="290" t="str">
        <f>IF('Services - Base year'!G105="","",'Services - Base year'!G105)</f>
        <v/>
      </c>
      <c r="H105" s="102"/>
      <c r="I105" s="31"/>
    </row>
    <row r="106" spans="3:9" ht="19.5" customHeight="1" x14ac:dyDescent="0.2">
      <c r="C106" s="13"/>
      <c r="D106" s="19">
        <f t="shared" si="1"/>
        <v>97</v>
      </c>
      <c r="E106" s="175" t="str">
        <f>IF(OR('Services - Base year'!E106="",'Services - Base year'!E106="[Enter service]"),"",'Services - Base year'!E106)</f>
        <v/>
      </c>
      <c r="F106" s="176" t="str">
        <f>IF(OR('Services - Base year'!F106="",'Services - Base year'!F106="[Select]"),"",'Services - Base year'!F106)</f>
        <v/>
      </c>
      <c r="G106" s="290" t="str">
        <f>IF('Services - Base year'!G106="","",'Services - Base year'!G106)</f>
        <v/>
      </c>
      <c r="H106" s="102"/>
      <c r="I106" s="31"/>
    </row>
    <row r="107" spans="3:9" ht="19.5" customHeight="1" x14ac:dyDescent="0.2">
      <c r="C107" s="13"/>
      <c r="D107" s="19">
        <f t="shared" si="1"/>
        <v>98</v>
      </c>
      <c r="E107" s="175" t="str">
        <f>IF(OR('Services - Base year'!E107="",'Services - Base year'!E107="[Enter service]"),"",'Services - Base year'!E107)</f>
        <v/>
      </c>
      <c r="F107" s="176" t="str">
        <f>IF(OR('Services - Base year'!F107="",'Services - Base year'!F107="[Select]"),"",'Services - Base year'!F107)</f>
        <v/>
      </c>
      <c r="G107" s="290" t="str">
        <f>IF('Services - Base year'!G107="","",'Services - Base year'!G107)</f>
        <v/>
      </c>
      <c r="H107" s="102"/>
      <c r="I107" s="31"/>
    </row>
    <row r="108" spans="3:9" ht="19.5" customHeight="1" x14ac:dyDescent="0.2">
      <c r="C108" s="13"/>
      <c r="D108" s="85">
        <f t="shared" si="1"/>
        <v>99</v>
      </c>
      <c r="E108" s="175" t="str">
        <f>IF(OR('Services - Base year'!E108="",'Services - Base year'!E108="[Enter service]"),"",'Services - Base year'!E108)</f>
        <v/>
      </c>
      <c r="F108" s="176" t="str">
        <f>IF(OR('Services - Base year'!F108="",'Services - Base year'!F108="[Select]"),"",'Services - Base year'!F108)</f>
        <v/>
      </c>
      <c r="G108" s="290" t="str">
        <f>IF('Services - Base year'!G108="","",'Services - Base year'!G108)</f>
        <v/>
      </c>
      <c r="H108" s="102"/>
      <c r="I108" s="31"/>
    </row>
    <row r="109" spans="3:9" ht="19.5" customHeight="1" x14ac:dyDescent="0.2">
      <c r="C109" s="13"/>
      <c r="D109" s="19">
        <f t="shared" si="1"/>
        <v>100</v>
      </c>
      <c r="E109" s="175" t="str">
        <f>IF(OR('Services - Base year'!E109="",'Services - Base year'!E109="[Enter service]"),"",'Services - Base year'!E109)</f>
        <v/>
      </c>
      <c r="F109" s="176" t="str">
        <f>IF(OR('Services - Base year'!F109="",'Services - Base year'!F109="[Select]"),"",'Services - Base year'!F109)</f>
        <v/>
      </c>
      <c r="G109" s="290" t="str">
        <f>IF('Services - Base year'!G109="","",'Services - Base year'!G109)</f>
        <v/>
      </c>
      <c r="H109" s="102"/>
      <c r="I109" s="31"/>
    </row>
    <row r="110" spans="3:9" ht="19.5" customHeight="1" x14ac:dyDescent="0.2">
      <c r="C110" s="13"/>
      <c r="D110" s="19">
        <f t="shared" si="1"/>
        <v>101</v>
      </c>
      <c r="E110" s="175" t="str">
        <f>IF(OR('Services - Base year'!E110="",'Services - Base year'!E110="[Enter service]"),"",'Services - Base year'!E110)</f>
        <v/>
      </c>
      <c r="F110" s="176" t="str">
        <f>IF(OR('Services - Base year'!F110="",'Services - Base year'!F110="[Select]"),"",'Services - Base year'!F110)</f>
        <v/>
      </c>
      <c r="G110" s="290" t="str">
        <f>IF('Services - Base year'!G110="","",'Services - Base year'!G110)</f>
        <v/>
      </c>
      <c r="H110" s="102"/>
      <c r="I110" s="31"/>
    </row>
    <row r="111" spans="3:9" ht="19.5" customHeight="1" x14ac:dyDescent="0.2">
      <c r="C111" s="13"/>
      <c r="D111" s="85">
        <f t="shared" si="1"/>
        <v>102</v>
      </c>
      <c r="E111" s="175" t="str">
        <f>IF(OR('Services - Base year'!E111="",'Services - Base year'!E111="[Enter service]"),"",'Services - Base year'!E111)</f>
        <v/>
      </c>
      <c r="F111" s="176" t="str">
        <f>IF(OR('Services - Base year'!F111="",'Services - Base year'!F111="[Select]"),"",'Services - Base year'!F111)</f>
        <v/>
      </c>
      <c r="G111" s="290" t="str">
        <f>IF('Services - Base year'!G111="","",'Services - Base year'!G111)</f>
        <v/>
      </c>
      <c r="H111" s="102"/>
      <c r="I111" s="31"/>
    </row>
    <row r="112" spans="3:9" ht="19.5" customHeight="1" x14ac:dyDescent="0.2">
      <c r="C112" s="13"/>
      <c r="D112" s="19">
        <f t="shared" si="1"/>
        <v>103</v>
      </c>
      <c r="E112" s="175" t="str">
        <f>IF(OR('Services - Base year'!E112="",'Services - Base year'!E112="[Enter service]"),"",'Services - Base year'!E112)</f>
        <v/>
      </c>
      <c r="F112" s="176" t="str">
        <f>IF(OR('Services - Base year'!F112="",'Services - Base year'!F112="[Select]"),"",'Services - Base year'!F112)</f>
        <v/>
      </c>
      <c r="G112" s="290" t="str">
        <f>IF('Services - Base year'!G112="","",'Services - Base year'!G112)</f>
        <v/>
      </c>
      <c r="H112" s="102"/>
      <c r="I112" s="31"/>
    </row>
    <row r="113" spans="3:9" ht="19.5" customHeight="1" x14ac:dyDescent="0.2">
      <c r="C113" s="13"/>
      <c r="D113" s="19">
        <f t="shared" si="1"/>
        <v>104</v>
      </c>
      <c r="E113" s="175" t="str">
        <f>IF(OR('Services - Base year'!E113="",'Services - Base year'!E113="[Enter service]"),"",'Services - Base year'!E113)</f>
        <v/>
      </c>
      <c r="F113" s="176" t="str">
        <f>IF(OR('Services - Base year'!F113="",'Services - Base year'!F113="[Select]"),"",'Services - Base year'!F113)</f>
        <v/>
      </c>
      <c r="G113" s="290" t="str">
        <f>IF('Services - Base year'!G113="","",'Services - Base year'!G113)</f>
        <v/>
      </c>
      <c r="H113" s="102"/>
      <c r="I113" s="31"/>
    </row>
    <row r="114" spans="3:9" ht="19.5" customHeight="1" x14ac:dyDescent="0.2">
      <c r="C114" s="13"/>
      <c r="D114" s="85">
        <f t="shared" si="1"/>
        <v>105</v>
      </c>
      <c r="E114" s="175" t="str">
        <f>IF(OR('Services - Base year'!E114="",'Services - Base year'!E114="[Enter service]"),"",'Services - Base year'!E114)</f>
        <v/>
      </c>
      <c r="F114" s="176" t="str">
        <f>IF(OR('Services - Base year'!F114="",'Services - Base year'!F114="[Select]"),"",'Services - Base year'!F114)</f>
        <v/>
      </c>
      <c r="G114" s="290" t="str">
        <f>IF('Services - Base year'!G114="","",'Services - Base year'!G114)</f>
        <v/>
      </c>
      <c r="H114" s="102"/>
      <c r="I114" s="31"/>
    </row>
    <row r="115" spans="3:9" ht="19.5" customHeight="1" x14ac:dyDescent="0.2">
      <c r="C115" s="13"/>
      <c r="D115" s="19">
        <f t="shared" si="1"/>
        <v>106</v>
      </c>
      <c r="E115" s="175" t="str">
        <f>IF(OR('Services - Base year'!E115="",'Services - Base year'!E115="[Enter service]"),"",'Services - Base year'!E115)</f>
        <v/>
      </c>
      <c r="F115" s="176" t="str">
        <f>IF(OR('Services - Base year'!F115="",'Services - Base year'!F115="[Select]"),"",'Services - Base year'!F115)</f>
        <v/>
      </c>
      <c r="G115" s="290" t="str">
        <f>IF('Services - Base year'!G115="","",'Services - Base year'!G115)</f>
        <v/>
      </c>
      <c r="H115" s="102"/>
      <c r="I115" s="31"/>
    </row>
    <row r="116" spans="3:9" ht="19.5" customHeight="1" x14ac:dyDescent="0.2">
      <c r="C116" s="13"/>
      <c r="D116" s="19">
        <f t="shared" si="1"/>
        <v>107</v>
      </c>
      <c r="E116" s="175" t="str">
        <f>IF(OR('Services - Base year'!E116="",'Services - Base year'!E116="[Enter service]"),"",'Services - Base year'!E116)</f>
        <v/>
      </c>
      <c r="F116" s="176" t="str">
        <f>IF(OR('Services - Base year'!F116="",'Services - Base year'!F116="[Select]"),"",'Services - Base year'!F116)</f>
        <v/>
      </c>
      <c r="G116" s="290" t="str">
        <f>IF('Services - Base year'!G116="","",'Services - Base year'!G116)</f>
        <v/>
      </c>
      <c r="H116" s="102"/>
      <c r="I116" s="31"/>
    </row>
    <row r="117" spans="3:9" ht="19.5" customHeight="1" x14ac:dyDescent="0.2">
      <c r="C117" s="13"/>
      <c r="D117" s="85">
        <f t="shared" si="1"/>
        <v>108</v>
      </c>
      <c r="E117" s="175" t="str">
        <f>IF(OR('Services - Base year'!E117="",'Services - Base year'!E117="[Enter service]"),"",'Services - Base year'!E117)</f>
        <v/>
      </c>
      <c r="F117" s="176" t="str">
        <f>IF(OR('Services - Base year'!F117="",'Services - Base year'!F117="[Select]"),"",'Services - Base year'!F117)</f>
        <v/>
      </c>
      <c r="G117" s="290" t="str">
        <f>IF('Services - Base year'!G117="","",'Services - Base year'!G117)</f>
        <v/>
      </c>
      <c r="H117" s="102"/>
      <c r="I117" s="31"/>
    </row>
    <row r="118" spans="3:9" ht="19.5" customHeight="1" x14ac:dyDescent="0.2">
      <c r="C118" s="13"/>
      <c r="D118" s="19">
        <f t="shared" si="1"/>
        <v>109</v>
      </c>
      <c r="E118" s="175" t="str">
        <f>IF(OR('Services - Base year'!E118="",'Services - Base year'!E118="[Enter service]"),"",'Services - Base year'!E118)</f>
        <v/>
      </c>
      <c r="F118" s="176" t="str">
        <f>IF(OR('Services - Base year'!F118="",'Services - Base year'!F118="[Select]"),"",'Services - Base year'!F118)</f>
        <v/>
      </c>
      <c r="G118" s="290" t="str">
        <f>IF('Services - Base year'!G118="","",'Services - Base year'!G118)</f>
        <v/>
      </c>
      <c r="H118" s="102"/>
      <c r="I118" s="31"/>
    </row>
    <row r="119" spans="3:9" ht="19.5" customHeight="1" x14ac:dyDescent="0.2">
      <c r="C119" s="13"/>
      <c r="D119" s="19">
        <f t="shared" si="1"/>
        <v>110</v>
      </c>
      <c r="E119" s="175" t="str">
        <f>IF(OR('Services - Base year'!E119="",'Services - Base year'!E119="[Enter service]"),"",'Services - Base year'!E119)</f>
        <v/>
      </c>
      <c r="F119" s="176" t="str">
        <f>IF(OR('Services - Base year'!F119="",'Services - Base year'!F119="[Select]"),"",'Services - Base year'!F119)</f>
        <v/>
      </c>
      <c r="G119" s="290" t="str">
        <f>IF('Services - Base year'!G119="","",'Services - Base year'!G119)</f>
        <v/>
      </c>
      <c r="H119" s="102"/>
      <c r="I119" s="31"/>
    </row>
    <row r="120" spans="3:9" ht="19.5" customHeight="1" x14ac:dyDescent="0.2">
      <c r="C120" s="13"/>
      <c r="D120" s="85">
        <f t="shared" si="1"/>
        <v>111</v>
      </c>
      <c r="E120" s="175" t="str">
        <f>IF(OR('Services - Base year'!E120="",'Services - Base year'!E120="[Enter service]"),"",'Services - Base year'!E120)</f>
        <v/>
      </c>
      <c r="F120" s="176" t="str">
        <f>IF(OR('Services - Base year'!F120="",'Services - Base year'!F120="[Select]"),"",'Services - Base year'!F120)</f>
        <v/>
      </c>
      <c r="G120" s="290" t="str">
        <f>IF('Services - Base year'!G120="","",'Services - Base year'!G120)</f>
        <v/>
      </c>
      <c r="H120" s="102"/>
      <c r="I120" s="31"/>
    </row>
    <row r="121" spans="3:9" ht="19.5" customHeight="1" x14ac:dyDescent="0.2">
      <c r="C121" s="13"/>
      <c r="D121" s="19">
        <f t="shared" si="1"/>
        <v>112</v>
      </c>
      <c r="E121" s="175" t="str">
        <f>IF(OR('Services - Base year'!E121="",'Services - Base year'!E121="[Enter service]"),"",'Services - Base year'!E121)</f>
        <v/>
      </c>
      <c r="F121" s="176" t="str">
        <f>IF(OR('Services - Base year'!F121="",'Services - Base year'!F121="[Select]"),"",'Services - Base year'!F121)</f>
        <v/>
      </c>
      <c r="G121" s="290" t="str">
        <f>IF('Services - Base year'!G121="","",'Services - Base year'!G121)</f>
        <v/>
      </c>
      <c r="H121" s="102"/>
      <c r="I121" s="31"/>
    </row>
    <row r="122" spans="3:9" ht="19.5" customHeight="1" x14ac:dyDescent="0.2">
      <c r="C122" s="13"/>
      <c r="D122" s="19">
        <f t="shared" si="1"/>
        <v>113</v>
      </c>
      <c r="E122" s="175" t="str">
        <f>IF(OR('Services - Base year'!E122="",'Services - Base year'!E122="[Enter service]"),"",'Services - Base year'!E122)</f>
        <v/>
      </c>
      <c r="F122" s="176" t="str">
        <f>IF(OR('Services - Base year'!F122="",'Services - Base year'!F122="[Select]"),"",'Services - Base year'!F122)</f>
        <v/>
      </c>
      <c r="G122" s="290" t="str">
        <f>IF('Services - Base year'!G122="","",'Services - Base year'!G122)</f>
        <v/>
      </c>
      <c r="H122" s="102"/>
      <c r="I122" s="31"/>
    </row>
    <row r="123" spans="3:9" ht="19.5" customHeight="1" x14ac:dyDescent="0.2">
      <c r="C123" s="13"/>
      <c r="D123" s="85">
        <f t="shared" si="1"/>
        <v>114</v>
      </c>
      <c r="E123" s="175" t="str">
        <f>IF(OR('Services - Base year'!E123="",'Services - Base year'!E123="[Enter service]"),"",'Services - Base year'!E123)</f>
        <v/>
      </c>
      <c r="F123" s="176" t="str">
        <f>IF(OR('Services - Base year'!F123="",'Services - Base year'!F123="[Select]"),"",'Services - Base year'!F123)</f>
        <v/>
      </c>
      <c r="G123" s="290" t="str">
        <f>IF('Services - Base year'!G123="","",'Services - Base year'!G123)</f>
        <v/>
      </c>
      <c r="H123" s="102"/>
      <c r="I123" s="31"/>
    </row>
    <row r="124" spans="3:9" ht="19.5" customHeight="1" x14ac:dyDescent="0.2">
      <c r="C124" s="13"/>
      <c r="D124" s="19">
        <f t="shared" si="1"/>
        <v>115</v>
      </c>
      <c r="E124" s="175" t="str">
        <f>IF(OR('Services - Base year'!E124="",'Services - Base year'!E124="[Enter service]"),"",'Services - Base year'!E124)</f>
        <v/>
      </c>
      <c r="F124" s="176" t="str">
        <f>IF(OR('Services - Base year'!F124="",'Services - Base year'!F124="[Select]"),"",'Services - Base year'!F124)</f>
        <v/>
      </c>
      <c r="G124" s="290" t="str">
        <f>IF('Services - Base year'!G124="","",'Services - Base year'!G124)</f>
        <v/>
      </c>
      <c r="H124" s="102"/>
      <c r="I124" s="31"/>
    </row>
    <row r="125" spans="3:9" ht="19.5" customHeight="1" x14ac:dyDescent="0.2">
      <c r="C125" s="13"/>
      <c r="D125" s="19">
        <f t="shared" si="1"/>
        <v>116</v>
      </c>
      <c r="E125" s="175" t="str">
        <f>IF(OR('Services - Base year'!E125="",'Services - Base year'!E125="[Enter service]"),"",'Services - Base year'!E125)</f>
        <v/>
      </c>
      <c r="F125" s="176" t="str">
        <f>IF(OR('Services - Base year'!F125="",'Services - Base year'!F125="[Select]"),"",'Services - Base year'!F125)</f>
        <v/>
      </c>
      <c r="G125" s="290" t="str">
        <f>IF('Services - Base year'!G125="","",'Services - Base year'!G125)</f>
        <v/>
      </c>
      <c r="H125" s="102"/>
      <c r="I125" s="31"/>
    </row>
    <row r="126" spans="3:9" ht="19.5" customHeight="1" x14ac:dyDescent="0.2">
      <c r="C126" s="13"/>
      <c r="D126" s="85">
        <f t="shared" si="1"/>
        <v>117</v>
      </c>
      <c r="E126" s="175" t="str">
        <f>IF(OR('Services - Base year'!E126="",'Services - Base year'!E126="[Enter service]"),"",'Services - Base year'!E126)</f>
        <v/>
      </c>
      <c r="F126" s="176" t="str">
        <f>IF(OR('Services - Base year'!F126="",'Services - Base year'!F126="[Select]"),"",'Services - Base year'!F126)</f>
        <v/>
      </c>
      <c r="G126" s="290" t="str">
        <f>IF('Services - Base year'!G126="","",'Services - Base year'!G126)</f>
        <v/>
      </c>
      <c r="H126" s="102"/>
      <c r="I126" s="31"/>
    </row>
    <row r="127" spans="3:9" ht="19.5" customHeight="1" x14ac:dyDescent="0.2">
      <c r="C127" s="13"/>
      <c r="D127" s="19">
        <f t="shared" si="1"/>
        <v>118</v>
      </c>
      <c r="E127" s="175" t="str">
        <f>IF(OR('Services - Base year'!E127="",'Services - Base year'!E127="[Enter service]"),"",'Services - Base year'!E127)</f>
        <v/>
      </c>
      <c r="F127" s="176" t="str">
        <f>IF(OR('Services - Base year'!F127="",'Services - Base year'!F127="[Select]"),"",'Services - Base year'!F127)</f>
        <v/>
      </c>
      <c r="G127" s="290" t="str">
        <f>IF('Services - Base year'!G127="","",'Services - Base year'!G127)</f>
        <v/>
      </c>
      <c r="H127" s="102"/>
      <c r="I127" s="31"/>
    </row>
    <row r="128" spans="3:9" ht="19.5" customHeight="1" x14ac:dyDescent="0.2">
      <c r="C128" s="13"/>
      <c r="D128" s="19">
        <f t="shared" si="1"/>
        <v>119</v>
      </c>
      <c r="E128" s="175" t="str">
        <f>IF(OR('Services - Base year'!E128="",'Services - Base year'!E128="[Enter service]"),"",'Services - Base year'!E128)</f>
        <v/>
      </c>
      <c r="F128" s="176" t="str">
        <f>IF(OR('Services - Base year'!F128="",'Services - Base year'!F128="[Select]"),"",'Services - Base year'!F128)</f>
        <v/>
      </c>
      <c r="G128" s="290" t="str">
        <f>IF('Services - Base year'!G128="","",'Services - Base year'!G128)</f>
        <v/>
      </c>
      <c r="H128" s="102"/>
      <c r="I128" s="31"/>
    </row>
    <row r="129" spans="3:9" ht="19.5" customHeight="1" x14ac:dyDescent="0.2">
      <c r="C129" s="13"/>
      <c r="D129" s="85">
        <f t="shared" si="1"/>
        <v>120</v>
      </c>
      <c r="E129" s="175" t="str">
        <f>IF(OR('Services - Base year'!E129="",'Services - Base year'!E129="[Enter service]"),"",'Services - Base year'!E129)</f>
        <v/>
      </c>
      <c r="F129" s="176" t="str">
        <f>IF(OR('Services - Base year'!F129="",'Services - Base year'!F129="[Select]"),"",'Services - Base year'!F129)</f>
        <v/>
      </c>
      <c r="G129" s="290" t="str">
        <f>IF('Services - Base year'!G129="","",'Services - Base year'!G129)</f>
        <v/>
      </c>
      <c r="H129" s="102"/>
      <c r="I129" s="31"/>
    </row>
    <row r="130" spans="3:9" ht="19.5" customHeight="1" x14ac:dyDescent="0.2">
      <c r="C130" s="13"/>
      <c r="D130" s="19">
        <f t="shared" si="1"/>
        <v>121</v>
      </c>
      <c r="E130" s="175" t="str">
        <f>IF(OR('Services - Base year'!E130="",'Services - Base year'!E130="[Enter service]"),"",'Services - Base year'!E130)</f>
        <v/>
      </c>
      <c r="F130" s="176" t="str">
        <f>IF(OR('Services - Base year'!F130="",'Services - Base year'!F130="[Select]"),"",'Services - Base year'!F130)</f>
        <v/>
      </c>
      <c r="G130" s="290" t="str">
        <f>IF('Services - Base year'!G130="","",'Services - Base year'!G130)</f>
        <v/>
      </c>
      <c r="H130" s="102"/>
      <c r="I130" s="31"/>
    </row>
    <row r="131" spans="3:9" ht="19.5" customHeight="1" x14ac:dyDescent="0.2">
      <c r="C131" s="13"/>
      <c r="D131" s="19">
        <f t="shared" si="1"/>
        <v>122</v>
      </c>
      <c r="E131" s="175" t="str">
        <f>IF(OR('Services - Base year'!E131="",'Services - Base year'!E131="[Enter service]"),"",'Services - Base year'!E131)</f>
        <v/>
      </c>
      <c r="F131" s="176" t="str">
        <f>IF(OR('Services - Base year'!F131="",'Services - Base year'!F131="[Select]"),"",'Services - Base year'!F131)</f>
        <v/>
      </c>
      <c r="G131" s="290" t="str">
        <f>IF('Services - Base year'!G131="","",'Services - Base year'!G131)</f>
        <v/>
      </c>
      <c r="H131" s="102"/>
      <c r="I131" s="31"/>
    </row>
    <row r="132" spans="3:9" ht="19.5" customHeight="1" x14ac:dyDescent="0.2">
      <c r="C132" s="13"/>
      <c r="D132" s="85">
        <f t="shared" si="1"/>
        <v>123</v>
      </c>
      <c r="E132" s="175" t="str">
        <f>IF(OR('Services - Base year'!E132="",'Services - Base year'!E132="[Enter service]"),"",'Services - Base year'!E132)</f>
        <v/>
      </c>
      <c r="F132" s="176" t="str">
        <f>IF(OR('Services - Base year'!F132="",'Services - Base year'!F132="[Select]"),"",'Services - Base year'!F132)</f>
        <v/>
      </c>
      <c r="G132" s="290" t="str">
        <f>IF('Services - Base year'!G132="","",'Services - Base year'!G132)</f>
        <v/>
      </c>
      <c r="H132" s="102"/>
      <c r="I132" s="31"/>
    </row>
    <row r="133" spans="3:9" ht="19.5" customHeight="1" x14ac:dyDescent="0.2">
      <c r="C133" s="13"/>
      <c r="D133" s="19">
        <f t="shared" si="1"/>
        <v>124</v>
      </c>
      <c r="E133" s="175" t="str">
        <f>IF(OR('Services - Base year'!E133="",'Services - Base year'!E133="[Enter service]"),"",'Services - Base year'!E133)</f>
        <v/>
      </c>
      <c r="F133" s="176" t="str">
        <f>IF(OR('Services - Base year'!F133="",'Services - Base year'!F133="[Select]"),"",'Services - Base year'!F133)</f>
        <v/>
      </c>
      <c r="G133" s="290" t="str">
        <f>IF('Services - Base year'!G133="","",'Services - Base year'!G133)</f>
        <v/>
      </c>
      <c r="H133" s="102"/>
      <c r="I133" s="31"/>
    </row>
    <row r="134" spans="3:9" ht="19.5" customHeight="1" x14ac:dyDescent="0.2">
      <c r="C134" s="13"/>
      <c r="D134" s="19">
        <f t="shared" si="1"/>
        <v>125</v>
      </c>
      <c r="E134" s="175" t="str">
        <f>IF(OR('Services - Base year'!E134="",'Services - Base year'!E134="[Enter service]"),"",'Services - Base year'!E134)</f>
        <v/>
      </c>
      <c r="F134" s="176" t="str">
        <f>IF(OR('Services - Base year'!F134="",'Services - Base year'!F134="[Select]"),"",'Services - Base year'!F134)</f>
        <v/>
      </c>
      <c r="G134" s="290" t="str">
        <f>IF('Services - Base year'!G134="","",'Services - Base year'!G134)</f>
        <v/>
      </c>
      <c r="H134" s="102"/>
      <c r="I134" s="31"/>
    </row>
    <row r="135" spans="3:9" ht="19.5" customHeight="1" x14ac:dyDescent="0.2">
      <c r="C135" s="13"/>
      <c r="D135" s="85">
        <f t="shared" si="1"/>
        <v>126</v>
      </c>
      <c r="E135" s="175" t="str">
        <f>IF(OR('Services - Base year'!E135="",'Services - Base year'!E135="[Enter service]"),"",'Services - Base year'!E135)</f>
        <v/>
      </c>
      <c r="F135" s="176" t="str">
        <f>IF(OR('Services - Base year'!F135="",'Services - Base year'!F135="[Select]"),"",'Services - Base year'!F135)</f>
        <v/>
      </c>
      <c r="G135" s="290" t="str">
        <f>IF('Services - Base year'!G135="","",'Services - Base year'!G135)</f>
        <v/>
      </c>
      <c r="H135" s="102"/>
      <c r="I135" s="31"/>
    </row>
    <row r="136" spans="3:9" ht="19.5" customHeight="1" x14ac:dyDescent="0.2">
      <c r="C136" s="13"/>
      <c r="D136" s="19">
        <f t="shared" si="1"/>
        <v>127</v>
      </c>
      <c r="E136" s="175" t="str">
        <f>IF(OR('Services - Base year'!E136="",'Services - Base year'!E136="[Enter service]"),"",'Services - Base year'!E136)</f>
        <v/>
      </c>
      <c r="F136" s="176" t="str">
        <f>IF(OR('Services - Base year'!F136="",'Services - Base year'!F136="[Select]"),"",'Services - Base year'!F136)</f>
        <v/>
      </c>
      <c r="G136" s="290" t="str">
        <f>IF('Services - Base year'!G136="","",'Services - Base year'!G136)</f>
        <v/>
      </c>
      <c r="H136" s="102"/>
      <c r="I136" s="31"/>
    </row>
    <row r="137" spans="3:9" ht="19.5" customHeight="1" x14ac:dyDescent="0.2">
      <c r="C137" s="13"/>
      <c r="D137" s="19">
        <f t="shared" si="1"/>
        <v>128</v>
      </c>
      <c r="E137" s="175" t="str">
        <f>IF(OR('Services - Base year'!E137="",'Services - Base year'!E137="[Enter service]"),"",'Services - Base year'!E137)</f>
        <v/>
      </c>
      <c r="F137" s="176" t="str">
        <f>IF(OR('Services - Base year'!F137="",'Services - Base year'!F137="[Select]"),"",'Services - Base year'!F137)</f>
        <v/>
      </c>
      <c r="G137" s="290" t="str">
        <f>IF('Services - Base year'!G137="","",'Services - Base year'!G137)</f>
        <v/>
      </c>
      <c r="H137" s="102"/>
      <c r="I137" s="31"/>
    </row>
    <row r="138" spans="3:9" ht="19.5" customHeight="1" x14ac:dyDescent="0.2">
      <c r="C138" s="13"/>
      <c r="D138" s="85">
        <f t="shared" si="1"/>
        <v>129</v>
      </c>
      <c r="E138" s="175" t="str">
        <f>IF(OR('Services - Base year'!E138="",'Services - Base year'!E138="[Enter service]"),"",'Services - Base year'!E138)</f>
        <v/>
      </c>
      <c r="F138" s="176" t="str">
        <f>IF(OR('Services - Base year'!F138="",'Services - Base year'!F138="[Select]"),"",'Services - Base year'!F138)</f>
        <v/>
      </c>
      <c r="G138" s="290" t="str">
        <f>IF('Services - Base year'!G138="","",'Services - Base year'!G138)</f>
        <v/>
      </c>
      <c r="H138" s="102"/>
      <c r="I138" s="31"/>
    </row>
    <row r="139" spans="3:9" ht="19.5" customHeight="1" x14ac:dyDescent="0.2">
      <c r="C139" s="13"/>
      <c r="D139" s="19">
        <f t="shared" si="1"/>
        <v>130</v>
      </c>
      <c r="E139" s="175" t="str">
        <f>IF(OR('Services - Base year'!E139="",'Services - Base year'!E139="[Enter service]"),"",'Services - Base year'!E139)</f>
        <v/>
      </c>
      <c r="F139" s="176" t="str">
        <f>IF(OR('Services - Base year'!F139="",'Services - Base year'!F139="[Select]"),"",'Services - Base year'!F139)</f>
        <v/>
      </c>
      <c r="G139" s="290" t="str">
        <f>IF('Services - Base year'!G139="","",'Services - Base year'!G139)</f>
        <v/>
      </c>
      <c r="H139" s="102"/>
      <c r="I139" s="31"/>
    </row>
    <row r="140" spans="3:9" ht="19.5" customHeight="1" x14ac:dyDescent="0.2">
      <c r="C140" s="13"/>
      <c r="D140" s="19">
        <f t="shared" si="1"/>
        <v>131</v>
      </c>
      <c r="E140" s="175" t="str">
        <f>IF(OR('Services - Base year'!E140="",'Services - Base year'!E140="[Enter service]"),"",'Services - Base year'!E140)</f>
        <v/>
      </c>
      <c r="F140" s="176" t="str">
        <f>IF(OR('Services - Base year'!F140="",'Services - Base year'!F140="[Select]"),"",'Services - Base year'!F140)</f>
        <v/>
      </c>
      <c r="G140" s="290" t="str">
        <f>IF('Services - Base year'!G140="","",'Services - Base year'!G140)</f>
        <v/>
      </c>
      <c r="H140" s="102"/>
      <c r="I140" s="31"/>
    </row>
    <row r="141" spans="3:9" ht="19.5" customHeight="1" x14ac:dyDescent="0.2">
      <c r="C141" s="13"/>
      <c r="D141" s="85">
        <f t="shared" si="1"/>
        <v>132</v>
      </c>
      <c r="E141" s="175" t="str">
        <f>IF(OR('Services - Base year'!E141="",'Services - Base year'!E141="[Enter service]"),"",'Services - Base year'!E141)</f>
        <v/>
      </c>
      <c r="F141" s="176" t="str">
        <f>IF(OR('Services - Base year'!F141="",'Services - Base year'!F141="[Select]"),"",'Services - Base year'!F141)</f>
        <v/>
      </c>
      <c r="G141" s="290" t="str">
        <f>IF('Services - Base year'!G141="","",'Services - Base year'!G141)</f>
        <v/>
      </c>
      <c r="H141" s="102"/>
      <c r="I141" s="31"/>
    </row>
    <row r="142" spans="3:9" ht="19.5" customHeight="1" x14ac:dyDescent="0.2">
      <c r="C142" s="13"/>
      <c r="D142" s="19">
        <f t="shared" si="1"/>
        <v>133</v>
      </c>
      <c r="E142" s="175" t="str">
        <f>IF(OR('Services - Base year'!E142="",'Services - Base year'!E142="[Enter service]"),"",'Services - Base year'!E142)</f>
        <v/>
      </c>
      <c r="F142" s="176" t="str">
        <f>IF(OR('Services - Base year'!F142="",'Services - Base year'!F142="[Select]"),"",'Services - Base year'!F142)</f>
        <v/>
      </c>
      <c r="G142" s="290" t="str">
        <f>IF('Services - Base year'!G142="","",'Services - Base year'!G142)</f>
        <v/>
      </c>
      <c r="H142" s="102"/>
      <c r="I142" s="31"/>
    </row>
    <row r="143" spans="3:9" ht="19.5" customHeight="1" x14ac:dyDescent="0.2">
      <c r="C143" s="13"/>
      <c r="D143" s="19">
        <f t="shared" ref="D143:D149" si="2">D142+1</f>
        <v>134</v>
      </c>
      <c r="E143" s="175" t="str">
        <f>IF(OR('Services - Base year'!E143="",'Services - Base year'!E143="[Enter service]"),"",'Services - Base year'!E143)</f>
        <v/>
      </c>
      <c r="F143" s="176" t="str">
        <f>IF(OR('Services - Base year'!F143="",'Services - Base year'!F143="[Select]"),"",'Services - Base year'!F143)</f>
        <v/>
      </c>
      <c r="G143" s="290" t="str">
        <f>IF('Services - Base year'!G143="","",'Services - Base year'!G143)</f>
        <v/>
      </c>
      <c r="H143" s="102"/>
      <c r="I143" s="31"/>
    </row>
    <row r="144" spans="3:9" ht="19.5" customHeight="1" x14ac:dyDescent="0.2">
      <c r="C144" s="13"/>
      <c r="D144" s="85">
        <f t="shared" si="2"/>
        <v>135</v>
      </c>
      <c r="E144" s="175" t="str">
        <f>IF(OR('Services - Base year'!E144="",'Services - Base year'!E144="[Enter service]"),"",'Services - Base year'!E144)</f>
        <v/>
      </c>
      <c r="F144" s="176" t="str">
        <f>IF(OR('Services - Base year'!F144="",'Services - Base year'!F144="[Select]"),"",'Services - Base year'!F144)</f>
        <v/>
      </c>
      <c r="G144" s="290" t="str">
        <f>IF('Services - Base year'!G144="","",'Services - Base year'!G144)</f>
        <v/>
      </c>
      <c r="H144" s="102"/>
      <c r="I144" s="31"/>
    </row>
    <row r="145" spans="3:9" ht="19.5" customHeight="1" x14ac:dyDescent="0.2">
      <c r="C145" s="13"/>
      <c r="D145" s="19">
        <f t="shared" si="2"/>
        <v>136</v>
      </c>
      <c r="E145" s="175" t="str">
        <f>IF(OR('Services - Base year'!E145="",'Services - Base year'!E145="[Enter service]"),"",'Services - Base year'!E145)</f>
        <v/>
      </c>
      <c r="F145" s="176" t="str">
        <f>IF(OR('Services - Base year'!F145="",'Services - Base year'!F145="[Select]"),"",'Services - Base year'!F145)</f>
        <v/>
      </c>
      <c r="G145" s="290" t="str">
        <f>IF('Services - Base year'!G145="","",'Services - Base year'!G145)</f>
        <v/>
      </c>
      <c r="H145" s="102"/>
      <c r="I145" s="31"/>
    </row>
    <row r="146" spans="3:9" ht="19.5" customHeight="1" x14ac:dyDescent="0.2">
      <c r="C146" s="13"/>
      <c r="D146" s="19">
        <f t="shared" si="2"/>
        <v>137</v>
      </c>
      <c r="E146" s="175" t="str">
        <f>IF(OR('Services - Base year'!E146="",'Services - Base year'!E146="[Enter service]"),"",'Services - Base year'!E146)</f>
        <v/>
      </c>
      <c r="F146" s="176" t="str">
        <f>IF(OR('Services - Base year'!F146="",'Services - Base year'!F146="[Select]"),"",'Services - Base year'!F146)</f>
        <v/>
      </c>
      <c r="G146" s="290" t="str">
        <f>IF('Services - Base year'!G146="","",'Services - Base year'!G146)</f>
        <v/>
      </c>
      <c r="H146" s="102"/>
      <c r="I146" s="31"/>
    </row>
    <row r="147" spans="3:9" ht="19.5" customHeight="1" x14ac:dyDescent="0.2">
      <c r="C147" s="13"/>
      <c r="D147" s="85">
        <f t="shared" si="2"/>
        <v>138</v>
      </c>
      <c r="E147" s="175" t="str">
        <f>IF(OR('Services - Base year'!E147="",'Services - Base year'!E147="[Enter service]"),"",'Services - Base year'!E147)</f>
        <v/>
      </c>
      <c r="F147" s="176" t="str">
        <f>IF(OR('Services - Base year'!F147="",'Services - Base year'!F147="[Select]"),"",'Services - Base year'!F147)</f>
        <v/>
      </c>
      <c r="G147" s="290" t="str">
        <f>IF('Services - Base year'!G147="","",'Services - Base year'!G147)</f>
        <v/>
      </c>
      <c r="H147" s="102"/>
      <c r="I147" s="31"/>
    </row>
    <row r="148" spans="3:9" ht="19.5" customHeight="1" x14ac:dyDescent="0.2">
      <c r="C148" s="13"/>
      <c r="D148" s="19">
        <f t="shared" si="2"/>
        <v>139</v>
      </c>
      <c r="E148" s="175" t="str">
        <f>IF(OR('Services - Base year'!E148="",'Services - Base year'!E148="[Enter service]"),"",'Services - Base year'!E148)</f>
        <v/>
      </c>
      <c r="F148" s="176" t="str">
        <f>IF(OR('Services - Base year'!F148="",'Services - Base year'!F148="[Select]"),"",'Services - Base year'!F148)</f>
        <v/>
      </c>
      <c r="G148" s="290" t="str">
        <f>IF('Services - Base year'!G148="","",'Services - Base year'!G148)</f>
        <v/>
      </c>
      <c r="H148" s="102"/>
      <c r="I148" s="31"/>
    </row>
    <row r="149" spans="3:9" ht="19.5" customHeight="1" x14ac:dyDescent="0.2">
      <c r="C149" s="13"/>
      <c r="D149" s="19">
        <f t="shared" si="2"/>
        <v>140</v>
      </c>
      <c r="E149" s="286" t="str">
        <f>IF(OR('Services - Base year'!E149="",'Services - Base year'!E149="[Enter service]"),"",'Services - Base year'!E149)</f>
        <v/>
      </c>
      <c r="F149" s="287" t="str">
        <f>IF(OR('Services - Base year'!F149="",'Services - Base year'!F149="[Select]"),"",'Services - Base year'!F149)</f>
        <v/>
      </c>
      <c r="G149" s="290" t="str">
        <f>IF('Services - Base year'!G149="","",'Services - Base year'!G149)</f>
        <v/>
      </c>
      <c r="H149" s="102"/>
      <c r="I149" s="31"/>
    </row>
    <row r="150" spans="3:9" ht="12.6" customHeight="1" thickBot="1" x14ac:dyDescent="0.25">
      <c r="C150" s="32"/>
      <c r="D150" s="33"/>
      <c r="E150" s="82"/>
      <c r="F150" s="56"/>
      <c r="G150" s="90"/>
      <c r="H150" s="91">
        <f>SUM(H10:H149)</f>
        <v>0</v>
      </c>
      <c r="I150" s="48"/>
    </row>
    <row r="151" spans="3:9" x14ac:dyDescent="0.2">
      <c r="H151" s="59"/>
    </row>
    <row r="170" spans="1:9" s="52" customFormat="1" ht="12.75" hidden="1" customHeight="1" x14ac:dyDescent="0.2">
      <c r="A170" s="6"/>
      <c r="B170" s="6"/>
      <c r="C170" s="6"/>
      <c r="D170" s="6"/>
      <c r="E170" s="79" t="s">
        <v>86</v>
      </c>
      <c r="G170" s="88"/>
      <c r="I170" s="6"/>
    </row>
    <row r="171" spans="1:9" s="52" customFormat="1" ht="12.75" hidden="1" customHeight="1" x14ac:dyDescent="0.2">
      <c r="A171" s="6"/>
      <c r="B171" s="6"/>
      <c r="C171" s="6"/>
      <c r="D171" s="6"/>
      <c r="E171" s="79" t="s">
        <v>84</v>
      </c>
      <c r="G171" s="88"/>
      <c r="I171" s="6"/>
    </row>
    <row r="172" spans="1:9" s="52" customFormat="1" ht="12.75" hidden="1" customHeight="1" x14ac:dyDescent="0.2">
      <c r="A172" s="6"/>
      <c r="B172" s="6"/>
      <c r="C172" s="6"/>
      <c r="D172" s="6"/>
      <c r="E172" s="79" t="s">
        <v>85</v>
      </c>
      <c r="G172" s="88"/>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D249"/>
  <sheetViews>
    <sheetView showGridLines="0" zoomScale="80" zoomScaleNormal="80" zoomScalePageLayoutView="80" workbookViewId="0">
      <pane xSplit="5" ySplit="9" topLeftCell="K10" activePane="bottomRight" state="frozen"/>
      <selection activeCell="G161" sqref="G161"/>
      <selection pane="topRight" activeCell="G161" sqref="G161"/>
      <selection pane="bottomLeft" activeCell="G161" sqref="G161"/>
      <selection pane="bottomRight" activeCell="G161" sqref="G161"/>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455</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Hindmarsh (S)</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877"/>
      <c r="C4" s="877"/>
      <c r="D4" s="877"/>
      <c r="E4" s="877"/>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316"/>
      <c r="P5" s="10"/>
      <c r="Q5" s="10"/>
      <c r="R5" s="316"/>
      <c r="S5" s="316"/>
      <c r="T5" s="316"/>
      <c r="U5" s="10"/>
      <c r="V5" s="10"/>
      <c r="W5" s="12"/>
      <c r="Y5" s="22"/>
      <c r="Z5" s="22"/>
      <c r="AA5" s="22"/>
      <c r="AB5" s="22"/>
      <c r="AC5" s="22"/>
    </row>
    <row r="6" spans="1:29" x14ac:dyDescent="0.2">
      <c r="A6" s="6"/>
      <c r="B6" s="6"/>
      <c r="C6" s="13"/>
      <c r="D6" s="18"/>
      <c r="E6" s="46"/>
      <c r="H6" s="881" t="str">
        <f>' Instructions'!C9</f>
        <v>2016-17</v>
      </c>
      <c r="I6" s="882"/>
      <c r="J6" s="882"/>
      <c r="K6" s="882"/>
      <c r="L6" s="882"/>
      <c r="M6" s="882"/>
      <c r="N6" s="882"/>
      <c r="O6" s="883"/>
      <c r="P6" s="882"/>
      <c r="Q6" s="882"/>
      <c r="R6" s="883"/>
      <c r="S6" s="883"/>
      <c r="T6" s="883"/>
      <c r="U6" s="882"/>
      <c r="V6" s="884"/>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7"/>
      <c r="F8" s="885" t="s">
        <v>113</v>
      </c>
      <c r="G8" s="15"/>
      <c r="H8" s="886" t="s">
        <v>73</v>
      </c>
      <c r="I8" s="888" t="s">
        <v>74</v>
      </c>
      <c r="J8" s="888" t="s">
        <v>75</v>
      </c>
      <c r="K8" s="888"/>
      <c r="L8" s="888"/>
      <c r="M8" s="888"/>
      <c r="N8" s="888" t="s">
        <v>76</v>
      </c>
      <c r="O8" s="889"/>
      <c r="P8" s="888"/>
      <c r="Q8" s="886" t="s">
        <v>77</v>
      </c>
      <c r="R8" s="886" t="s">
        <v>334</v>
      </c>
      <c r="S8" s="886" t="s">
        <v>333</v>
      </c>
      <c r="T8" s="886" t="s">
        <v>335</v>
      </c>
      <c r="U8" s="886" t="s">
        <v>159</v>
      </c>
      <c r="V8" s="890" t="s">
        <v>78</v>
      </c>
      <c r="W8" s="20"/>
      <c r="X8" s="21"/>
      <c r="Y8" s="21"/>
      <c r="Z8" s="21"/>
    </row>
    <row r="9" spans="1:29" ht="30" customHeight="1" x14ac:dyDescent="0.2">
      <c r="A9" s="6"/>
      <c r="B9" s="6"/>
      <c r="C9" s="13"/>
      <c r="D9" s="19"/>
      <c r="E9" s="98" t="s">
        <v>92</v>
      </c>
      <c r="F9" s="885"/>
      <c r="G9" s="15"/>
      <c r="H9" s="887"/>
      <c r="I9" s="888"/>
      <c r="J9" s="232" t="s">
        <v>452</v>
      </c>
      <c r="K9" s="232" t="s">
        <v>453</v>
      </c>
      <c r="L9" s="232" t="s">
        <v>340</v>
      </c>
      <c r="M9" s="232" t="s">
        <v>329</v>
      </c>
      <c r="N9" s="232" t="s">
        <v>331</v>
      </c>
      <c r="O9" s="392" t="s">
        <v>330</v>
      </c>
      <c r="P9" s="232" t="s">
        <v>332</v>
      </c>
      <c r="Q9" s="887"/>
      <c r="R9" s="887"/>
      <c r="S9" s="887"/>
      <c r="T9" s="887"/>
      <c r="U9" s="887"/>
      <c r="V9" s="890"/>
      <c r="W9" s="17"/>
      <c r="X9" s="22"/>
      <c r="Y9" s="22"/>
      <c r="Z9" s="22"/>
    </row>
    <row r="10" spans="1:29" ht="15.75" customHeight="1" x14ac:dyDescent="0.2">
      <c r="A10" s="6"/>
      <c r="B10" s="6"/>
      <c r="C10" s="13"/>
      <c r="D10" s="19"/>
      <c r="E10" s="244"/>
      <c r="F10" s="147"/>
      <c r="G10" s="15"/>
      <c r="H10" s="147" t="s">
        <v>165</v>
      </c>
      <c r="I10" s="147" t="s">
        <v>165</v>
      </c>
      <c r="J10" s="147" t="s">
        <v>165</v>
      </c>
      <c r="K10" s="147" t="s">
        <v>165</v>
      </c>
      <c r="L10" s="147" t="s">
        <v>165</v>
      </c>
      <c r="M10" s="147" t="s">
        <v>165</v>
      </c>
      <c r="N10" s="147" t="s">
        <v>165</v>
      </c>
      <c r="O10" s="147" t="s">
        <v>165</v>
      </c>
      <c r="P10" s="147" t="s">
        <v>165</v>
      </c>
      <c r="Q10" s="147" t="s">
        <v>165</v>
      </c>
      <c r="R10" s="147" t="s">
        <v>165</v>
      </c>
      <c r="S10" s="147" t="s">
        <v>165</v>
      </c>
      <c r="T10" s="147" t="s">
        <v>165</v>
      </c>
      <c r="U10" s="147" t="s">
        <v>165</v>
      </c>
      <c r="V10" s="147"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7" t="str">
        <f>IF(OR('Services - Base year'!E10="",'Services - Base year'!E10="[Enter service]"),"",'Services - Base year'!E10)</f>
        <v>Council Operations</v>
      </c>
      <c r="F12" s="68" t="str">
        <f>IF(OR('Services - Base year'!F10="",'Services - Base year'!F10="[Select]"),"",'Services - Base year'!F10)</f>
        <v>Mixed</v>
      </c>
      <c r="G12" s="15"/>
      <c r="H12" s="233"/>
      <c r="I12" s="233"/>
      <c r="J12" s="233"/>
      <c r="K12" s="233"/>
      <c r="L12" s="233"/>
      <c r="M12" s="233"/>
      <c r="N12" s="233"/>
      <c r="O12" s="233"/>
      <c r="P12" s="233"/>
      <c r="Q12" s="233"/>
      <c r="R12" s="233"/>
      <c r="S12" s="233"/>
      <c r="T12" s="234"/>
      <c r="U12" s="235"/>
      <c r="V12" s="70">
        <f t="shared" ref="V12:V43" si="0">SUM(H12:U12)</f>
        <v>0</v>
      </c>
      <c r="W12" s="17"/>
    </row>
    <row r="13" spans="1:29" ht="12" customHeight="1" x14ac:dyDescent="0.2">
      <c r="A13" s="6"/>
      <c r="B13" s="6"/>
      <c r="C13" s="13"/>
      <c r="D13" s="19">
        <f>D12+1</f>
        <v>2</v>
      </c>
      <c r="E13" s="67" t="str">
        <f>IF(OR('Services - Base year'!E11="",'Services - Base year'!E11="[Enter service]"),"",'Services - Base year'!E11)</f>
        <v>Public Order &amp; Safety</v>
      </c>
      <c r="F13" s="68" t="str">
        <f>IF(OR('Services - Base year'!F11="",'Services - Base year'!F11="[Select]"),"",'Services - Base year'!F11)</f>
        <v>Mixed</v>
      </c>
      <c r="G13" s="15"/>
      <c r="H13" s="236">
        <v>85000</v>
      </c>
      <c r="I13" s="236">
        <v>2500</v>
      </c>
      <c r="J13" s="236"/>
      <c r="K13" s="236"/>
      <c r="L13" s="236"/>
      <c r="M13" s="236"/>
      <c r="N13" s="236"/>
      <c r="O13" s="236"/>
      <c r="P13" s="236"/>
      <c r="Q13" s="236"/>
      <c r="R13" s="236"/>
      <c r="S13" s="236"/>
      <c r="T13" s="237"/>
      <c r="U13" s="238"/>
      <c r="V13" s="74">
        <f t="shared" si="0"/>
        <v>87500</v>
      </c>
      <c r="W13" s="17"/>
    </row>
    <row r="14" spans="1:29" ht="12" customHeight="1" x14ac:dyDescent="0.2">
      <c r="A14" s="6"/>
      <c r="B14" s="6"/>
      <c r="C14" s="13"/>
      <c r="D14" s="19">
        <f t="shared" ref="D14:D77" si="1">D13+1</f>
        <v>3</v>
      </c>
      <c r="E14" s="67" t="str">
        <f>IF(OR('Services - Base year'!E12="",'Services - Base year'!E12="[Enter service]"),"",'Services - Base year'!E12)</f>
        <v>Financial &amp; Fiscal Affairs</v>
      </c>
      <c r="F14" s="68" t="str">
        <f>IF(OR('Services - Base year'!F12="",'Services - Base year'!F12="[Select]"),"",'Services - Base year'!F12)</f>
        <v>Mixed</v>
      </c>
      <c r="G14" s="15"/>
      <c r="H14" s="236"/>
      <c r="I14" s="236">
        <v>38000</v>
      </c>
      <c r="J14" s="236"/>
      <c r="K14" s="236"/>
      <c r="L14" s="236"/>
      <c r="M14" s="236"/>
      <c r="N14" s="236"/>
      <c r="O14" s="236"/>
      <c r="P14" s="236"/>
      <c r="Q14" s="236">
        <f>74144+120947</f>
        <v>195091</v>
      </c>
      <c r="R14" s="236"/>
      <c r="S14" s="236"/>
      <c r="T14" s="237"/>
      <c r="U14" s="238">
        <v>8016219</v>
      </c>
      <c r="V14" s="74">
        <f t="shared" si="0"/>
        <v>8249310</v>
      </c>
      <c r="W14" s="17"/>
    </row>
    <row r="15" spans="1:29" ht="12" customHeight="1" x14ac:dyDescent="0.2">
      <c r="A15" s="6"/>
      <c r="B15" s="6"/>
      <c r="C15" s="13"/>
      <c r="D15" s="19">
        <f t="shared" si="1"/>
        <v>4</v>
      </c>
      <c r="E15" s="67" t="str">
        <f>IF(OR('Services - Base year'!E13="",'Services - Base year'!E13="[Enter service]"),"",'Services - Base year'!E13)</f>
        <v>General Administration</v>
      </c>
      <c r="F15" s="68" t="str">
        <f>IF(OR('Services - Base year'!F13="",'Services - Base year'!F13="[Select]"),"",'Services - Base year'!F13)</f>
        <v>Mixed</v>
      </c>
      <c r="G15" s="15"/>
      <c r="H15" s="236"/>
      <c r="I15" s="236"/>
      <c r="J15" s="236"/>
      <c r="K15" s="236"/>
      <c r="L15" s="236"/>
      <c r="M15" s="236"/>
      <c r="N15" s="236"/>
      <c r="O15" s="236"/>
      <c r="P15" s="236"/>
      <c r="Q15" s="236">
        <v>85000</v>
      </c>
      <c r="R15" s="236"/>
      <c r="S15" s="236"/>
      <c r="T15" s="237"/>
      <c r="U15" s="238"/>
      <c r="V15" s="74">
        <f t="shared" si="0"/>
        <v>85000</v>
      </c>
      <c r="W15" s="17"/>
    </row>
    <row r="16" spans="1:29" ht="12" customHeight="1" x14ac:dyDescent="0.2">
      <c r="A16" s="6"/>
      <c r="B16" s="6"/>
      <c r="C16" s="13"/>
      <c r="D16" s="19">
        <f t="shared" si="1"/>
        <v>5</v>
      </c>
      <c r="E16" s="67" t="str">
        <f>IF(OR('Services - Base year'!E14="",'Services - Base year'!E14="[Enter service]"),"",'Services - Base year'!E14)</f>
        <v>Families &amp; Children</v>
      </c>
      <c r="F16" s="68" t="str">
        <f>IF(OR('Services - Base year'!F14="",'Services - Base year'!F14="[Select]"),"",'Services - Base year'!F14)</f>
        <v>External</v>
      </c>
      <c r="G16" s="15"/>
      <c r="H16" s="236"/>
      <c r="I16" s="236"/>
      <c r="J16" s="236">
        <v>500</v>
      </c>
      <c r="K16" s="236"/>
      <c r="L16" s="236"/>
      <c r="M16" s="236"/>
      <c r="N16" s="236"/>
      <c r="O16" s="236"/>
      <c r="P16" s="236"/>
      <c r="Q16" s="236"/>
      <c r="R16" s="236"/>
      <c r="S16" s="236"/>
      <c r="T16" s="237"/>
      <c r="U16" s="238"/>
      <c r="V16" s="74">
        <f t="shared" si="0"/>
        <v>500</v>
      </c>
      <c r="W16" s="17"/>
    </row>
    <row r="17" spans="1:23" ht="12" customHeight="1" x14ac:dyDescent="0.2">
      <c r="A17" s="6"/>
      <c r="B17" s="6"/>
      <c r="C17" s="13"/>
      <c r="D17" s="19">
        <f t="shared" si="1"/>
        <v>6</v>
      </c>
      <c r="E17" s="67" t="str">
        <f>IF(OR('Services - Base year'!E15="",'Services - Base year'!E15="[Enter service]"),"",'Services - Base year'!E15)</f>
        <v>Community Health</v>
      </c>
      <c r="F17" s="68" t="str">
        <f>IF(OR('Services - Base year'!F15="",'Services - Base year'!F15="[Select]"),"",'Services - Base year'!F15)</f>
        <v>External</v>
      </c>
      <c r="G17" s="15"/>
      <c r="H17" s="236"/>
      <c r="I17" s="236">
        <v>22272</v>
      </c>
      <c r="J17" s="236"/>
      <c r="K17" s="236"/>
      <c r="L17" s="236"/>
      <c r="M17" s="236"/>
      <c r="N17" s="236">
        <v>5197</v>
      </c>
      <c r="O17" s="236"/>
      <c r="P17" s="236"/>
      <c r="Q17" s="236"/>
      <c r="R17" s="236"/>
      <c r="S17" s="236"/>
      <c r="T17" s="237"/>
      <c r="U17" s="238"/>
      <c r="V17" s="74">
        <f t="shared" si="0"/>
        <v>27469</v>
      </c>
      <c r="W17" s="17"/>
    </row>
    <row r="18" spans="1:23" ht="12" customHeight="1" x14ac:dyDescent="0.2">
      <c r="A18" s="6"/>
      <c r="B18" s="6"/>
      <c r="C18" s="13"/>
      <c r="D18" s="19">
        <f t="shared" si="1"/>
        <v>7</v>
      </c>
      <c r="E18" s="67" t="str">
        <f>IF(OR('Services - Base year'!E16="",'Services - Base year'!E16="[Enter service]"),"",'Services - Base year'!E16)</f>
        <v>Community Welfare Services</v>
      </c>
      <c r="F18" s="68" t="str">
        <f>IF(OR('Services - Base year'!F16="",'Services - Base year'!F16="[Select]"),"",'Services - Base year'!F16)</f>
        <v>External</v>
      </c>
      <c r="G18" s="15"/>
      <c r="H18" s="236"/>
      <c r="I18" s="236">
        <v>374500</v>
      </c>
      <c r="J18" s="236">
        <v>24500</v>
      </c>
      <c r="K18" s="236">
        <v>34600</v>
      </c>
      <c r="L18" s="236"/>
      <c r="M18" s="236"/>
      <c r="N18" s="236"/>
      <c r="O18" s="236"/>
      <c r="P18" s="236"/>
      <c r="Q18" s="236"/>
      <c r="R18" s="236"/>
      <c r="S18" s="236"/>
      <c r="T18" s="237"/>
      <c r="U18" s="238"/>
      <c r="V18" s="74">
        <f t="shared" si="0"/>
        <v>433600</v>
      </c>
      <c r="W18" s="17"/>
    </row>
    <row r="19" spans="1:23" ht="12" customHeight="1" x14ac:dyDescent="0.2">
      <c r="A19" s="6"/>
      <c r="B19" s="6"/>
      <c r="C19" s="13"/>
      <c r="D19" s="19">
        <f t="shared" si="1"/>
        <v>8</v>
      </c>
      <c r="E19" s="67" t="str">
        <f>IF(OR('Services - Base year'!E17="",'Services - Base year'!E17="[Enter service]"),"",'Services - Base year'!E17)</f>
        <v>Education</v>
      </c>
      <c r="F19" s="68" t="str">
        <f>IF(OR('Services - Base year'!F17="",'Services - Base year'!F17="[Select]"),"",'Services - Base year'!F17)</f>
        <v>External</v>
      </c>
      <c r="G19" s="15"/>
      <c r="H19" s="236"/>
      <c r="I19" s="236"/>
      <c r="J19" s="236"/>
      <c r="K19" s="236"/>
      <c r="L19" s="236"/>
      <c r="M19" s="236">
        <v>800000</v>
      </c>
      <c r="N19" s="236"/>
      <c r="O19" s="236"/>
      <c r="P19" s="236"/>
      <c r="Q19" s="236"/>
      <c r="R19" s="236"/>
      <c r="S19" s="236"/>
      <c r="T19" s="237"/>
      <c r="U19" s="238"/>
      <c r="V19" s="74">
        <f t="shared" si="0"/>
        <v>800000</v>
      </c>
      <c r="W19" s="17"/>
    </row>
    <row r="20" spans="1:23" ht="12" customHeight="1" x14ac:dyDescent="0.2">
      <c r="A20" s="6"/>
      <c r="B20" s="6"/>
      <c r="C20" s="13"/>
      <c r="D20" s="19">
        <f t="shared" si="1"/>
        <v>9</v>
      </c>
      <c r="E20" s="67" t="str">
        <f>IF(OR('Services - Base year'!E18="",'Services - Base year'!E18="[Enter service]"),"",'Services - Base year'!E18)</f>
        <v>Family &amp; Community services Administration</v>
      </c>
      <c r="F20" s="68" t="str">
        <f>IF(OR('Services - Base year'!F18="",'Services - Base year'!F18="[Select]"),"",'Services - Base year'!F18)</f>
        <v>External</v>
      </c>
      <c r="G20" s="15"/>
      <c r="H20" s="236"/>
      <c r="I20" s="236"/>
      <c r="J20" s="236"/>
      <c r="K20" s="236"/>
      <c r="L20" s="236"/>
      <c r="M20" s="236"/>
      <c r="N20" s="236"/>
      <c r="O20" s="236"/>
      <c r="P20" s="236"/>
      <c r="Q20" s="236"/>
      <c r="R20" s="236"/>
      <c r="S20" s="236"/>
      <c r="T20" s="237"/>
      <c r="U20" s="238"/>
      <c r="V20" s="74">
        <f t="shared" si="0"/>
        <v>0</v>
      </c>
      <c r="W20" s="17"/>
    </row>
    <row r="21" spans="1:23" ht="12" customHeight="1" x14ac:dyDescent="0.2">
      <c r="A21" s="6"/>
      <c r="B21" s="6"/>
      <c r="C21" s="13"/>
      <c r="D21" s="19">
        <f t="shared" si="1"/>
        <v>10</v>
      </c>
      <c r="E21" s="67" t="str">
        <f>IF(OR('Services - Base year'!E19="",'Services - Base year'!E19="[Enter service]"),"",'Services - Base year'!E19)</f>
        <v>Community Care Services</v>
      </c>
      <c r="F21" s="68" t="str">
        <f>IF(OR('Services - Base year'!F19="",'Services - Base year'!F19="[Select]"),"",'Services - Base year'!F19)</f>
        <v>External</v>
      </c>
      <c r="G21" s="15"/>
      <c r="H21" s="236"/>
      <c r="I21" s="236"/>
      <c r="J21" s="236">
        <v>543286</v>
      </c>
      <c r="K21" s="236"/>
      <c r="L21" s="236"/>
      <c r="M21" s="236"/>
      <c r="N21" s="236"/>
      <c r="O21" s="236"/>
      <c r="P21" s="236"/>
      <c r="Q21" s="236"/>
      <c r="R21" s="236"/>
      <c r="S21" s="236"/>
      <c r="T21" s="237"/>
      <c r="U21" s="238"/>
      <c r="V21" s="74">
        <f t="shared" si="0"/>
        <v>543286</v>
      </c>
      <c r="W21" s="17"/>
    </row>
    <row r="22" spans="1:23" ht="12" customHeight="1" x14ac:dyDescent="0.2">
      <c r="A22" s="6"/>
      <c r="B22" s="6"/>
      <c r="C22" s="13"/>
      <c r="D22" s="19">
        <f t="shared" si="1"/>
        <v>11</v>
      </c>
      <c r="E22" s="67" t="str">
        <f>IF(OR('Services - Base year'!E20="",'Services - Base year'!E20="[Enter service]"),"",'Services - Base year'!E20)</f>
        <v>Facilities</v>
      </c>
      <c r="F22" s="68" t="str">
        <f>IF(OR('Services - Base year'!F20="",'Services - Base year'!F20="[Select]"),"",'Services - Base year'!F20)</f>
        <v>External</v>
      </c>
      <c r="G22" s="15"/>
      <c r="H22" s="236"/>
      <c r="I22" s="236"/>
      <c r="J22" s="236"/>
      <c r="K22" s="236"/>
      <c r="L22" s="236"/>
      <c r="M22" s="236"/>
      <c r="N22" s="236"/>
      <c r="O22" s="236"/>
      <c r="P22" s="236"/>
      <c r="Q22" s="236"/>
      <c r="R22" s="236"/>
      <c r="S22" s="236"/>
      <c r="T22" s="237"/>
      <c r="U22" s="238"/>
      <c r="V22" s="74">
        <f t="shared" si="0"/>
        <v>0</v>
      </c>
      <c r="W22" s="17"/>
    </row>
    <row r="23" spans="1:23" ht="12" customHeight="1" x14ac:dyDescent="0.2">
      <c r="A23" s="6"/>
      <c r="B23" s="6"/>
      <c r="C23" s="13"/>
      <c r="D23" s="19">
        <f t="shared" si="1"/>
        <v>12</v>
      </c>
      <c r="E23" s="67" t="str">
        <f>IF(OR('Services - Base year'!E21="",'Services - Base year'!E21="[Enter service]"),"",'Services - Base year'!E21)</f>
        <v>Sports Grounds &amp; Facilities</v>
      </c>
      <c r="F23" s="68" t="str">
        <f>IF(OR('Services - Base year'!F21="",'Services - Base year'!F21="[Select]"),"",'Services - Base year'!F21)</f>
        <v>External</v>
      </c>
      <c r="G23" s="15"/>
      <c r="H23" s="236"/>
      <c r="I23" s="236"/>
      <c r="J23" s="236"/>
      <c r="K23" s="236">
        <v>6000</v>
      </c>
      <c r="L23" s="236"/>
      <c r="M23" s="236">
        <v>348909</v>
      </c>
      <c r="N23" s="236">
        <v>2727</v>
      </c>
      <c r="O23" s="236"/>
      <c r="P23" s="236"/>
      <c r="Q23" s="236">
        <v>1000</v>
      </c>
      <c r="R23" s="236"/>
      <c r="S23" s="236"/>
      <c r="T23" s="237"/>
      <c r="U23" s="238"/>
      <c r="V23" s="74">
        <f t="shared" si="0"/>
        <v>358636</v>
      </c>
      <c r="W23" s="17"/>
    </row>
    <row r="24" spans="1:23" ht="12" customHeight="1" x14ac:dyDescent="0.2">
      <c r="A24" s="6"/>
      <c r="B24" s="6"/>
      <c r="C24" s="13"/>
      <c r="D24" s="19">
        <f t="shared" si="1"/>
        <v>13</v>
      </c>
      <c r="E24" s="67" t="str">
        <f>IF(OR('Services - Base year'!E22="",'Services - Base year'!E22="[Enter service]"),"",'Services - Base year'!E22)</f>
        <v>Parks &amp; Reserves</v>
      </c>
      <c r="F24" s="68" t="str">
        <f>IF(OR('Services - Base year'!F22="",'Services - Base year'!F22="[Select]"),"",'Services - Base year'!F22)</f>
        <v>External</v>
      </c>
      <c r="G24" s="15"/>
      <c r="H24" s="236"/>
      <c r="I24" s="236"/>
      <c r="J24" s="236"/>
      <c r="K24" s="236"/>
      <c r="L24" s="236"/>
      <c r="M24" s="236">
        <v>16500</v>
      </c>
      <c r="N24" s="236"/>
      <c r="O24" s="236"/>
      <c r="P24" s="236"/>
      <c r="Q24" s="236"/>
      <c r="R24" s="236"/>
      <c r="S24" s="236"/>
      <c r="T24" s="237"/>
      <c r="U24" s="238"/>
      <c r="V24" s="74">
        <f t="shared" si="0"/>
        <v>16500</v>
      </c>
      <c r="W24" s="17"/>
    </row>
    <row r="25" spans="1:23" ht="12" customHeight="1" x14ac:dyDescent="0.2">
      <c r="A25" s="6"/>
      <c r="B25" s="6"/>
      <c r="C25" s="13"/>
      <c r="D25" s="19">
        <f t="shared" si="1"/>
        <v>14</v>
      </c>
      <c r="E25" s="67" t="str">
        <f>IF(OR('Services - Base year'!E23="",'Services - Base year'!E23="[Enter service]"),"",'Services - Base year'!E23)</f>
        <v>Waterways, Lakes &amp; Beaches</v>
      </c>
      <c r="F25" s="68" t="str">
        <f>IF(OR('Services - Base year'!F23="",'Services - Base year'!F23="[Select]"),"",'Services - Base year'!F23)</f>
        <v>External</v>
      </c>
      <c r="G25" s="15"/>
      <c r="H25" s="236"/>
      <c r="I25" s="236"/>
      <c r="J25" s="236"/>
      <c r="K25" s="236"/>
      <c r="L25" s="236"/>
      <c r="M25" s="236"/>
      <c r="N25" s="236"/>
      <c r="O25" s="236"/>
      <c r="P25" s="236"/>
      <c r="Q25" s="236"/>
      <c r="R25" s="236"/>
      <c r="S25" s="236"/>
      <c r="T25" s="237"/>
      <c r="U25" s="238"/>
      <c r="V25" s="74">
        <f t="shared" si="0"/>
        <v>0</v>
      </c>
      <c r="W25" s="17"/>
    </row>
    <row r="26" spans="1:23" ht="12" customHeight="1" x14ac:dyDescent="0.2">
      <c r="A26" s="6"/>
      <c r="B26" s="6"/>
      <c r="C26" s="13"/>
      <c r="D26" s="19">
        <f t="shared" si="1"/>
        <v>15</v>
      </c>
      <c r="E26" s="67" t="str">
        <f>IF(OR('Services - Base year'!E24="",'Services - Base year'!E24="[Enter service]"),"",'Services - Base year'!E24)</f>
        <v>Museums and Cultural Heritage</v>
      </c>
      <c r="F26" s="68" t="str">
        <f>IF(OR('Services - Base year'!F24="",'Services - Base year'!F24="[Select]"),"",'Services - Base year'!F24)</f>
        <v>External</v>
      </c>
      <c r="G26" s="15"/>
      <c r="H26" s="236"/>
      <c r="I26" s="236"/>
      <c r="J26" s="236"/>
      <c r="K26" s="236"/>
      <c r="L26" s="236"/>
      <c r="M26" s="236"/>
      <c r="N26" s="236"/>
      <c r="O26" s="236"/>
      <c r="P26" s="236"/>
      <c r="Q26" s="236"/>
      <c r="R26" s="236"/>
      <c r="S26" s="236"/>
      <c r="T26" s="237"/>
      <c r="U26" s="238"/>
      <c r="V26" s="74">
        <f t="shared" si="0"/>
        <v>0</v>
      </c>
      <c r="W26" s="17"/>
    </row>
    <row r="27" spans="1:23" ht="12" customHeight="1" x14ac:dyDescent="0.2">
      <c r="A27" s="6"/>
      <c r="B27" s="6"/>
      <c r="C27" s="13"/>
      <c r="D27" s="19">
        <f t="shared" si="1"/>
        <v>16</v>
      </c>
      <c r="E27" s="67" t="str">
        <f>IF(OR('Services - Base year'!E25="",'Services - Base year'!E25="[Enter service]"),"",'Services - Base year'!E25)</f>
        <v>Libraries</v>
      </c>
      <c r="F27" s="68" t="str">
        <f>IF(OR('Services - Base year'!F25="",'Services - Base year'!F25="[Select]"),"",'Services - Base year'!F25)</f>
        <v>External</v>
      </c>
      <c r="G27" s="15"/>
      <c r="H27" s="236"/>
      <c r="I27" s="236"/>
      <c r="J27" s="236">
        <v>102332</v>
      </c>
      <c r="K27" s="236"/>
      <c r="L27" s="236"/>
      <c r="M27" s="236"/>
      <c r="N27" s="236"/>
      <c r="O27" s="236"/>
      <c r="P27" s="236"/>
      <c r="Q27" s="236"/>
      <c r="R27" s="236"/>
      <c r="S27" s="236"/>
      <c r="T27" s="237"/>
      <c r="U27" s="238"/>
      <c r="V27" s="74">
        <f t="shared" si="0"/>
        <v>102332</v>
      </c>
      <c r="W27" s="17"/>
    </row>
    <row r="28" spans="1:23" ht="12" customHeight="1" x14ac:dyDescent="0.2">
      <c r="A28" s="6"/>
      <c r="B28" s="6"/>
      <c r="C28" s="13"/>
      <c r="D28" s="19">
        <f t="shared" si="1"/>
        <v>17</v>
      </c>
      <c r="E28" s="67" t="str">
        <f>IF(OR('Services - Base year'!E26="",'Services - Base year'!E26="[Enter service]"),"",'Services - Base year'!E26)</f>
        <v>Public Centres &amp; Halls</v>
      </c>
      <c r="F28" s="68" t="str">
        <f>IF(OR('Services - Base year'!F26="",'Services - Base year'!F26="[Select]"),"",'Services - Base year'!F26)</f>
        <v>External</v>
      </c>
      <c r="G28" s="15"/>
      <c r="H28" s="236"/>
      <c r="I28" s="236">
        <v>40114</v>
      </c>
      <c r="J28" s="236"/>
      <c r="K28" s="236"/>
      <c r="L28" s="236"/>
      <c r="M28" s="236"/>
      <c r="N28" s="236"/>
      <c r="O28" s="236"/>
      <c r="P28" s="236"/>
      <c r="Q28" s="236"/>
      <c r="R28" s="236"/>
      <c r="S28" s="236"/>
      <c r="T28" s="237"/>
      <c r="U28" s="238"/>
      <c r="V28" s="74">
        <f t="shared" si="0"/>
        <v>40114</v>
      </c>
      <c r="W28" s="17"/>
    </row>
    <row r="29" spans="1:23" ht="12" customHeight="1" x14ac:dyDescent="0.2">
      <c r="A29" s="6"/>
      <c r="B29" s="6"/>
      <c r="C29" s="13"/>
      <c r="D29" s="19">
        <f t="shared" si="1"/>
        <v>18</v>
      </c>
      <c r="E29" s="67" t="str">
        <f>IF(OR('Services - Base year'!E27="",'Services - Base year'!E27="[Enter service]"),"",'Services - Base year'!E27)</f>
        <v>Programs</v>
      </c>
      <c r="F29" s="68" t="str">
        <f>IF(OR('Services - Base year'!F27="",'Services - Base year'!F27="[Select]"),"",'Services - Base year'!F27)</f>
        <v>External</v>
      </c>
      <c r="G29" s="15"/>
      <c r="H29" s="236"/>
      <c r="I29" s="236"/>
      <c r="J29" s="236"/>
      <c r="K29" s="236">
        <v>6055</v>
      </c>
      <c r="L29" s="236"/>
      <c r="M29" s="236"/>
      <c r="N29" s="236"/>
      <c r="O29" s="236"/>
      <c r="P29" s="236"/>
      <c r="Q29" s="236"/>
      <c r="R29" s="236"/>
      <c r="S29" s="236"/>
      <c r="T29" s="237"/>
      <c r="U29" s="238"/>
      <c r="V29" s="74">
        <f t="shared" si="0"/>
        <v>6055</v>
      </c>
      <c r="W29" s="17"/>
    </row>
    <row r="30" spans="1:23" ht="12" customHeight="1" x14ac:dyDescent="0.2">
      <c r="A30" s="6"/>
      <c r="B30" s="6"/>
      <c r="C30" s="13"/>
      <c r="D30" s="19">
        <f t="shared" si="1"/>
        <v>19</v>
      </c>
      <c r="E30" s="67" t="str">
        <f>IF(OR('Services - Base year'!E28="",'Services - Base year'!E28="[Enter service]"),"",'Services - Base year'!E28)</f>
        <v>Recreation &amp; Culture Administration</v>
      </c>
      <c r="F30" s="68" t="str">
        <f>IF(OR('Services - Base year'!F28="",'Services - Base year'!F28="[Select]"),"",'Services - Base year'!F28)</f>
        <v>External</v>
      </c>
      <c r="G30" s="15"/>
      <c r="H30" s="236"/>
      <c r="I30" s="236"/>
      <c r="J30" s="236"/>
      <c r="K30" s="236"/>
      <c r="L30" s="236"/>
      <c r="M30" s="236"/>
      <c r="N30" s="236"/>
      <c r="O30" s="236"/>
      <c r="P30" s="236"/>
      <c r="Q30" s="236"/>
      <c r="R30" s="236"/>
      <c r="S30" s="236"/>
      <c r="T30" s="237"/>
      <c r="U30" s="238"/>
      <c r="V30" s="74">
        <f t="shared" si="0"/>
        <v>0</v>
      </c>
      <c r="W30" s="17"/>
    </row>
    <row r="31" spans="1:23" ht="12" customHeight="1" x14ac:dyDescent="0.2">
      <c r="A31" s="6"/>
      <c r="B31" s="6"/>
      <c r="C31" s="13"/>
      <c r="D31" s="19">
        <f t="shared" si="1"/>
        <v>20</v>
      </c>
      <c r="E31" s="67" t="str">
        <f>IF(OR('Services - Base year'!E29="",'Services - Base year'!E29="[Enter service]"),"",'Services - Base year'!E29)</f>
        <v>Residential - General Waste</v>
      </c>
      <c r="F31" s="68" t="str">
        <f>IF(OR('Services - Base year'!F29="",'Services - Base year'!F29="[Select]"),"",'Services - Base year'!F29)</f>
        <v>External</v>
      </c>
      <c r="G31" s="15"/>
      <c r="H31" s="236"/>
      <c r="I31" s="236">
        <v>45000</v>
      </c>
      <c r="J31" s="236">
        <v>1040</v>
      </c>
      <c r="K31" s="236"/>
      <c r="L31" s="236"/>
      <c r="M31" s="236"/>
      <c r="N31" s="236"/>
      <c r="O31" s="236"/>
      <c r="P31" s="236"/>
      <c r="Q31" s="236">
        <v>3000</v>
      </c>
      <c r="R31" s="236"/>
      <c r="S31" s="236"/>
      <c r="T31" s="237"/>
      <c r="U31" s="238"/>
      <c r="V31" s="74">
        <f t="shared" si="0"/>
        <v>49040</v>
      </c>
      <c r="W31" s="17"/>
    </row>
    <row r="32" spans="1:23" ht="12" customHeight="1" x14ac:dyDescent="0.2">
      <c r="A32" s="6"/>
      <c r="B32" s="6"/>
      <c r="C32" s="13"/>
      <c r="D32" s="19">
        <f t="shared" si="1"/>
        <v>21</v>
      </c>
      <c r="E32" s="67" t="str">
        <f>IF(OR('Services - Base year'!E30="",'Services - Base year'!E30="[Enter service]"),"",'Services - Base year'!E30)</f>
        <v>Residential - Recycled Waste</v>
      </c>
      <c r="F32" s="68" t="str">
        <f>IF(OR('Services - Base year'!F30="",'Services - Base year'!F30="[Select]"),"",'Services - Base year'!F30)</f>
        <v>External</v>
      </c>
      <c r="G32" s="15"/>
      <c r="H32" s="236"/>
      <c r="I32" s="236"/>
      <c r="J32" s="236"/>
      <c r="K32" s="236"/>
      <c r="L32" s="236"/>
      <c r="M32" s="236"/>
      <c r="N32" s="236"/>
      <c r="O32" s="236"/>
      <c r="P32" s="236"/>
      <c r="Q32" s="236"/>
      <c r="R32" s="236"/>
      <c r="S32" s="236"/>
      <c r="T32" s="237"/>
      <c r="U32" s="238"/>
      <c r="V32" s="74">
        <f t="shared" si="0"/>
        <v>0</v>
      </c>
      <c r="W32" s="17"/>
    </row>
    <row r="33" spans="1:23" ht="12" customHeight="1" x14ac:dyDescent="0.2">
      <c r="A33" s="6"/>
      <c r="B33" s="6"/>
      <c r="C33" s="13"/>
      <c r="D33" s="19">
        <f t="shared" si="1"/>
        <v>22</v>
      </c>
      <c r="E33" s="67" t="str">
        <f>IF(OR('Services - Base year'!E31="",'Services - Base year'!E31="[Enter service]"),"",'Services - Base year'!E31)</f>
        <v>Commercial Waste Disposal</v>
      </c>
      <c r="F33" s="68" t="str">
        <f>IF(OR('Services - Base year'!F31="",'Services - Base year'!F31="[Select]"),"",'Services - Base year'!F31)</f>
        <v>External</v>
      </c>
      <c r="G33" s="15"/>
      <c r="H33" s="236"/>
      <c r="I33" s="236">
        <v>34000</v>
      </c>
      <c r="J33" s="236"/>
      <c r="K33" s="236"/>
      <c r="L33" s="236"/>
      <c r="M33" s="236"/>
      <c r="N33" s="236"/>
      <c r="O33" s="236"/>
      <c r="P33" s="236"/>
      <c r="Q33" s="236"/>
      <c r="R33" s="236"/>
      <c r="S33" s="236"/>
      <c r="T33" s="237"/>
      <c r="U33" s="238"/>
      <c r="V33" s="74">
        <f t="shared" si="0"/>
        <v>34000</v>
      </c>
      <c r="W33" s="17"/>
    </row>
    <row r="34" spans="1:23" ht="12" customHeight="1" x14ac:dyDescent="0.2">
      <c r="A34" s="6"/>
      <c r="B34" s="6"/>
      <c r="C34" s="13"/>
      <c r="D34" s="19">
        <f t="shared" si="1"/>
        <v>23</v>
      </c>
      <c r="E34" s="67" t="str">
        <f>IF(OR('Services - Base year'!E32="",'Services - Base year'!E32="[Enter service]"),"",'Services - Base year'!E32)</f>
        <v>Waste Administration</v>
      </c>
      <c r="F34" s="68" t="str">
        <f>IF(OR('Services - Base year'!F32="",'Services - Base year'!F32="[Select]"),"",'Services - Base year'!F32)</f>
        <v>External</v>
      </c>
      <c r="G34" s="15"/>
      <c r="H34" s="236"/>
      <c r="I34" s="236"/>
      <c r="J34" s="236"/>
      <c r="K34" s="236"/>
      <c r="L34" s="236"/>
      <c r="M34" s="236"/>
      <c r="N34" s="236"/>
      <c r="O34" s="236"/>
      <c r="P34" s="236"/>
      <c r="Q34" s="236"/>
      <c r="R34" s="236"/>
      <c r="S34" s="236"/>
      <c r="T34" s="237"/>
      <c r="U34" s="238"/>
      <c r="V34" s="74">
        <f t="shared" si="0"/>
        <v>0</v>
      </c>
      <c r="W34" s="17"/>
    </row>
    <row r="35" spans="1:23" ht="12" customHeight="1" x14ac:dyDescent="0.2">
      <c r="A35" s="6"/>
      <c r="B35" s="6"/>
      <c r="C35" s="13"/>
      <c r="D35" s="19">
        <f t="shared" si="1"/>
        <v>24</v>
      </c>
      <c r="E35" s="67" t="str">
        <f>IF(OR('Services - Base year'!E33="",'Services - Base year'!E33="[Enter service]"),"",'Services - Base year'!E33)</f>
        <v>Footpaths</v>
      </c>
      <c r="F35" s="68" t="str">
        <f>IF(OR('Services - Base year'!F33="",'Services - Base year'!F33="[Select]"),"",'Services - Base year'!F33)</f>
        <v>External</v>
      </c>
      <c r="G35" s="15"/>
      <c r="H35" s="236"/>
      <c r="I35" s="236"/>
      <c r="J35" s="236"/>
      <c r="K35" s="236"/>
      <c r="L35" s="236"/>
      <c r="M35" s="236"/>
      <c r="N35" s="236"/>
      <c r="O35" s="236"/>
      <c r="P35" s="236"/>
      <c r="Q35" s="236"/>
      <c r="R35" s="236"/>
      <c r="S35" s="236"/>
      <c r="T35" s="237"/>
      <c r="U35" s="238"/>
      <c r="V35" s="74">
        <f t="shared" si="0"/>
        <v>0</v>
      </c>
      <c r="W35" s="17"/>
    </row>
    <row r="36" spans="1:23" ht="12" customHeight="1" x14ac:dyDescent="0.2">
      <c r="A36" s="6"/>
      <c r="B36" s="6"/>
      <c r="C36" s="13"/>
      <c r="D36" s="19">
        <f t="shared" si="1"/>
        <v>25</v>
      </c>
      <c r="E36" s="67" t="str">
        <f>IF(OR('Services - Base year'!E34="",'Services - Base year'!E34="[Enter service]"),"",'Services - Base year'!E34)</f>
        <v>Traffic Control</v>
      </c>
      <c r="F36" s="68" t="str">
        <f>IF(OR('Services - Base year'!F34="",'Services - Base year'!F34="[Select]"),"",'Services - Base year'!F34)</f>
        <v>External</v>
      </c>
      <c r="G36" s="15"/>
      <c r="H36" s="236"/>
      <c r="I36" s="236"/>
      <c r="J36" s="236"/>
      <c r="K36" s="236"/>
      <c r="L36" s="236"/>
      <c r="M36" s="236"/>
      <c r="N36" s="236"/>
      <c r="O36" s="236"/>
      <c r="P36" s="236"/>
      <c r="Q36" s="236"/>
      <c r="R36" s="236"/>
      <c r="S36" s="236"/>
      <c r="T36" s="237"/>
      <c r="U36" s="238"/>
      <c r="V36" s="74">
        <f t="shared" si="0"/>
        <v>0</v>
      </c>
      <c r="W36" s="17"/>
    </row>
    <row r="37" spans="1:23" ht="12" customHeight="1" x14ac:dyDescent="0.2">
      <c r="A37" s="6"/>
      <c r="B37" s="6"/>
      <c r="C37" s="13"/>
      <c r="D37" s="19">
        <f t="shared" si="1"/>
        <v>26</v>
      </c>
      <c r="E37" s="67" t="str">
        <f>IF(OR('Services - Base year'!E35="",'Services - Base year'!E35="[Enter service]"),"",'Services - Base year'!E35)</f>
        <v>Street Enhancements</v>
      </c>
      <c r="F37" s="68" t="str">
        <f>IF(OR('Services - Base year'!F35="",'Services - Base year'!F35="[Select]"),"",'Services - Base year'!F35)</f>
        <v>External</v>
      </c>
      <c r="G37" s="15"/>
      <c r="H37" s="236"/>
      <c r="I37" s="236">
        <v>12000</v>
      </c>
      <c r="J37" s="236"/>
      <c r="K37" s="236"/>
      <c r="L37" s="236"/>
      <c r="M37" s="236"/>
      <c r="N37" s="236"/>
      <c r="O37" s="236"/>
      <c r="P37" s="236"/>
      <c r="Q37" s="236"/>
      <c r="R37" s="236"/>
      <c r="S37" s="236"/>
      <c r="T37" s="237"/>
      <c r="U37" s="238"/>
      <c r="V37" s="74">
        <f t="shared" si="0"/>
        <v>12000</v>
      </c>
      <c r="W37" s="17"/>
    </row>
    <row r="38" spans="1:23" ht="12" customHeight="1" x14ac:dyDescent="0.2">
      <c r="A38" s="6"/>
      <c r="B38" s="6"/>
      <c r="C38" s="13"/>
      <c r="D38" s="19">
        <f t="shared" si="1"/>
        <v>27</v>
      </c>
      <c r="E38" s="67" t="str">
        <f>IF(OR('Services - Base year'!E36="",'Services - Base year'!E36="[Enter service]"),"",'Services - Base year'!E36)</f>
        <v>Street Lighting</v>
      </c>
      <c r="F38" s="68" t="str">
        <f>IF(OR('Services - Base year'!F36="",'Services - Base year'!F36="[Select]"),"",'Services - Base year'!F36)</f>
        <v>External</v>
      </c>
      <c r="G38" s="15"/>
      <c r="H38" s="236"/>
      <c r="I38" s="236"/>
      <c r="J38" s="236"/>
      <c r="K38" s="236"/>
      <c r="L38" s="236"/>
      <c r="M38" s="236"/>
      <c r="N38" s="236"/>
      <c r="O38" s="236"/>
      <c r="P38" s="236"/>
      <c r="Q38" s="236"/>
      <c r="R38" s="236"/>
      <c r="S38" s="236"/>
      <c r="T38" s="237"/>
      <c r="U38" s="238"/>
      <c r="V38" s="74">
        <f t="shared" si="0"/>
        <v>0</v>
      </c>
      <c r="W38" s="17"/>
    </row>
    <row r="39" spans="1:23" ht="12" customHeight="1" x14ac:dyDescent="0.2">
      <c r="A39" s="6"/>
      <c r="B39" s="6"/>
      <c r="C39" s="13"/>
      <c r="D39" s="19">
        <f t="shared" si="1"/>
        <v>28</v>
      </c>
      <c r="E39" s="67" t="str">
        <f>IF(OR('Services - Base year'!E37="",'Services - Base year'!E37="[Enter service]"),"",'Services - Base year'!E37)</f>
        <v>Street Cleaning</v>
      </c>
      <c r="F39" s="68" t="str">
        <f>IF(OR('Services - Base year'!F37="",'Services - Base year'!F37="[Select]"),"",'Services - Base year'!F37)</f>
        <v>External</v>
      </c>
      <c r="G39" s="15"/>
      <c r="H39" s="236"/>
      <c r="I39" s="236"/>
      <c r="J39" s="236"/>
      <c r="K39" s="236"/>
      <c r="L39" s="236"/>
      <c r="M39" s="236"/>
      <c r="N39" s="236"/>
      <c r="O39" s="236"/>
      <c r="P39" s="236"/>
      <c r="Q39" s="236"/>
      <c r="R39" s="236"/>
      <c r="S39" s="236"/>
      <c r="T39" s="237"/>
      <c r="U39" s="238"/>
      <c r="V39" s="74">
        <f t="shared" si="0"/>
        <v>0</v>
      </c>
      <c r="W39" s="17"/>
    </row>
    <row r="40" spans="1:23" ht="12" customHeight="1" x14ac:dyDescent="0.2">
      <c r="A40" s="6"/>
      <c r="B40" s="6"/>
      <c r="C40" s="13"/>
      <c r="D40" s="19">
        <f t="shared" si="1"/>
        <v>29</v>
      </c>
      <c r="E40" s="67" t="str">
        <f>IF(OR('Services - Base year'!E38="",'Services - Base year'!E38="[Enter service]"),"",'Services - Base year'!E38)</f>
        <v>Traffic &amp; Street Management Administration</v>
      </c>
      <c r="F40" s="68" t="str">
        <f>IF(OR('Services - Base year'!F38="",'Services - Base year'!F38="[Select]"),"",'Services - Base year'!F38)</f>
        <v>External</v>
      </c>
      <c r="G40" s="15"/>
      <c r="H40" s="236"/>
      <c r="I40" s="236"/>
      <c r="J40" s="236">
        <v>4707</v>
      </c>
      <c r="K40" s="236"/>
      <c r="L40" s="236"/>
      <c r="M40" s="236"/>
      <c r="N40" s="236"/>
      <c r="O40" s="236"/>
      <c r="P40" s="236"/>
      <c r="Q40" s="236"/>
      <c r="R40" s="236"/>
      <c r="S40" s="236"/>
      <c r="T40" s="237"/>
      <c r="U40" s="238"/>
      <c r="V40" s="74">
        <f t="shared" si="0"/>
        <v>4707</v>
      </c>
      <c r="W40" s="17"/>
    </row>
    <row r="41" spans="1:23" ht="12" customHeight="1" x14ac:dyDescent="0.2">
      <c r="A41" s="6"/>
      <c r="B41" s="6"/>
      <c r="C41" s="13"/>
      <c r="D41" s="19">
        <f t="shared" si="1"/>
        <v>30</v>
      </c>
      <c r="E41" s="67" t="str">
        <f>IF(OR('Services - Base year'!E39="",'Services - Base year'!E39="[Enter service]"),"",'Services - Base year'!E39)</f>
        <v>Protection of Biodiversity &amp; Habitat</v>
      </c>
      <c r="F41" s="68" t="str">
        <f>IF(OR('Services - Base year'!F39="",'Services - Base year'!F39="[Select]"),"",'Services - Base year'!F39)</f>
        <v>External</v>
      </c>
      <c r="G41" s="15"/>
      <c r="H41" s="236"/>
      <c r="I41" s="236"/>
      <c r="J41" s="236"/>
      <c r="K41" s="236"/>
      <c r="L41" s="236"/>
      <c r="M41" s="236"/>
      <c r="N41" s="236"/>
      <c r="O41" s="236"/>
      <c r="P41" s="236"/>
      <c r="Q41" s="236"/>
      <c r="R41" s="236"/>
      <c r="S41" s="236"/>
      <c r="T41" s="237"/>
      <c r="U41" s="238"/>
      <c r="V41" s="74">
        <f t="shared" si="0"/>
        <v>0</v>
      </c>
      <c r="W41" s="17"/>
    </row>
    <row r="42" spans="1:23" ht="12" customHeight="1" x14ac:dyDescent="0.2">
      <c r="A42" s="6"/>
      <c r="B42" s="6"/>
      <c r="C42" s="13"/>
      <c r="D42" s="19">
        <f t="shared" si="1"/>
        <v>31</v>
      </c>
      <c r="E42" s="67" t="str">
        <f>IF(OR('Services - Base year'!E40="",'Services - Base year'!E40="[Enter service]"),"",'Services - Base year'!E40)</f>
        <v>Fire Protection</v>
      </c>
      <c r="F42" s="68" t="str">
        <f>IF(OR('Services - Base year'!F40="",'Services - Base year'!F40="[Select]"),"",'Services - Base year'!F40)</f>
        <v>External</v>
      </c>
      <c r="G42" s="15"/>
      <c r="H42" s="236">
        <v>10000</v>
      </c>
      <c r="I42" s="236">
        <v>3000</v>
      </c>
      <c r="J42" s="236"/>
      <c r="K42" s="236"/>
      <c r="L42" s="236"/>
      <c r="M42" s="236"/>
      <c r="N42" s="236"/>
      <c r="O42" s="236"/>
      <c r="P42" s="236"/>
      <c r="Q42" s="236"/>
      <c r="R42" s="236"/>
      <c r="S42" s="236"/>
      <c r="T42" s="237"/>
      <c r="U42" s="238"/>
      <c r="V42" s="74">
        <f t="shared" si="0"/>
        <v>13000</v>
      </c>
      <c r="W42" s="17"/>
    </row>
    <row r="43" spans="1:23" ht="12" customHeight="1" x14ac:dyDescent="0.2">
      <c r="A43" s="6"/>
      <c r="B43" s="6"/>
      <c r="C43" s="13"/>
      <c r="D43" s="19">
        <f t="shared" si="1"/>
        <v>32</v>
      </c>
      <c r="E43" s="67" t="str">
        <f>IF(OR('Services - Base year'!E41="",'Services - Base year'!E41="[Enter service]"),"",'Services - Base year'!E41)</f>
        <v>Drainage</v>
      </c>
      <c r="F43" s="68" t="str">
        <f>IF(OR('Services - Base year'!F41="",'Services - Base year'!F41="[Select]"),"",'Services - Base year'!F41)</f>
        <v>External</v>
      </c>
      <c r="G43" s="15"/>
      <c r="H43" s="236"/>
      <c r="I43" s="236"/>
      <c r="J43" s="236"/>
      <c r="K43" s="236"/>
      <c r="L43" s="236"/>
      <c r="M43" s="236"/>
      <c r="N43" s="236"/>
      <c r="O43" s="236"/>
      <c r="P43" s="236"/>
      <c r="Q43" s="236"/>
      <c r="R43" s="236"/>
      <c r="S43" s="236"/>
      <c r="T43" s="237"/>
      <c r="U43" s="238"/>
      <c r="V43" s="74">
        <f t="shared" si="0"/>
        <v>0</v>
      </c>
      <c r="W43" s="17"/>
    </row>
    <row r="44" spans="1:23" ht="12" customHeight="1" x14ac:dyDescent="0.2">
      <c r="A44" s="6"/>
      <c r="B44" s="6"/>
      <c r="C44" s="13"/>
      <c r="D44" s="19">
        <f t="shared" si="1"/>
        <v>33</v>
      </c>
      <c r="E44" s="67" t="str">
        <f>IF(OR('Services - Base year'!E42="",'Services - Base year'!E42="[Enter service]"),"",'Services - Base year'!E42)</f>
        <v>Agricultural Services</v>
      </c>
      <c r="F44" s="68" t="str">
        <f>IF(OR('Services - Base year'!F42="",'Services - Base year'!F42="[Select]"),"",'Services - Base year'!F42)</f>
        <v>External</v>
      </c>
      <c r="G44" s="15"/>
      <c r="H44" s="236"/>
      <c r="I44" s="236"/>
      <c r="J44" s="236">
        <v>73970</v>
      </c>
      <c r="K44" s="236"/>
      <c r="L44" s="236"/>
      <c r="M44" s="236"/>
      <c r="N44" s="236"/>
      <c r="O44" s="236"/>
      <c r="P44" s="236"/>
      <c r="Q44" s="236"/>
      <c r="R44" s="236"/>
      <c r="S44" s="236"/>
      <c r="T44" s="237"/>
      <c r="U44" s="238"/>
      <c r="V44" s="74">
        <f t="shared" ref="V44:V75" si="2">SUM(H44:U44)</f>
        <v>73970</v>
      </c>
      <c r="W44" s="17"/>
    </row>
    <row r="45" spans="1:23" ht="12" customHeight="1" x14ac:dyDescent="0.2">
      <c r="A45" s="6"/>
      <c r="B45" s="6"/>
      <c r="C45" s="13"/>
      <c r="D45" s="19">
        <f t="shared" si="1"/>
        <v>34</v>
      </c>
      <c r="E45" s="67" t="str">
        <f>IF(OR('Services - Base year'!E43="",'Services - Base year'!E43="[Enter service]"),"",'Services - Base year'!E43)</f>
        <v>Environment Administration</v>
      </c>
      <c r="F45" s="68" t="str">
        <f>IF(OR('Services - Base year'!F43="",'Services - Base year'!F43="[Select]"),"",'Services - Base year'!F43)</f>
        <v>External</v>
      </c>
      <c r="G45" s="15"/>
      <c r="H45" s="236"/>
      <c r="I45" s="236"/>
      <c r="J45" s="236"/>
      <c r="K45" s="236"/>
      <c r="L45" s="236"/>
      <c r="M45" s="236"/>
      <c r="N45" s="236"/>
      <c r="O45" s="236"/>
      <c r="P45" s="236"/>
      <c r="Q45" s="236"/>
      <c r="R45" s="236"/>
      <c r="S45" s="236"/>
      <c r="T45" s="237"/>
      <c r="U45" s="238"/>
      <c r="V45" s="74">
        <f t="shared" si="2"/>
        <v>0</v>
      </c>
      <c r="W45" s="17"/>
    </row>
    <row r="46" spans="1:23" ht="12" customHeight="1" x14ac:dyDescent="0.2">
      <c r="A46" s="6"/>
      <c r="B46" s="6"/>
      <c r="C46" s="13"/>
      <c r="D46" s="19">
        <f t="shared" si="1"/>
        <v>35</v>
      </c>
      <c r="E46" s="67" t="str">
        <f>IF(OR('Services - Base year'!E44="",'Services - Base year'!E44="[Enter service]"),"",'Services - Base year'!E44)</f>
        <v>Community Development &amp; Planning</v>
      </c>
      <c r="F46" s="68" t="str">
        <f>IF(OR('Services - Base year'!F44="",'Services - Base year'!F44="[Select]"),"",'Services - Base year'!F44)</f>
        <v>External</v>
      </c>
      <c r="G46" s="15"/>
      <c r="H46" s="236">
        <v>11760</v>
      </c>
      <c r="I46" s="236"/>
      <c r="J46" s="236"/>
      <c r="K46" s="236"/>
      <c r="L46" s="236"/>
      <c r="M46" s="236"/>
      <c r="N46" s="236"/>
      <c r="O46" s="236"/>
      <c r="P46" s="236"/>
      <c r="Q46" s="236"/>
      <c r="R46" s="236"/>
      <c r="S46" s="236"/>
      <c r="T46" s="237"/>
      <c r="U46" s="238"/>
      <c r="V46" s="74">
        <f t="shared" si="2"/>
        <v>11760</v>
      </c>
      <c r="W46" s="17"/>
    </row>
    <row r="47" spans="1:23" ht="12" customHeight="1" x14ac:dyDescent="0.2">
      <c r="A47" s="6"/>
      <c r="B47" s="6"/>
      <c r="C47" s="13"/>
      <c r="D47" s="19">
        <f t="shared" si="1"/>
        <v>36</v>
      </c>
      <c r="E47" s="67" t="str">
        <f>IF(OR('Services - Base year'!E45="",'Services - Base year'!E45="[Enter service]"),"",'Services - Base year'!E45)</f>
        <v>Building Control</v>
      </c>
      <c r="F47" s="68" t="str">
        <f>IF(OR('Services - Base year'!F45="",'Services - Base year'!F45="[Select]"),"",'Services - Base year'!F45)</f>
        <v>External</v>
      </c>
      <c r="G47" s="15"/>
      <c r="H47" s="236">
        <v>29000</v>
      </c>
      <c r="I47" s="236"/>
      <c r="J47" s="236"/>
      <c r="K47" s="236"/>
      <c r="L47" s="236"/>
      <c r="M47" s="236"/>
      <c r="N47" s="236"/>
      <c r="O47" s="236"/>
      <c r="P47" s="236"/>
      <c r="Q47" s="236">
        <v>830</v>
      </c>
      <c r="R47" s="236"/>
      <c r="S47" s="236"/>
      <c r="T47" s="237"/>
      <c r="U47" s="238"/>
      <c r="V47" s="74">
        <f t="shared" si="2"/>
        <v>29830</v>
      </c>
      <c r="W47" s="17"/>
    </row>
    <row r="48" spans="1:23" ht="12" customHeight="1" x14ac:dyDescent="0.2">
      <c r="A48" s="6"/>
      <c r="B48" s="6"/>
      <c r="C48" s="13"/>
      <c r="D48" s="19">
        <f t="shared" si="1"/>
        <v>37</v>
      </c>
      <c r="E48" s="67" t="str">
        <f>IF(OR('Services - Base year'!E46="",'Services - Base year'!E46="[Enter service]"),"",'Services - Base year'!E46)</f>
        <v>Tourism &amp; Area Promotion</v>
      </c>
      <c r="F48" s="68" t="str">
        <f>IF(OR('Services - Base year'!F46="",'Services - Base year'!F46="[Select]"),"",'Services - Base year'!F46)</f>
        <v>External</v>
      </c>
      <c r="G48" s="15"/>
      <c r="H48" s="236"/>
      <c r="I48" s="236">
        <v>128500</v>
      </c>
      <c r="J48" s="236"/>
      <c r="K48" s="236"/>
      <c r="L48" s="236"/>
      <c r="M48" s="236">
        <v>350000</v>
      </c>
      <c r="N48" s="236">
        <v>3256</v>
      </c>
      <c r="O48" s="236"/>
      <c r="P48" s="236"/>
      <c r="Q48" s="236"/>
      <c r="R48" s="236"/>
      <c r="S48" s="236"/>
      <c r="T48" s="237"/>
      <c r="U48" s="238"/>
      <c r="V48" s="74">
        <f t="shared" si="2"/>
        <v>481756</v>
      </c>
      <c r="W48" s="17"/>
    </row>
    <row r="49" spans="1:23" ht="12" customHeight="1" x14ac:dyDescent="0.2">
      <c r="A49" s="6"/>
      <c r="B49" s="6"/>
      <c r="C49" s="13"/>
      <c r="D49" s="19">
        <f t="shared" si="1"/>
        <v>38</v>
      </c>
      <c r="E49" s="67" t="str">
        <f>IF(OR('Services - Base year'!E47="",'Services - Base year'!E47="[Enter service]"),"",'Services - Base year'!E47)</f>
        <v>Community Amenities</v>
      </c>
      <c r="F49" s="68" t="str">
        <f>IF(OR('Services - Base year'!F47="",'Services - Base year'!F47="[Select]"),"",'Services - Base year'!F47)</f>
        <v>External</v>
      </c>
      <c r="G49" s="15"/>
      <c r="H49" s="236"/>
      <c r="I49" s="236"/>
      <c r="J49" s="236"/>
      <c r="K49" s="236"/>
      <c r="L49" s="236"/>
      <c r="M49" s="236"/>
      <c r="N49" s="236"/>
      <c r="O49" s="236"/>
      <c r="P49" s="236"/>
      <c r="Q49" s="236"/>
      <c r="R49" s="236"/>
      <c r="S49" s="236"/>
      <c r="T49" s="237"/>
      <c r="U49" s="238"/>
      <c r="V49" s="74">
        <f t="shared" si="2"/>
        <v>0</v>
      </c>
      <c r="W49" s="17"/>
    </row>
    <row r="50" spans="1:23" ht="12" customHeight="1" x14ac:dyDescent="0.2">
      <c r="A50" s="6"/>
      <c r="B50" s="6"/>
      <c r="C50" s="13"/>
      <c r="D50" s="19">
        <f t="shared" si="1"/>
        <v>39</v>
      </c>
      <c r="E50" s="67" t="str">
        <f>IF(OR('Services - Base year'!E48="",'Services - Base year'!E48="[Enter service]"),"",'Services - Base year'!E48)</f>
        <v>Air Transport</v>
      </c>
      <c r="F50" s="68" t="str">
        <f>IF(OR('Services - Base year'!F48="",'Services - Base year'!F48="[Select]"),"",'Services - Base year'!F48)</f>
        <v>External</v>
      </c>
      <c r="G50" s="15"/>
      <c r="H50" s="236"/>
      <c r="I50" s="236">
        <v>12000</v>
      </c>
      <c r="J50" s="236"/>
      <c r="K50" s="236"/>
      <c r="L50" s="236"/>
      <c r="M50" s="236"/>
      <c r="N50" s="236"/>
      <c r="O50" s="236"/>
      <c r="P50" s="236"/>
      <c r="Q50" s="236"/>
      <c r="R50" s="236"/>
      <c r="S50" s="236"/>
      <c r="T50" s="237"/>
      <c r="U50" s="238"/>
      <c r="V50" s="74">
        <f t="shared" si="2"/>
        <v>12000</v>
      </c>
      <c r="W50" s="17"/>
    </row>
    <row r="51" spans="1:23" ht="12" customHeight="1" x14ac:dyDescent="0.2">
      <c r="A51" s="6"/>
      <c r="B51" s="6"/>
      <c r="C51" s="13"/>
      <c r="D51" s="19">
        <f t="shared" si="1"/>
        <v>40</v>
      </c>
      <c r="E51" s="67" t="str">
        <f>IF(OR('Services - Base year'!E49="",'Services - Base year'!E49="[Enter service]"),"",'Services - Base year'!E49)</f>
        <v>Markets &amp; Saleyards</v>
      </c>
      <c r="F51" s="68" t="str">
        <f>IF(OR('Services - Base year'!F49="",'Services - Base year'!F49="[Select]"),"",'Services - Base year'!F49)</f>
        <v>External</v>
      </c>
      <c r="G51" s="15"/>
      <c r="H51" s="236"/>
      <c r="I51" s="236">
        <v>3203</v>
      </c>
      <c r="J51" s="236"/>
      <c r="K51" s="236"/>
      <c r="L51" s="236"/>
      <c r="M51" s="236"/>
      <c r="N51" s="236"/>
      <c r="O51" s="236"/>
      <c r="P51" s="236"/>
      <c r="Q51" s="236"/>
      <c r="R51" s="236"/>
      <c r="S51" s="236"/>
      <c r="T51" s="237"/>
      <c r="U51" s="238"/>
      <c r="V51" s="74">
        <f t="shared" si="2"/>
        <v>3203</v>
      </c>
      <c r="W51" s="17"/>
    </row>
    <row r="52" spans="1:23" ht="12" customHeight="1" x14ac:dyDescent="0.2">
      <c r="A52" s="6"/>
      <c r="B52" s="6"/>
      <c r="C52" s="13"/>
      <c r="D52" s="19">
        <f t="shared" si="1"/>
        <v>41</v>
      </c>
      <c r="E52" s="67" t="str">
        <f>IF(OR('Services - Base year'!E50="",'Services - Base year'!E50="[Enter service]"),"",'Services - Base year'!E50)</f>
        <v>Economic Affairs</v>
      </c>
      <c r="F52" s="68" t="str">
        <f>IF(OR('Services - Base year'!F50="",'Services - Base year'!F50="[Select]"),"",'Services - Base year'!F50)</f>
        <v>External</v>
      </c>
      <c r="G52" s="15"/>
      <c r="H52" s="236"/>
      <c r="I52" s="236"/>
      <c r="J52" s="236"/>
      <c r="K52" s="236"/>
      <c r="L52" s="236"/>
      <c r="M52" s="236"/>
      <c r="N52" s="236"/>
      <c r="O52" s="236"/>
      <c r="P52" s="236"/>
      <c r="Q52" s="236">
        <v>655868</v>
      </c>
      <c r="R52" s="236"/>
      <c r="S52" s="236"/>
      <c r="T52" s="237"/>
      <c r="U52" s="238"/>
      <c r="V52" s="74">
        <f t="shared" si="2"/>
        <v>655868</v>
      </c>
      <c r="W52" s="17"/>
    </row>
    <row r="53" spans="1:23" ht="12" customHeight="1" x14ac:dyDescent="0.2">
      <c r="A53" s="6"/>
      <c r="B53" s="6"/>
      <c r="C53" s="13"/>
      <c r="D53" s="19">
        <f t="shared" si="1"/>
        <v>42</v>
      </c>
      <c r="E53" s="67" t="str">
        <f>IF(OR('Services - Base year'!E51="",'Services - Base year'!E51="[Enter service]"),"",'Services - Base year'!E51)</f>
        <v>Business &amp; Economic Services Administration</v>
      </c>
      <c r="F53" s="68" t="str">
        <f>IF(OR('Services - Base year'!F51="",'Services - Base year'!F51="[Select]"),"",'Services - Base year'!F51)</f>
        <v>Mixed</v>
      </c>
      <c r="G53" s="15"/>
      <c r="H53" s="236"/>
      <c r="I53" s="236">
        <v>68200</v>
      </c>
      <c r="J53" s="236">
        <v>3825082</v>
      </c>
      <c r="K53" s="236">
        <v>49182</v>
      </c>
      <c r="L53" s="236"/>
      <c r="M53" s="236"/>
      <c r="N53" s="236"/>
      <c r="O53" s="236"/>
      <c r="P53" s="236"/>
      <c r="Q53" s="236"/>
      <c r="R53" s="236"/>
      <c r="S53" s="236"/>
      <c r="T53" s="237"/>
      <c r="U53" s="238"/>
      <c r="V53" s="74">
        <f t="shared" si="2"/>
        <v>3942464</v>
      </c>
      <c r="W53" s="17"/>
    </row>
    <row r="54" spans="1:23" ht="12" customHeight="1" x14ac:dyDescent="0.2">
      <c r="A54" s="6"/>
      <c r="B54" s="6"/>
      <c r="C54" s="13"/>
      <c r="D54" s="19">
        <f t="shared" si="1"/>
        <v>43</v>
      </c>
      <c r="E54" s="67" t="str">
        <f>IF(OR('Services - Base year'!E52="",'Services - Base year'!E52="[Enter service]"),"",'Services - Base year'!E52)</f>
        <v>Local Roads &amp; Bridges works</v>
      </c>
      <c r="F54" s="68" t="str">
        <f>IF(OR('Services - Base year'!F52="",'Services - Base year'!F52="[Select]"),"",'Services - Base year'!F52)</f>
        <v>External</v>
      </c>
      <c r="G54" s="15"/>
      <c r="H54" s="236"/>
      <c r="I54" s="236"/>
      <c r="J54" s="236">
        <v>2333283</v>
      </c>
      <c r="K54" s="236">
        <v>25000</v>
      </c>
      <c r="L54" s="236">
        <v>1753308</v>
      </c>
      <c r="M54" s="236">
        <v>381900</v>
      </c>
      <c r="N54" s="236"/>
      <c r="O54" s="236"/>
      <c r="P54" s="236"/>
      <c r="Q54" s="236">
        <f>7544+692251</f>
        <v>699795</v>
      </c>
      <c r="R54" s="236"/>
      <c r="S54" s="236"/>
      <c r="T54" s="237"/>
      <c r="U54" s="238"/>
      <c r="V54" s="74">
        <f t="shared" si="2"/>
        <v>5193286</v>
      </c>
      <c r="W54" s="17"/>
    </row>
    <row r="55" spans="1:23" ht="12" customHeight="1" x14ac:dyDescent="0.2">
      <c r="A55" s="6"/>
      <c r="B55" s="6"/>
      <c r="C55" s="13"/>
      <c r="D55" s="19">
        <f t="shared" si="1"/>
        <v>44</v>
      </c>
      <c r="E55" s="67" t="str">
        <f>IF(OR('Services - Base year'!E53="",'Services - Base year'!E53="[Enter service]"),"",'Services - Base year'!E53)</f>
        <v>Asset Management</v>
      </c>
      <c r="F55" s="68" t="str">
        <f>IF(OR('Services - Base year'!F53="",'Services - Base year'!F53="[Select]"),"",'Services - Base year'!F53)</f>
        <v>Mixed</v>
      </c>
      <c r="G55" s="15"/>
      <c r="H55" s="236"/>
      <c r="I55" s="236">
        <v>150</v>
      </c>
      <c r="J55" s="236"/>
      <c r="K55" s="236"/>
      <c r="L55" s="236"/>
      <c r="M55" s="236"/>
      <c r="N55" s="236"/>
      <c r="O55" s="236"/>
      <c r="P55" s="236"/>
      <c r="Q55" s="236"/>
      <c r="R55" s="236">
        <v>110000</v>
      </c>
      <c r="S55" s="236"/>
      <c r="T55" s="237"/>
      <c r="U55" s="238"/>
      <c r="V55" s="74">
        <f t="shared" si="2"/>
        <v>110150</v>
      </c>
      <c r="W55" s="17"/>
    </row>
    <row r="56" spans="1:23" ht="12" hidden="1" customHeight="1" x14ac:dyDescent="0.2">
      <c r="A56" s="6"/>
      <c r="B56" s="6"/>
      <c r="C56" s="13"/>
      <c r="D56" s="19">
        <f t="shared" si="1"/>
        <v>45</v>
      </c>
      <c r="E56" s="67" t="str">
        <f>IF(OR('Services - Base year'!E54="",'Services - Base year'!E54="[Enter service]"),"",'Services - Base year'!E54)</f>
        <v/>
      </c>
      <c r="F56" s="68" t="str">
        <f>IF(OR('Services - Base year'!F54="",'Services - Base year'!F54="[Select]"),"",'Services - Base year'!F54)</f>
        <v/>
      </c>
      <c r="G56" s="15"/>
      <c r="H56" s="236"/>
      <c r="I56" s="236"/>
      <c r="J56" s="236"/>
      <c r="K56" s="236"/>
      <c r="L56" s="236"/>
      <c r="M56" s="236"/>
      <c r="N56" s="236"/>
      <c r="O56" s="236"/>
      <c r="P56" s="236"/>
      <c r="Q56" s="236"/>
      <c r="R56" s="236"/>
      <c r="S56" s="236"/>
      <c r="T56" s="237"/>
      <c r="U56" s="238"/>
      <c r="V56" s="74">
        <f t="shared" si="2"/>
        <v>0</v>
      </c>
      <c r="W56" s="17"/>
    </row>
    <row r="57" spans="1:23" ht="12" hidden="1" customHeight="1" x14ac:dyDescent="0.2">
      <c r="A57" s="6"/>
      <c r="B57" s="6"/>
      <c r="C57" s="13"/>
      <c r="D57" s="19">
        <f t="shared" si="1"/>
        <v>46</v>
      </c>
      <c r="E57" s="67" t="str">
        <f>IF(OR('Services - Base year'!E55="",'Services - Base year'!E55="[Enter service]"),"",'Services - Base year'!E55)</f>
        <v/>
      </c>
      <c r="F57" s="68" t="str">
        <f>IF(OR('Services - Base year'!F55="",'Services - Base year'!F55="[Select]"),"",'Services - Base year'!F55)</f>
        <v/>
      </c>
      <c r="G57" s="15"/>
      <c r="H57" s="236"/>
      <c r="I57" s="236"/>
      <c r="J57" s="236"/>
      <c r="K57" s="236"/>
      <c r="L57" s="236"/>
      <c r="M57" s="236"/>
      <c r="N57" s="236"/>
      <c r="O57" s="236"/>
      <c r="P57" s="236"/>
      <c r="Q57" s="236"/>
      <c r="R57" s="236"/>
      <c r="S57" s="236"/>
      <c r="T57" s="237"/>
      <c r="U57" s="238"/>
      <c r="V57" s="74">
        <f t="shared" si="2"/>
        <v>0</v>
      </c>
      <c r="W57" s="17"/>
    </row>
    <row r="58" spans="1:23" ht="12" hidden="1" customHeight="1" x14ac:dyDescent="0.2">
      <c r="A58" s="6"/>
      <c r="B58" s="6"/>
      <c r="C58" s="13"/>
      <c r="D58" s="19">
        <f t="shared" si="1"/>
        <v>47</v>
      </c>
      <c r="E58" s="67" t="str">
        <f>IF(OR('Services - Base year'!E56="",'Services - Base year'!E56="[Enter service]"),"",'Services - Base year'!E56)</f>
        <v/>
      </c>
      <c r="F58" s="68" t="str">
        <f>IF(OR('Services - Base year'!F56="",'Services - Base year'!F56="[Select]"),"",'Services - Base year'!F56)</f>
        <v/>
      </c>
      <c r="G58" s="15"/>
      <c r="H58" s="236"/>
      <c r="I58" s="236"/>
      <c r="J58" s="236"/>
      <c r="K58" s="236"/>
      <c r="L58" s="236"/>
      <c r="M58" s="236"/>
      <c r="N58" s="236"/>
      <c r="O58" s="236"/>
      <c r="P58" s="236"/>
      <c r="Q58" s="236"/>
      <c r="R58" s="236"/>
      <c r="S58" s="236"/>
      <c r="T58" s="237"/>
      <c r="U58" s="238"/>
      <c r="V58" s="74">
        <f t="shared" si="2"/>
        <v>0</v>
      </c>
      <c r="W58" s="17"/>
    </row>
    <row r="59" spans="1:23" ht="12" hidden="1" customHeight="1" x14ac:dyDescent="0.2">
      <c r="A59" s="6"/>
      <c r="B59" s="6"/>
      <c r="C59" s="13"/>
      <c r="D59" s="19">
        <f t="shared" si="1"/>
        <v>48</v>
      </c>
      <c r="E59" s="67" t="str">
        <f>IF(OR('Services - Base year'!E57="",'Services - Base year'!E57="[Enter service]"),"",'Services - Base year'!E57)</f>
        <v/>
      </c>
      <c r="F59" s="68" t="str">
        <f>IF(OR('Services - Base year'!F57="",'Services - Base year'!F57="[Select]"),"",'Services - Base year'!F57)</f>
        <v/>
      </c>
      <c r="G59" s="15"/>
      <c r="H59" s="236"/>
      <c r="I59" s="236"/>
      <c r="J59" s="236"/>
      <c r="K59" s="236"/>
      <c r="L59" s="236"/>
      <c r="M59" s="236"/>
      <c r="N59" s="236"/>
      <c r="O59" s="236"/>
      <c r="P59" s="236"/>
      <c r="Q59" s="236"/>
      <c r="R59" s="236"/>
      <c r="S59" s="236"/>
      <c r="T59" s="237"/>
      <c r="U59" s="238"/>
      <c r="V59" s="74">
        <f t="shared" si="2"/>
        <v>0</v>
      </c>
      <c r="W59" s="17"/>
    </row>
    <row r="60" spans="1:23" ht="12" hidden="1" customHeight="1" x14ac:dyDescent="0.2">
      <c r="A60" s="6"/>
      <c r="B60" s="6"/>
      <c r="C60" s="13"/>
      <c r="D60" s="19">
        <f t="shared" si="1"/>
        <v>49</v>
      </c>
      <c r="E60" s="67" t="str">
        <f>IF(OR('Services - Base year'!E58="",'Services - Base year'!E58="[Enter service]"),"",'Services - Base year'!E58)</f>
        <v/>
      </c>
      <c r="F60" s="68" t="str">
        <f>IF(OR('Services - Base year'!F58="",'Services - Base year'!F58="[Select]"),"",'Services - Base year'!F58)</f>
        <v/>
      </c>
      <c r="G60" s="15"/>
      <c r="H60" s="236"/>
      <c r="I60" s="236"/>
      <c r="J60" s="236"/>
      <c r="K60" s="236"/>
      <c r="L60" s="236"/>
      <c r="M60" s="236"/>
      <c r="N60" s="236"/>
      <c r="O60" s="236"/>
      <c r="P60" s="236"/>
      <c r="Q60" s="236"/>
      <c r="R60" s="236"/>
      <c r="S60" s="236"/>
      <c r="T60" s="237"/>
      <c r="U60" s="238"/>
      <c r="V60" s="74">
        <f t="shared" si="2"/>
        <v>0</v>
      </c>
      <c r="W60" s="17"/>
    </row>
    <row r="61" spans="1:23" ht="12" hidden="1" customHeight="1" x14ac:dyDescent="0.2">
      <c r="A61" s="6"/>
      <c r="B61" s="6"/>
      <c r="C61" s="13"/>
      <c r="D61" s="19">
        <f t="shared" si="1"/>
        <v>50</v>
      </c>
      <c r="E61" s="67" t="str">
        <f>IF(OR('Services - Base year'!E59="",'Services - Base year'!E59="[Enter service]"),"",'Services - Base year'!E59)</f>
        <v/>
      </c>
      <c r="F61" s="68" t="str">
        <f>IF(OR('Services - Base year'!F59="",'Services - Base year'!F59="[Select]"),"",'Services - Base year'!F59)</f>
        <v/>
      </c>
      <c r="G61" s="15"/>
      <c r="H61" s="236"/>
      <c r="I61" s="236"/>
      <c r="J61" s="236"/>
      <c r="K61" s="236"/>
      <c r="L61" s="236"/>
      <c r="M61" s="236"/>
      <c r="N61" s="236"/>
      <c r="O61" s="236"/>
      <c r="P61" s="236"/>
      <c r="Q61" s="236"/>
      <c r="R61" s="236"/>
      <c r="S61" s="236"/>
      <c r="T61" s="237"/>
      <c r="U61" s="238"/>
      <c r="V61" s="74">
        <f t="shared" si="2"/>
        <v>0</v>
      </c>
      <c r="W61" s="17"/>
    </row>
    <row r="62" spans="1:23" ht="12" hidden="1" customHeight="1" x14ac:dyDescent="0.2">
      <c r="A62" s="6"/>
      <c r="B62" s="6"/>
      <c r="C62" s="13"/>
      <c r="D62" s="19">
        <f t="shared" si="1"/>
        <v>51</v>
      </c>
      <c r="E62" s="67" t="str">
        <f>IF(OR('Services - Base year'!E60="",'Services - Base year'!E60="[Enter service]"),"",'Services - Base year'!E60)</f>
        <v/>
      </c>
      <c r="F62" s="68" t="str">
        <f>IF(OR('Services - Base year'!F60="",'Services - Base year'!F60="[Select]"),"",'Services - Base year'!F60)</f>
        <v/>
      </c>
      <c r="G62" s="15"/>
      <c r="H62" s="236"/>
      <c r="I62" s="236"/>
      <c r="J62" s="236"/>
      <c r="K62" s="236"/>
      <c r="L62" s="236"/>
      <c r="M62" s="236"/>
      <c r="N62" s="236"/>
      <c r="O62" s="236"/>
      <c r="P62" s="236"/>
      <c r="Q62" s="236"/>
      <c r="R62" s="236"/>
      <c r="S62" s="236"/>
      <c r="T62" s="237"/>
      <c r="U62" s="238"/>
      <c r="V62" s="74">
        <f t="shared" si="2"/>
        <v>0</v>
      </c>
      <c r="W62" s="17"/>
    </row>
    <row r="63" spans="1:23" ht="12" hidden="1" customHeight="1" x14ac:dyDescent="0.2">
      <c r="A63" s="6"/>
      <c r="B63" s="6"/>
      <c r="C63" s="13"/>
      <c r="D63" s="19">
        <f t="shared" si="1"/>
        <v>52</v>
      </c>
      <c r="E63" s="67" t="str">
        <f>IF(OR('Services - Base year'!E61="",'Services - Base year'!E61="[Enter service]"),"",'Services - Base year'!E61)</f>
        <v/>
      </c>
      <c r="F63" s="68" t="str">
        <f>IF(OR('Services - Base year'!F61="",'Services - Base year'!F61="[Select]"),"",'Services - Base year'!F61)</f>
        <v/>
      </c>
      <c r="G63" s="15"/>
      <c r="H63" s="236"/>
      <c r="I63" s="236"/>
      <c r="J63" s="236"/>
      <c r="K63" s="236"/>
      <c r="L63" s="236"/>
      <c r="M63" s="236"/>
      <c r="N63" s="236"/>
      <c r="O63" s="236"/>
      <c r="P63" s="236"/>
      <c r="Q63" s="236"/>
      <c r="R63" s="236"/>
      <c r="S63" s="236"/>
      <c r="T63" s="237"/>
      <c r="U63" s="238"/>
      <c r="V63" s="74">
        <f t="shared" si="2"/>
        <v>0</v>
      </c>
      <c r="W63" s="17"/>
    </row>
    <row r="64" spans="1:23" ht="12" hidden="1" customHeight="1" x14ac:dyDescent="0.2">
      <c r="A64" s="6"/>
      <c r="B64" s="6"/>
      <c r="C64" s="13"/>
      <c r="D64" s="19">
        <f t="shared" si="1"/>
        <v>53</v>
      </c>
      <c r="E64" s="67" t="str">
        <f>IF(OR('Services - Base year'!E62="",'Services - Base year'!E62="[Enter service]"),"",'Services - Base year'!E62)</f>
        <v/>
      </c>
      <c r="F64" s="68" t="str">
        <f>IF(OR('Services - Base year'!F62="",'Services - Base year'!F62="[Select]"),"",'Services - Base year'!F62)</f>
        <v/>
      </c>
      <c r="G64" s="15"/>
      <c r="H64" s="236"/>
      <c r="I64" s="236"/>
      <c r="J64" s="236"/>
      <c r="K64" s="236"/>
      <c r="L64" s="236"/>
      <c r="M64" s="236"/>
      <c r="N64" s="236"/>
      <c r="O64" s="236"/>
      <c r="P64" s="236"/>
      <c r="Q64" s="236"/>
      <c r="R64" s="236"/>
      <c r="S64" s="236"/>
      <c r="T64" s="237"/>
      <c r="U64" s="238"/>
      <c r="V64" s="74">
        <f t="shared" si="2"/>
        <v>0</v>
      </c>
      <c r="W64" s="17"/>
    </row>
    <row r="65" spans="1:23" ht="12" hidden="1" customHeight="1" x14ac:dyDescent="0.2">
      <c r="A65" s="6"/>
      <c r="B65" s="6"/>
      <c r="C65" s="13"/>
      <c r="D65" s="19">
        <f t="shared" si="1"/>
        <v>54</v>
      </c>
      <c r="E65" s="67" t="str">
        <f>IF(OR('Services - Base year'!E63="",'Services - Base year'!E63="[Enter service]"),"",'Services - Base year'!E63)</f>
        <v/>
      </c>
      <c r="F65" s="68" t="str">
        <f>IF(OR('Services - Base year'!F63="",'Services - Base year'!F63="[Select]"),"",'Services - Base year'!F63)</f>
        <v/>
      </c>
      <c r="G65" s="15"/>
      <c r="H65" s="236"/>
      <c r="I65" s="236"/>
      <c r="J65" s="236"/>
      <c r="K65" s="236"/>
      <c r="L65" s="236"/>
      <c r="M65" s="236"/>
      <c r="N65" s="236"/>
      <c r="O65" s="236"/>
      <c r="P65" s="236"/>
      <c r="Q65" s="236"/>
      <c r="R65" s="236"/>
      <c r="S65" s="236"/>
      <c r="T65" s="237"/>
      <c r="U65" s="238"/>
      <c r="V65" s="74">
        <f t="shared" si="2"/>
        <v>0</v>
      </c>
      <c r="W65" s="17"/>
    </row>
    <row r="66" spans="1:23" ht="12" hidden="1" customHeight="1" x14ac:dyDescent="0.2">
      <c r="A66" s="6"/>
      <c r="B66" s="6"/>
      <c r="C66" s="13"/>
      <c r="D66" s="19">
        <f t="shared" si="1"/>
        <v>55</v>
      </c>
      <c r="E66" s="67" t="str">
        <f>IF(OR('Services - Base year'!E64="",'Services - Base year'!E64="[Enter service]"),"",'Services - Base year'!E64)</f>
        <v/>
      </c>
      <c r="F66" s="68" t="str">
        <f>IF(OR('Services - Base year'!F64="",'Services - Base year'!F64="[Select]"),"",'Services - Base year'!F64)</f>
        <v/>
      </c>
      <c r="G66" s="15"/>
      <c r="H66" s="236"/>
      <c r="I66" s="236"/>
      <c r="J66" s="236"/>
      <c r="K66" s="236"/>
      <c r="L66" s="236"/>
      <c r="M66" s="236"/>
      <c r="N66" s="236"/>
      <c r="O66" s="236"/>
      <c r="P66" s="236"/>
      <c r="Q66" s="236"/>
      <c r="R66" s="236"/>
      <c r="S66" s="236"/>
      <c r="T66" s="237"/>
      <c r="U66" s="238"/>
      <c r="V66" s="74">
        <f t="shared" si="2"/>
        <v>0</v>
      </c>
      <c r="W66" s="17"/>
    </row>
    <row r="67" spans="1:23" ht="12" hidden="1" customHeight="1" x14ac:dyDescent="0.2">
      <c r="A67" s="6"/>
      <c r="B67" s="6"/>
      <c r="C67" s="13"/>
      <c r="D67" s="19">
        <f t="shared" si="1"/>
        <v>56</v>
      </c>
      <c r="E67" s="67" t="str">
        <f>IF(OR('Services - Base year'!E65="",'Services - Base year'!E65="[Enter service]"),"",'Services - Base year'!E65)</f>
        <v/>
      </c>
      <c r="F67" s="68" t="str">
        <f>IF(OR('Services - Base year'!F65="",'Services - Base year'!F65="[Select]"),"",'Services - Base year'!F65)</f>
        <v/>
      </c>
      <c r="G67" s="15"/>
      <c r="H67" s="236"/>
      <c r="I67" s="236"/>
      <c r="J67" s="236"/>
      <c r="K67" s="236"/>
      <c r="L67" s="236"/>
      <c r="M67" s="236"/>
      <c r="N67" s="236"/>
      <c r="O67" s="236"/>
      <c r="P67" s="236"/>
      <c r="Q67" s="236"/>
      <c r="R67" s="236"/>
      <c r="S67" s="236"/>
      <c r="T67" s="237"/>
      <c r="U67" s="238"/>
      <c r="V67" s="74">
        <f t="shared" si="2"/>
        <v>0</v>
      </c>
      <c r="W67" s="17"/>
    </row>
    <row r="68" spans="1:23" ht="12" hidden="1" customHeight="1" x14ac:dyDescent="0.2">
      <c r="A68" s="6"/>
      <c r="B68" s="6"/>
      <c r="C68" s="13"/>
      <c r="D68" s="19">
        <f t="shared" si="1"/>
        <v>57</v>
      </c>
      <c r="E68" s="67" t="str">
        <f>IF(OR('Services - Base year'!E66="",'Services - Base year'!E66="[Enter service]"),"",'Services - Base year'!E66)</f>
        <v/>
      </c>
      <c r="F68" s="68" t="str">
        <f>IF(OR('Services - Base year'!F66="",'Services - Base year'!F66="[Select]"),"",'Services - Base year'!F66)</f>
        <v/>
      </c>
      <c r="G68" s="15"/>
      <c r="H68" s="236"/>
      <c r="I68" s="236"/>
      <c r="J68" s="236"/>
      <c r="K68" s="236"/>
      <c r="L68" s="236"/>
      <c r="M68" s="236"/>
      <c r="N68" s="236"/>
      <c r="O68" s="236"/>
      <c r="P68" s="236"/>
      <c r="Q68" s="236"/>
      <c r="R68" s="236"/>
      <c r="S68" s="236"/>
      <c r="T68" s="237"/>
      <c r="U68" s="238"/>
      <c r="V68" s="74">
        <f t="shared" si="2"/>
        <v>0</v>
      </c>
      <c r="W68" s="17"/>
    </row>
    <row r="69" spans="1:23" ht="12" hidden="1" customHeight="1" x14ac:dyDescent="0.2">
      <c r="A69" s="6"/>
      <c r="B69" s="6"/>
      <c r="C69" s="13"/>
      <c r="D69" s="19">
        <f t="shared" si="1"/>
        <v>58</v>
      </c>
      <c r="E69" s="67" t="str">
        <f>IF(OR('Services - Base year'!E67="",'Services - Base year'!E67="[Enter service]"),"",'Services - Base year'!E67)</f>
        <v/>
      </c>
      <c r="F69" s="68" t="str">
        <f>IF(OR('Services - Base year'!F67="",'Services - Base year'!F67="[Select]"),"",'Services - Base year'!F67)</f>
        <v/>
      </c>
      <c r="G69" s="15"/>
      <c r="H69" s="236"/>
      <c r="I69" s="236"/>
      <c r="J69" s="236"/>
      <c r="K69" s="236"/>
      <c r="L69" s="236"/>
      <c r="M69" s="236"/>
      <c r="N69" s="236"/>
      <c r="O69" s="236"/>
      <c r="P69" s="236"/>
      <c r="Q69" s="236"/>
      <c r="R69" s="236"/>
      <c r="S69" s="236"/>
      <c r="T69" s="237"/>
      <c r="U69" s="238"/>
      <c r="V69" s="74">
        <f t="shared" si="2"/>
        <v>0</v>
      </c>
      <c r="W69" s="17"/>
    </row>
    <row r="70" spans="1:23" ht="12" hidden="1" customHeight="1" x14ac:dyDescent="0.2">
      <c r="A70" s="6"/>
      <c r="B70" s="6"/>
      <c r="C70" s="13"/>
      <c r="D70" s="19">
        <f t="shared" si="1"/>
        <v>59</v>
      </c>
      <c r="E70" s="67" t="str">
        <f>IF(OR('Services - Base year'!E68="",'Services - Base year'!E68="[Enter service]"),"",'Services - Base year'!E68)</f>
        <v/>
      </c>
      <c r="F70" s="68" t="str">
        <f>IF(OR('Services - Base year'!F68="",'Services - Base year'!F68="[Select]"),"",'Services - Base year'!F68)</f>
        <v/>
      </c>
      <c r="G70" s="15"/>
      <c r="H70" s="236"/>
      <c r="I70" s="236"/>
      <c r="J70" s="236"/>
      <c r="K70" s="236"/>
      <c r="L70" s="236"/>
      <c r="M70" s="236"/>
      <c r="N70" s="236"/>
      <c r="O70" s="236"/>
      <c r="P70" s="236"/>
      <c r="Q70" s="236"/>
      <c r="R70" s="236"/>
      <c r="S70" s="236"/>
      <c r="T70" s="237"/>
      <c r="U70" s="238"/>
      <c r="V70" s="74">
        <f t="shared" si="2"/>
        <v>0</v>
      </c>
      <c r="W70" s="17"/>
    </row>
    <row r="71" spans="1:23" ht="12" hidden="1" customHeight="1" x14ac:dyDescent="0.2">
      <c r="A71" s="6"/>
      <c r="B71" s="6"/>
      <c r="C71" s="13"/>
      <c r="D71" s="19">
        <f t="shared" si="1"/>
        <v>60</v>
      </c>
      <c r="E71" s="67" t="str">
        <f>IF(OR('Services - Base year'!E69="",'Services - Base year'!E69="[Enter service]"),"",'Services - Base year'!E69)</f>
        <v/>
      </c>
      <c r="F71" s="68" t="str">
        <f>IF(OR('Services - Base year'!F69="",'Services - Base year'!F69="[Select]"),"",'Services - Base year'!F69)</f>
        <v/>
      </c>
      <c r="G71" s="15"/>
      <c r="H71" s="236"/>
      <c r="I71" s="236"/>
      <c r="J71" s="236"/>
      <c r="K71" s="236"/>
      <c r="L71" s="236"/>
      <c r="M71" s="236"/>
      <c r="N71" s="236"/>
      <c r="O71" s="236"/>
      <c r="P71" s="236"/>
      <c r="Q71" s="236"/>
      <c r="R71" s="236"/>
      <c r="S71" s="236"/>
      <c r="T71" s="237"/>
      <c r="U71" s="238"/>
      <c r="V71" s="74">
        <f t="shared" si="2"/>
        <v>0</v>
      </c>
      <c r="W71" s="17"/>
    </row>
    <row r="72" spans="1:23" ht="12" hidden="1" customHeight="1" x14ac:dyDescent="0.2">
      <c r="A72" s="6"/>
      <c r="B72" s="6"/>
      <c r="C72" s="13"/>
      <c r="D72" s="19">
        <f t="shared" si="1"/>
        <v>61</v>
      </c>
      <c r="E72" s="67" t="str">
        <f>IF(OR('Services - Base year'!E70="",'Services - Base year'!E70="[Enter service]"),"",'Services - Base year'!E70)</f>
        <v/>
      </c>
      <c r="F72" s="68" t="str">
        <f>IF(OR('Services - Base year'!F70="",'Services - Base year'!F70="[Select]"),"",'Services - Base year'!F70)</f>
        <v/>
      </c>
      <c r="G72" s="15"/>
      <c r="H72" s="236"/>
      <c r="I72" s="236"/>
      <c r="J72" s="236"/>
      <c r="K72" s="236"/>
      <c r="L72" s="236"/>
      <c r="M72" s="236"/>
      <c r="N72" s="236"/>
      <c r="O72" s="236"/>
      <c r="P72" s="236"/>
      <c r="Q72" s="236"/>
      <c r="R72" s="236"/>
      <c r="S72" s="236"/>
      <c r="T72" s="237"/>
      <c r="U72" s="238"/>
      <c r="V72" s="74">
        <f t="shared" si="2"/>
        <v>0</v>
      </c>
      <c r="W72" s="17"/>
    </row>
    <row r="73" spans="1:23" ht="12" hidden="1" customHeight="1" x14ac:dyDescent="0.2">
      <c r="A73" s="6"/>
      <c r="B73" s="6"/>
      <c r="C73" s="13"/>
      <c r="D73" s="19">
        <f t="shared" si="1"/>
        <v>62</v>
      </c>
      <c r="E73" s="67" t="str">
        <f>IF(OR('Services - Base year'!E71="",'Services - Base year'!E71="[Enter service]"),"",'Services - Base year'!E71)</f>
        <v/>
      </c>
      <c r="F73" s="68" t="str">
        <f>IF(OR('Services - Base year'!F71="",'Services - Base year'!F71="[Select]"),"",'Services - Base year'!F71)</f>
        <v/>
      </c>
      <c r="G73" s="15"/>
      <c r="H73" s="236"/>
      <c r="I73" s="236"/>
      <c r="J73" s="236"/>
      <c r="K73" s="236"/>
      <c r="L73" s="236"/>
      <c r="M73" s="236"/>
      <c r="N73" s="236"/>
      <c r="O73" s="236"/>
      <c r="P73" s="236"/>
      <c r="Q73" s="236"/>
      <c r="R73" s="236"/>
      <c r="S73" s="236"/>
      <c r="T73" s="237"/>
      <c r="U73" s="238"/>
      <c r="V73" s="74">
        <f t="shared" si="2"/>
        <v>0</v>
      </c>
      <c r="W73" s="17"/>
    </row>
    <row r="74" spans="1:23" ht="12" hidden="1" customHeight="1" x14ac:dyDescent="0.2">
      <c r="A74" s="6"/>
      <c r="B74" s="6"/>
      <c r="C74" s="13"/>
      <c r="D74" s="19">
        <f t="shared" si="1"/>
        <v>63</v>
      </c>
      <c r="E74" s="67" t="str">
        <f>IF(OR('Services - Base year'!E72="",'Services - Base year'!E72="[Enter service]"),"",'Services - Base year'!E72)</f>
        <v/>
      </c>
      <c r="F74" s="68" t="str">
        <f>IF(OR('Services - Base year'!F72="",'Services - Base year'!F72="[Select]"),"",'Services - Base year'!F72)</f>
        <v/>
      </c>
      <c r="G74" s="15"/>
      <c r="H74" s="236"/>
      <c r="I74" s="236"/>
      <c r="J74" s="236"/>
      <c r="K74" s="236"/>
      <c r="L74" s="236"/>
      <c r="M74" s="236"/>
      <c r="N74" s="236"/>
      <c r="O74" s="236"/>
      <c r="P74" s="236"/>
      <c r="Q74" s="236"/>
      <c r="R74" s="236"/>
      <c r="S74" s="236"/>
      <c r="T74" s="237"/>
      <c r="U74" s="238"/>
      <c r="V74" s="74">
        <f t="shared" si="2"/>
        <v>0</v>
      </c>
      <c r="W74" s="17"/>
    </row>
    <row r="75" spans="1:23" ht="12" hidden="1" customHeight="1" x14ac:dyDescent="0.2">
      <c r="A75" s="6"/>
      <c r="B75" s="6"/>
      <c r="C75" s="13"/>
      <c r="D75" s="19">
        <f t="shared" si="1"/>
        <v>64</v>
      </c>
      <c r="E75" s="67" t="str">
        <f>IF(OR('Services - Base year'!E73="",'Services - Base year'!E73="[Enter service]"),"",'Services - Base year'!E73)</f>
        <v/>
      </c>
      <c r="F75" s="68" t="str">
        <f>IF(OR('Services - Base year'!F73="",'Services - Base year'!F73="[Select]"),"",'Services - Base year'!F73)</f>
        <v/>
      </c>
      <c r="G75" s="15"/>
      <c r="H75" s="236"/>
      <c r="I75" s="236"/>
      <c r="J75" s="236"/>
      <c r="K75" s="236"/>
      <c r="L75" s="236"/>
      <c r="M75" s="236"/>
      <c r="N75" s="236"/>
      <c r="O75" s="236"/>
      <c r="P75" s="236"/>
      <c r="Q75" s="236"/>
      <c r="R75" s="236"/>
      <c r="S75" s="236"/>
      <c r="T75" s="237"/>
      <c r="U75" s="238"/>
      <c r="V75" s="74">
        <f t="shared" si="2"/>
        <v>0</v>
      </c>
      <c r="W75" s="17"/>
    </row>
    <row r="76" spans="1:23" ht="12" hidden="1" customHeight="1" x14ac:dyDescent="0.2">
      <c r="A76" s="6"/>
      <c r="B76" s="6"/>
      <c r="C76" s="13"/>
      <c r="D76" s="19">
        <f t="shared" si="1"/>
        <v>65</v>
      </c>
      <c r="E76" s="67" t="str">
        <f>IF(OR('Services - Base year'!E74="",'Services - Base year'!E74="[Enter service]"),"",'Services - Base year'!E74)</f>
        <v/>
      </c>
      <c r="F76" s="68" t="str">
        <f>IF(OR('Services - Base year'!F74="",'Services - Base year'!F74="[Select]"),"",'Services - Base year'!F74)</f>
        <v/>
      </c>
      <c r="G76" s="15"/>
      <c r="H76" s="236"/>
      <c r="I76" s="236"/>
      <c r="J76" s="236"/>
      <c r="K76" s="236"/>
      <c r="L76" s="236"/>
      <c r="M76" s="236"/>
      <c r="N76" s="236"/>
      <c r="O76" s="236"/>
      <c r="P76" s="236"/>
      <c r="Q76" s="236"/>
      <c r="R76" s="236"/>
      <c r="S76" s="236"/>
      <c r="T76" s="237"/>
      <c r="U76" s="238"/>
      <c r="V76" s="74">
        <f t="shared" ref="V76:V107" si="3">SUM(H76:U76)</f>
        <v>0</v>
      </c>
      <c r="W76" s="17"/>
    </row>
    <row r="77" spans="1:23" ht="12" hidden="1" customHeight="1" x14ac:dyDescent="0.2">
      <c r="A77" s="6"/>
      <c r="B77" s="6"/>
      <c r="C77" s="13"/>
      <c r="D77" s="19">
        <f t="shared" si="1"/>
        <v>66</v>
      </c>
      <c r="E77" s="67" t="str">
        <f>IF(OR('Services - Base year'!E75="",'Services - Base year'!E75="[Enter service]"),"",'Services - Base year'!E75)</f>
        <v/>
      </c>
      <c r="F77" s="68" t="str">
        <f>IF(OR('Services - Base year'!F75="",'Services - Base year'!F75="[Select]"),"",'Services - Base year'!F75)</f>
        <v/>
      </c>
      <c r="G77" s="15"/>
      <c r="H77" s="236"/>
      <c r="I77" s="236"/>
      <c r="J77" s="236"/>
      <c r="K77" s="236"/>
      <c r="L77" s="236"/>
      <c r="M77" s="236"/>
      <c r="N77" s="236"/>
      <c r="O77" s="236"/>
      <c r="P77" s="236"/>
      <c r="Q77" s="236"/>
      <c r="R77" s="236"/>
      <c r="S77" s="236"/>
      <c r="T77" s="237"/>
      <c r="U77" s="238"/>
      <c r="V77" s="74">
        <f t="shared" si="3"/>
        <v>0</v>
      </c>
      <c r="W77" s="17"/>
    </row>
    <row r="78" spans="1:23" ht="12" hidden="1" customHeight="1" x14ac:dyDescent="0.2">
      <c r="A78" s="6"/>
      <c r="B78" s="6"/>
      <c r="C78" s="13"/>
      <c r="D78" s="19">
        <f t="shared" ref="D78:D141" si="4">D77+1</f>
        <v>67</v>
      </c>
      <c r="E78" s="67" t="str">
        <f>IF(OR('Services - Base year'!E76="",'Services - Base year'!E76="[Enter service]"),"",'Services - Base year'!E76)</f>
        <v/>
      </c>
      <c r="F78" s="68" t="str">
        <f>IF(OR('Services - Base year'!F76="",'Services - Base year'!F76="[Select]"),"",'Services - Base year'!F76)</f>
        <v/>
      </c>
      <c r="G78" s="15"/>
      <c r="H78" s="236"/>
      <c r="I78" s="236"/>
      <c r="J78" s="236"/>
      <c r="K78" s="236"/>
      <c r="L78" s="236"/>
      <c r="M78" s="236"/>
      <c r="N78" s="236"/>
      <c r="O78" s="236"/>
      <c r="P78" s="236"/>
      <c r="Q78" s="236"/>
      <c r="R78" s="236"/>
      <c r="S78" s="236"/>
      <c r="T78" s="237"/>
      <c r="U78" s="238"/>
      <c r="V78" s="74">
        <f t="shared" si="3"/>
        <v>0</v>
      </c>
      <c r="W78" s="17"/>
    </row>
    <row r="79" spans="1:23" ht="12" hidden="1" customHeight="1" x14ac:dyDescent="0.2">
      <c r="A79" s="6"/>
      <c r="B79" s="6"/>
      <c r="C79" s="13"/>
      <c r="D79" s="19">
        <f t="shared" si="4"/>
        <v>68</v>
      </c>
      <c r="E79" s="67" t="str">
        <f>IF(OR('Services - Base year'!E77="",'Services - Base year'!E77="[Enter service]"),"",'Services - Base year'!E77)</f>
        <v/>
      </c>
      <c r="F79" s="68" t="str">
        <f>IF(OR('Services - Base year'!F77="",'Services - Base year'!F77="[Select]"),"",'Services - Base year'!F77)</f>
        <v/>
      </c>
      <c r="G79" s="15"/>
      <c r="H79" s="236"/>
      <c r="I79" s="236"/>
      <c r="J79" s="236"/>
      <c r="K79" s="236"/>
      <c r="L79" s="236"/>
      <c r="M79" s="236"/>
      <c r="N79" s="236"/>
      <c r="O79" s="236"/>
      <c r="P79" s="236"/>
      <c r="Q79" s="236"/>
      <c r="R79" s="236"/>
      <c r="S79" s="236"/>
      <c r="T79" s="237"/>
      <c r="U79" s="238"/>
      <c r="V79" s="74">
        <f t="shared" si="3"/>
        <v>0</v>
      </c>
      <c r="W79" s="17"/>
    </row>
    <row r="80" spans="1:23" ht="12" hidden="1" customHeight="1" x14ac:dyDescent="0.2">
      <c r="A80" s="6"/>
      <c r="B80" s="6"/>
      <c r="C80" s="13"/>
      <c r="D80" s="19">
        <f t="shared" si="4"/>
        <v>69</v>
      </c>
      <c r="E80" s="67" t="str">
        <f>IF(OR('Services - Base year'!E78="",'Services - Base year'!E78="[Enter service]"),"",'Services - Base year'!E78)</f>
        <v/>
      </c>
      <c r="F80" s="68" t="str">
        <f>IF(OR('Services - Base year'!F78="",'Services - Base year'!F78="[Select]"),"",'Services - Base year'!F78)</f>
        <v/>
      </c>
      <c r="G80" s="15"/>
      <c r="H80" s="236"/>
      <c r="I80" s="236"/>
      <c r="J80" s="236"/>
      <c r="K80" s="236"/>
      <c r="L80" s="236"/>
      <c r="M80" s="236"/>
      <c r="N80" s="236"/>
      <c r="O80" s="236"/>
      <c r="P80" s="236"/>
      <c r="Q80" s="236"/>
      <c r="R80" s="236"/>
      <c r="S80" s="236"/>
      <c r="T80" s="237"/>
      <c r="U80" s="238"/>
      <c r="V80" s="74">
        <f t="shared" si="3"/>
        <v>0</v>
      </c>
      <c r="W80" s="17"/>
    </row>
    <row r="81" spans="1:23" ht="12" hidden="1" customHeight="1" x14ac:dyDescent="0.2">
      <c r="A81" s="6"/>
      <c r="B81" s="6"/>
      <c r="C81" s="13"/>
      <c r="D81" s="19">
        <f t="shared" si="4"/>
        <v>70</v>
      </c>
      <c r="E81" s="67" t="str">
        <f>IF(OR('Services - Base year'!E79="",'Services - Base year'!E79="[Enter service]"),"",'Services - Base year'!E79)</f>
        <v/>
      </c>
      <c r="F81" s="68" t="str">
        <f>IF(OR('Services - Base year'!F79="",'Services - Base year'!F79="[Select]"),"",'Services - Base year'!F79)</f>
        <v/>
      </c>
      <c r="G81" s="15"/>
      <c r="H81" s="236"/>
      <c r="I81" s="236"/>
      <c r="J81" s="236"/>
      <c r="K81" s="236"/>
      <c r="L81" s="236"/>
      <c r="M81" s="236"/>
      <c r="N81" s="236"/>
      <c r="O81" s="236"/>
      <c r="P81" s="236"/>
      <c r="Q81" s="236"/>
      <c r="R81" s="236"/>
      <c r="S81" s="236"/>
      <c r="T81" s="237"/>
      <c r="U81" s="238"/>
      <c r="V81" s="74">
        <f t="shared" si="3"/>
        <v>0</v>
      </c>
      <c r="W81" s="17"/>
    </row>
    <row r="82" spans="1:23" ht="12" hidden="1" customHeight="1" x14ac:dyDescent="0.2">
      <c r="A82" s="6"/>
      <c r="B82" s="6"/>
      <c r="C82" s="13"/>
      <c r="D82" s="19">
        <f t="shared" si="4"/>
        <v>71</v>
      </c>
      <c r="E82" s="67" t="str">
        <f>IF(OR('Services - Base year'!E80="",'Services - Base year'!E80="[Enter service]"),"",'Services - Base year'!E80)</f>
        <v/>
      </c>
      <c r="F82" s="68" t="str">
        <f>IF(OR('Services - Base year'!F80="",'Services - Base year'!F80="[Select]"),"",'Services - Base year'!F80)</f>
        <v/>
      </c>
      <c r="G82" s="15"/>
      <c r="H82" s="236"/>
      <c r="I82" s="236"/>
      <c r="J82" s="236"/>
      <c r="K82" s="236"/>
      <c r="L82" s="236"/>
      <c r="M82" s="236"/>
      <c r="N82" s="236"/>
      <c r="O82" s="236"/>
      <c r="P82" s="236"/>
      <c r="Q82" s="236"/>
      <c r="R82" s="236"/>
      <c r="S82" s="236"/>
      <c r="T82" s="237"/>
      <c r="U82" s="238"/>
      <c r="V82" s="74">
        <f t="shared" si="3"/>
        <v>0</v>
      </c>
      <c r="W82" s="17"/>
    </row>
    <row r="83" spans="1:23" ht="12" hidden="1" customHeight="1" x14ac:dyDescent="0.2">
      <c r="A83" s="6"/>
      <c r="B83" s="6"/>
      <c r="C83" s="13"/>
      <c r="D83" s="19">
        <f t="shared" si="4"/>
        <v>72</v>
      </c>
      <c r="E83" s="67" t="str">
        <f>IF(OR('Services - Base year'!E81="",'Services - Base year'!E81="[Enter service]"),"",'Services - Base year'!E81)</f>
        <v/>
      </c>
      <c r="F83" s="68" t="str">
        <f>IF(OR('Services - Base year'!F81="",'Services - Base year'!F81="[Select]"),"",'Services - Base year'!F81)</f>
        <v/>
      </c>
      <c r="G83" s="15"/>
      <c r="H83" s="236"/>
      <c r="I83" s="236"/>
      <c r="J83" s="236"/>
      <c r="K83" s="236"/>
      <c r="L83" s="236"/>
      <c r="M83" s="236"/>
      <c r="N83" s="236"/>
      <c r="O83" s="236"/>
      <c r="P83" s="236"/>
      <c r="Q83" s="236"/>
      <c r="R83" s="236"/>
      <c r="S83" s="236"/>
      <c r="T83" s="237"/>
      <c r="U83" s="238"/>
      <c r="V83" s="74">
        <f t="shared" si="3"/>
        <v>0</v>
      </c>
      <c r="W83" s="17"/>
    </row>
    <row r="84" spans="1:23" ht="12" hidden="1" customHeight="1" x14ac:dyDescent="0.2">
      <c r="A84" s="6"/>
      <c r="B84" s="6"/>
      <c r="C84" s="13"/>
      <c r="D84" s="19">
        <f t="shared" si="4"/>
        <v>73</v>
      </c>
      <c r="E84" s="67" t="str">
        <f>IF(OR('Services - Base year'!E82="",'Services - Base year'!E82="[Enter service]"),"",'Services - Base year'!E82)</f>
        <v/>
      </c>
      <c r="F84" s="68" t="str">
        <f>IF(OR('Services - Base year'!F82="",'Services - Base year'!F82="[Select]"),"",'Services - Base year'!F82)</f>
        <v/>
      </c>
      <c r="G84" s="15"/>
      <c r="H84" s="236"/>
      <c r="I84" s="236"/>
      <c r="J84" s="236"/>
      <c r="K84" s="236"/>
      <c r="L84" s="236"/>
      <c r="M84" s="236"/>
      <c r="N84" s="236"/>
      <c r="O84" s="236"/>
      <c r="P84" s="236"/>
      <c r="Q84" s="236"/>
      <c r="R84" s="236"/>
      <c r="S84" s="236"/>
      <c r="T84" s="237"/>
      <c r="U84" s="238"/>
      <c r="V84" s="74">
        <f t="shared" si="3"/>
        <v>0</v>
      </c>
      <c r="W84" s="17"/>
    </row>
    <row r="85" spans="1:23" ht="12" hidden="1" customHeight="1" x14ac:dyDescent="0.2">
      <c r="A85" s="6"/>
      <c r="B85" s="6"/>
      <c r="C85" s="13"/>
      <c r="D85" s="19">
        <f t="shared" si="4"/>
        <v>74</v>
      </c>
      <c r="E85" s="67" t="str">
        <f>IF(OR('Services - Base year'!E83="",'Services - Base year'!E83="[Enter service]"),"",'Services - Base year'!E83)</f>
        <v/>
      </c>
      <c r="F85" s="68" t="str">
        <f>IF(OR('Services - Base year'!F83="",'Services - Base year'!F83="[Select]"),"",'Services - Base year'!F83)</f>
        <v/>
      </c>
      <c r="G85" s="15"/>
      <c r="H85" s="236"/>
      <c r="I85" s="236"/>
      <c r="J85" s="236"/>
      <c r="K85" s="236"/>
      <c r="L85" s="236"/>
      <c r="M85" s="236"/>
      <c r="N85" s="236"/>
      <c r="O85" s="236"/>
      <c r="P85" s="236"/>
      <c r="Q85" s="236"/>
      <c r="R85" s="236"/>
      <c r="S85" s="236"/>
      <c r="T85" s="237"/>
      <c r="U85" s="238"/>
      <c r="V85" s="74">
        <f t="shared" si="3"/>
        <v>0</v>
      </c>
      <c r="W85" s="17"/>
    </row>
    <row r="86" spans="1:23" ht="12" hidden="1" customHeight="1" x14ac:dyDescent="0.2">
      <c r="A86" s="6"/>
      <c r="B86" s="6"/>
      <c r="C86" s="13"/>
      <c r="D86" s="19">
        <f t="shared" si="4"/>
        <v>75</v>
      </c>
      <c r="E86" s="67" t="str">
        <f>IF(OR('Services - Base year'!E84="",'Services - Base year'!E84="[Enter service]"),"",'Services - Base year'!E84)</f>
        <v/>
      </c>
      <c r="F86" s="68" t="str">
        <f>IF(OR('Services - Base year'!F84="",'Services - Base year'!F84="[Select]"),"",'Services - Base year'!F84)</f>
        <v/>
      </c>
      <c r="G86" s="15"/>
      <c r="H86" s="236"/>
      <c r="I86" s="236"/>
      <c r="J86" s="236"/>
      <c r="K86" s="236"/>
      <c r="L86" s="236"/>
      <c r="M86" s="236"/>
      <c r="N86" s="236"/>
      <c r="O86" s="236"/>
      <c r="P86" s="236"/>
      <c r="Q86" s="236"/>
      <c r="R86" s="236"/>
      <c r="S86" s="236"/>
      <c r="T86" s="237"/>
      <c r="U86" s="238"/>
      <c r="V86" s="74">
        <f t="shared" si="3"/>
        <v>0</v>
      </c>
      <c r="W86" s="17"/>
    </row>
    <row r="87" spans="1:23" ht="12" hidden="1" customHeight="1" x14ac:dyDescent="0.2">
      <c r="A87" s="6"/>
      <c r="B87" s="6"/>
      <c r="C87" s="13"/>
      <c r="D87" s="19">
        <f t="shared" si="4"/>
        <v>76</v>
      </c>
      <c r="E87" s="67" t="str">
        <f>IF(OR('Services - Base year'!E85="",'Services - Base year'!E85="[Enter service]"),"",'Services - Base year'!E85)</f>
        <v/>
      </c>
      <c r="F87" s="68" t="str">
        <f>IF(OR('Services - Base year'!F85="",'Services - Base year'!F85="[Select]"),"",'Services - Base year'!F85)</f>
        <v/>
      </c>
      <c r="G87" s="15"/>
      <c r="H87" s="236"/>
      <c r="I87" s="236"/>
      <c r="J87" s="236"/>
      <c r="K87" s="236"/>
      <c r="L87" s="236"/>
      <c r="M87" s="236"/>
      <c r="N87" s="236"/>
      <c r="O87" s="236"/>
      <c r="P87" s="236"/>
      <c r="Q87" s="236"/>
      <c r="R87" s="236"/>
      <c r="S87" s="236"/>
      <c r="T87" s="237"/>
      <c r="U87" s="238"/>
      <c r="V87" s="74">
        <f t="shared" si="3"/>
        <v>0</v>
      </c>
      <c r="W87" s="17"/>
    </row>
    <row r="88" spans="1:23" ht="12" hidden="1" customHeight="1" x14ac:dyDescent="0.2">
      <c r="A88" s="6"/>
      <c r="B88" s="6"/>
      <c r="C88" s="13"/>
      <c r="D88" s="19">
        <f t="shared" si="4"/>
        <v>77</v>
      </c>
      <c r="E88" s="67" t="str">
        <f>IF(OR('Services - Base year'!E86="",'Services - Base year'!E86="[Enter service]"),"",'Services - Base year'!E86)</f>
        <v/>
      </c>
      <c r="F88" s="68" t="str">
        <f>IF(OR('Services - Base year'!F86="",'Services - Base year'!F86="[Select]"),"",'Services - Base year'!F86)</f>
        <v/>
      </c>
      <c r="G88" s="15"/>
      <c r="H88" s="236"/>
      <c r="I88" s="236"/>
      <c r="J88" s="236"/>
      <c r="K88" s="236"/>
      <c r="L88" s="236"/>
      <c r="M88" s="236"/>
      <c r="N88" s="236"/>
      <c r="O88" s="236"/>
      <c r="P88" s="236"/>
      <c r="Q88" s="236"/>
      <c r="R88" s="236"/>
      <c r="S88" s="236"/>
      <c r="T88" s="237"/>
      <c r="U88" s="238"/>
      <c r="V88" s="74">
        <f t="shared" si="3"/>
        <v>0</v>
      </c>
      <c r="W88" s="17"/>
    </row>
    <row r="89" spans="1:23" ht="12" hidden="1" customHeight="1" x14ac:dyDescent="0.2">
      <c r="A89" s="6"/>
      <c r="B89" s="6"/>
      <c r="C89" s="13"/>
      <c r="D89" s="19">
        <f t="shared" si="4"/>
        <v>78</v>
      </c>
      <c r="E89" s="67" t="str">
        <f>IF(OR('Services - Base year'!E87="",'Services - Base year'!E87="[Enter service]"),"",'Services - Base year'!E87)</f>
        <v/>
      </c>
      <c r="F89" s="68" t="str">
        <f>IF(OR('Services - Base year'!F87="",'Services - Base year'!F87="[Select]"),"",'Services - Base year'!F87)</f>
        <v/>
      </c>
      <c r="G89" s="15"/>
      <c r="H89" s="236"/>
      <c r="I89" s="236"/>
      <c r="J89" s="236"/>
      <c r="K89" s="236"/>
      <c r="L89" s="236"/>
      <c r="M89" s="236"/>
      <c r="N89" s="236"/>
      <c r="O89" s="236"/>
      <c r="P89" s="236"/>
      <c r="Q89" s="236"/>
      <c r="R89" s="236"/>
      <c r="S89" s="236"/>
      <c r="T89" s="237"/>
      <c r="U89" s="238"/>
      <c r="V89" s="74">
        <f t="shared" si="3"/>
        <v>0</v>
      </c>
      <c r="W89" s="17"/>
    </row>
    <row r="90" spans="1:23" ht="12" hidden="1" customHeight="1" x14ac:dyDescent="0.2">
      <c r="A90" s="6"/>
      <c r="B90" s="6"/>
      <c r="C90" s="13"/>
      <c r="D90" s="19">
        <f t="shared" si="4"/>
        <v>79</v>
      </c>
      <c r="E90" s="67" t="str">
        <f>IF(OR('Services - Base year'!E88="",'Services - Base year'!E88="[Enter service]"),"",'Services - Base year'!E88)</f>
        <v/>
      </c>
      <c r="F90" s="68" t="str">
        <f>IF(OR('Services - Base year'!F88="",'Services - Base year'!F88="[Select]"),"",'Services - Base year'!F88)</f>
        <v/>
      </c>
      <c r="G90" s="15"/>
      <c r="H90" s="236"/>
      <c r="I90" s="236"/>
      <c r="J90" s="236"/>
      <c r="K90" s="236"/>
      <c r="L90" s="236"/>
      <c r="M90" s="236"/>
      <c r="N90" s="236"/>
      <c r="O90" s="236"/>
      <c r="P90" s="236"/>
      <c r="Q90" s="236"/>
      <c r="R90" s="236"/>
      <c r="S90" s="236"/>
      <c r="T90" s="237"/>
      <c r="U90" s="238"/>
      <c r="V90" s="74">
        <f t="shared" si="3"/>
        <v>0</v>
      </c>
      <c r="W90" s="17"/>
    </row>
    <row r="91" spans="1:23" ht="12" hidden="1" customHeight="1" x14ac:dyDescent="0.2">
      <c r="A91" s="6"/>
      <c r="B91" s="6"/>
      <c r="C91" s="13"/>
      <c r="D91" s="19">
        <f t="shared" si="4"/>
        <v>80</v>
      </c>
      <c r="E91" s="67" t="str">
        <f>IF(OR('Services - Base year'!E89="",'Services - Base year'!E89="[Enter service]"),"",'Services - Base year'!E89)</f>
        <v/>
      </c>
      <c r="F91" s="68" t="str">
        <f>IF(OR('Services - Base year'!F89="",'Services - Base year'!F89="[Select]"),"",'Services - Base year'!F89)</f>
        <v/>
      </c>
      <c r="G91" s="15"/>
      <c r="H91" s="236"/>
      <c r="I91" s="236"/>
      <c r="J91" s="236"/>
      <c r="K91" s="236"/>
      <c r="L91" s="236"/>
      <c r="M91" s="236"/>
      <c r="N91" s="236"/>
      <c r="O91" s="236"/>
      <c r="P91" s="236"/>
      <c r="Q91" s="236"/>
      <c r="R91" s="236"/>
      <c r="S91" s="236"/>
      <c r="T91" s="237"/>
      <c r="U91" s="238"/>
      <c r="V91" s="74">
        <f t="shared" si="3"/>
        <v>0</v>
      </c>
      <c r="W91" s="17"/>
    </row>
    <row r="92" spans="1:23" ht="12" hidden="1" customHeight="1" x14ac:dyDescent="0.2">
      <c r="A92" s="6"/>
      <c r="B92" s="6"/>
      <c r="C92" s="13"/>
      <c r="D92" s="19">
        <f t="shared" si="4"/>
        <v>81</v>
      </c>
      <c r="E92" s="67" t="str">
        <f>IF(OR('Services - Base year'!E90="",'Services - Base year'!E90="[Enter service]"),"",'Services - Base year'!E90)</f>
        <v/>
      </c>
      <c r="F92" s="68" t="str">
        <f>IF(OR('Services - Base year'!F90="",'Services - Base year'!F90="[Select]"),"",'Services - Base year'!F90)</f>
        <v/>
      </c>
      <c r="G92" s="15"/>
      <c r="H92" s="236"/>
      <c r="I92" s="236"/>
      <c r="J92" s="236"/>
      <c r="K92" s="236"/>
      <c r="L92" s="236"/>
      <c r="M92" s="236"/>
      <c r="N92" s="236"/>
      <c r="O92" s="236"/>
      <c r="P92" s="236"/>
      <c r="Q92" s="236"/>
      <c r="R92" s="236"/>
      <c r="S92" s="236"/>
      <c r="T92" s="237"/>
      <c r="U92" s="238"/>
      <c r="V92" s="74">
        <f t="shared" si="3"/>
        <v>0</v>
      </c>
      <c r="W92" s="17"/>
    </row>
    <row r="93" spans="1:23" ht="12" hidden="1" customHeight="1" x14ac:dyDescent="0.2">
      <c r="A93" s="6"/>
      <c r="B93" s="6"/>
      <c r="C93" s="13"/>
      <c r="D93" s="19">
        <f t="shared" si="4"/>
        <v>82</v>
      </c>
      <c r="E93" s="67" t="str">
        <f>IF(OR('Services - Base year'!E91="",'Services - Base year'!E91="[Enter service]"),"",'Services - Base year'!E91)</f>
        <v/>
      </c>
      <c r="F93" s="68" t="str">
        <f>IF(OR('Services - Base year'!F91="",'Services - Base year'!F91="[Select]"),"",'Services - Base year'!F91)</f>
        <v/>
      </c>
      <c r="G93" s="15"/>
      <c r="H93" s="236"/>
      <c r="I93" s="236"/>
      <c r="J93" s="236"/>
      <c r="K93" s="236"/>
      <c r="L93" s="236"/>
      <c r="M93" s="236"/>
      <c r="N93" s="236"/>
      <c r="O93" s="236"/>
      <c r="P93" s="236"/>
      <c r="Q93" s="236"/>
      <c r="R93" s="236"/>
      <c r="S93" s="236"/>
      <c r="T93" s="237"/>
      <c r="U93" s="238"/>
      <c r="V93" s="74">
        <f t="shared" si="3"/>
        <v>0</v>
      </c>
      <c r="W93" s="17"/>
    </row>
    <row r="94" spans="1:23" ht="12" hidden="1" customHeight="1" x14ac:dyDescent="0.2">
      <c r="A94" s="6"/>
      <c r="B94" s="6"/>
      <c r="C94" s="13"/>
      <c r="D94" s="19">
        <f t="shared" si="4"/>
        <v>83</v>
      </c>
      <c r="E94" s="67" t="str">
        <f>IF(OR('Services - Base year'!E92="",'Services - Base year'!E92="[Enter service]"),"",'Services - Base year'!E92)</f>
        <v/>
      </c>
      <c r="F94" s="68" t="str">
        <f>IF(OR('Services - Base year'!F92="",'Services - Base year'!F92="[Select]"),"",'Services - Base year'!F92)</f>
        <v/>
      </c>
      <c r="G94" s="15"/>
      <c r="H94" s="236"/>
      <c r="I94" s="236"/>
      <c r="J94" s="236"/>
      <c r="K94" s="236"/>
      <c r="L94" s="236"/>
      <c r="M94" s="236"/>
      <c r="N94" s="236"/>
      <c r="O94" s="236"/>
      <c r="P94" s="236"/>
      <c r="Q94" s="236"/>
      <c r="R94" s="236"/>
      <c r="S94" s="236"/>
      <c r="T94" s="237"/>
      <c r="U94" s="238"/>
      <c r="V94" s="74">
        <f t="shared" si="3"/>
        <v>0</v>
      </c>
      <c r="W94" s="17"/>
    </row>
    <row r="95" spans="1:23" ht="12" hidden="1" customHeight="1" x14ac:dyDescent="0.2">
      <c r="A95" s="6"/>
      <c r="B95" s="6"/>
      <c r="C95" s="13"/>
      <c r="D95" s="19">
        <f t="shared" si="4"/>
        <v>84</v>
      </c>
      <c r="E95" s="67" t="str">
        <f>IF(OR('Services - Base year'!E93="",'Services - Base year'!E93="[Enter service]"),"",'Services - Base year'!E93)</f>
        <v/>
      </c>
      <c r="F95" s="68" t="str">
        <f>IF(OR('Services - Base year'!F93="",'Services - Base year'!F93="[Select]"),"",'Services - Base year'!F93)</f>
        <v/>
      </c>
      <c r="G95" s="15"/>
      <c r="H95" s="236"/>
      <c r="I95" s="236"/>
      <c r="J95" s="236"/>
      <c r="K95" s="236"/>
      <c r="L95" s="236"/>
      <c r="M95" s="236"/>
      <c r="N95" s="236"/>
      <c r="O95" s="236"/>
      <c r="P95" s="236"/>
      <c r="Q95" s="236"/>
      <c r="R95" s="236"/>
      <c r="S95" s="236"/>
      <c r="T95" s="237"/>
      <c r="U95" s="238"/>
      <c r="V95" s="74">
        <f t="shared" si="3"/>
        <v>0</v>
      </c>
      <c r="W95" s="17"/>
    </row>
    <row r="96" spans="1:23" ht="12" hidden="1" customHeight="1" x14ac:dyDescent="0.2">
      <c r="A96" s="6"/>
      <c r="B96" s="6"/>
      <c r="C96" s="13"/>
      <c r="D96" s="19">
        <f t="shared" si="4"/>
        <v>85</v>
      </c>
      <c r="E96" s="67" t="str">
        <f>IF(OR('Services - Base year'!E94="",'Services - Base year'!E94="[Enter service]"),"",'Services - Base year'!E94)</f>
        <v/>
      </c>
      <c r="F96" s="68" t="str">
        <f>IF(OR('Services - Base year'!F94="",'Services - Base year'!F94="[Select]"),"",'Services - Base year'!F94)</f>
        <v/>
      </c>
      <c r="G96" s="15"/>
      <c r="H96" s="236"/>
      <c r="I96" s="236"/>
      <c r="J96" s="236"/>
      <c r="K96" s="236"/>
      <c r="L96" s="236"/>
      <c r="M96" s="236"/>
      <c r="N96" s="236"/>
      <c r="O96" s="236"/>
      <c r="P96" s="236"/>
      <c r="Q96" s="236"/>
      <c r="R96" s="236"/>
      <c r="S96" s="236"/>
      <c r="T96" s="237"/>
      <c r="U96" s="238"/>
      <c r="V96" s="74">
        <f t="shared" si="3"/>
        <v>0</v>
      </c>
      <c r="W96" s="17"/>
    </row>
    <row r="97" spans="1:23" ht="12" hidden="1" customHeight="1" x14ac:dyDescent="0.2">
      <c r="A97" s="6"/>
      <c r="B97" s="6"/>
      <c r="C97" s="13"/>
      <c r="D97" s="19">
        <f t="shared" si="4"/>
        <v>86</v>
      </c>
      <c r="E97" s="67" t="str">
        <f>IF(OR('Services - Base year'!E95="",'Services - Base year'!E95="[Enter service]"),"",'Services - Base year'!E95)</f>
        <v/>
      </c>
      <c r="F97" s="68" t="str">
        <f>IF(OR('Services - Base year'!F95="",'Services - Base year'!F95="[Select]"),"",'Services - Base year'!F95)</f>
        <v/>
      </c>
      <c r="G97" s="15"/>
      <c r="H97" s="236"/>
      <c r="I97" s="236"/>
      <c r="J97" s="236"/>
      <c r="K97" s="236"/>
      <c r="L97" s="236"/>
      <c r="M97" s="236"/>
      <c r="N97" s="236"/>
      <c r="O97" s="236"/>
      <c r="P97" s="236"/>
      <c r="Q97" s="236"/>
      <c r="R97" s="236"/>
      <c r="S97" s="236"/>
      <c r="T97" s="237"/>
      <c r="U97" s="238"/>
      <c r="V97" s="74">
        <f t="shared" si="3"/>
        <v>0</v>
      </c>
      <c r="W97" s="17"/>
    </row>
    <row r="98" spans="1:23" ht="12" hidden="1" customHeight="1" x14ac:dyDescent="0.2">
      <c r="A98" s="6"/>
      <c r="B98" s="6"/>
      <c r="C98" s="13"/>
      <c r="D98" s="19">
        <f t="shared" si="4"/>
        <v>87</v>
      </c>
      <c r="E98" s="67" t="str">
        <f>IF(OR('Services - Base year'!E96="",'Services - Base year'!E96="[Enter service]"),"",'Services - Base year'!E96)</f>
        <v/>
      </c>
      <c r="F98" s="68" t="str">
        <f>IF(OR('Services - Base year'!F96="",'Services - Base year'!F96="[Select]"),"",'Services - Base year'!F96)</f>
        <v/>
      </c>
      <c r="G98" s="15"/>
      <c r="H98" s="236"/>
      <c r="I98" s="236"/>
      <c r="J98" s="236"/>
      <c r="K98" s="236"/>
      <c r="L98" s="236"/>
      <c r="M98" s="236"/>
      <c r="N98" s="236"/>
      <c r="O98" s="236"/>
      <c r="P98" s="236"/>
      <c r="Q98" s="236"/>
      <c r="R98" s="236"/>
      <c r="S98" s="236"/>
      <c r="T98" s="237"/>
      <c r="U98" s="238"/>
      <c r="V98" s="74">
        <f t="shared" si="3"/>
        <v>0</v>
      </c>
      <c r="W98" s="17"/>
    </row>
    <row r="99" spans="1:23" ht="12" hidden="1" customHeight="1" x14ac:dyDescent="0.2">
      <c r="A99" s="6"/>
      <c r="B99" s="6"/>
      <c r="C99" s="13"/>
      <c r="D99" s="19">
        <f t="shared" si="4"/>
        <v>88</v>
      </c>
      <c r="E99" s="67" t="str">
        <f>IF(OR('Services - Base year'!E97="",'Services - Base year'!E97="[Enter service]"),"",'Services - Base year'!E97)</f>
        <v/>
      </c>
      <c r="F99" s="68" t="str">
        <f>IF(OR('Services - Base year'!F97="",'Services - Base year'!F97="[Select]"),"",'Services - Base year'!F97)</f>
        <v/>
      </c>
      <c r="G99" s="15"/>
      <c r="H99" s="236"/>
      <c r="I99" s="236"/>
      <c r="J99" s="236"/>
      <c r="K99" s="236"/>
      <c r="L99" s="236"/>
      <c r="M99" s="236"/>
      <c r="N99" s="236"/>
      <c r="O99" s="236"/>
      <c r="P99" s="236"/>
      <c r="Q99" s="236"/>
      <c r="R99" s="236"/>
      <c r="S99" s="236"/>
      <c r="T99" s="237"/>
      <c r="U99" s="238"/>
      <c r="V99" s="74">
        <f t="shared" si="3"/>
        <v>0</v>
      </c>
      <c r="W99" s="17"/>
    </row>
    <row r="100" spans="1:23" ht="12" hidden="1" customHeight="1" x14ac:dyDescent="0.2">
      <c r="A100" s="6"/>
      <c r="B100" s="6"/>
      <c r="C100" s="13"/>
      <c r="D100" s="19">
        <f t="shared" si="4"/>
        <v>89</v>
      </c>
      <c r="E100" s="67" t="str">
        <f>IF(OR('Services - Base year'!E98="",'Services - Base year'!E98="[Enter service]"),"",'Services - Base year'!E98)</f>
        <v/>
      </c>
      <c r="F100" s="68" t="str">
        <f>IF(OR('Services - Base year'!F98="",'Services - Base year'!F98="[Select]"),"",'Services - Base year'!F98)</f>
        <v/>
      </c>
      <c r="G100" s="15"/>
      <c r="H100" s="236"/>
      <c r="I100" s="236"/>
      <c r="J100" s="236"/>
      <c r="K100" s="236"/>
      <c r="L100" s="236"/>
      <c r="M100" s="236"/>
      <c r="N100" s="236"/>
      <c r="O100" s="236"/>
      <c r="P100" s="236"/>
      <c r="Q100" s="236"/>
      <c r="R100" s="236"/>
      <c r="S100" s="236"/>
      <c r="T100" s="237"/>
      <c r="U100" s="238"/>
      <c r="V100" s="74">
        <f t="shared" si="3"/>
        <v>0</v>
      </c>
      <c r="W100" s="17"/>
    </row>
    <row r="101" spans="1:23" ht="12" hidden="1" customHeight="1" x14ac:dyDescent="0.2">
      <c r="A101" s="6"/>
      <c r="B101" s="6"/>
      <c r="C101" s="13"/>
      <c r="D101" s="19">
        <f t="shared" si="4"/>
        <v>90</v>
      </c>
      <c r="E101" s="67" t="str">
        <f>IF(OR('Services - Base year'!E99="",'Services - Base year'!E99="[Enter service]"),"",'Services - Base year'!E99)</f>
        <v/>
      </c>
      <c r="F101" s="68" t="str">
        <f>IF(OR('Services - Base year'!F99="",'Services - Base year'!F99="[Select]"),"",'Services - Base year'!F99)</f>
        <v/>
      </c>
      <c r="G101" s="15"/>
      <c r="H101" s="236"/>
      <c r="I101" s="236"/>
      <c r="J101" s="236"/>
      <c r="K101" s="236"/>
      <c r="L101" s="236"/>
      <c r="M101" s="236"/>
      <c r="N101" s="236"/>
      <c r="O101" s="236"/>
      <c r="P101" s="236"/>
      <c r="Q101" s="236"/>
      <c r="R101" s="236"/>
      <c r="S101" s="236"/>
      <c r="T101" s="237"/>
      <c r="U101" s="238"/>
      <c r="V101" s="74">
        <f t="shared" si="3"/>
        <v>0</v>
      </c>
      <c r="W101" s="17"/>
    </row>
    <row r="102" spans="1:23" ht="12" hidden="1" customHeight="1" x14ac:dyDescent="0.2">
      <c r="A102" s="6"/>
      <c r="B102" s="6"/>
      <c r="C102" s="13"/>
      <c r="D102" s="19">
        <f t="shared" si="4"/>
        <v>91</v>
      </c>
      <c r="E102" s="67" t="str">
        <f>IF(OR('Services - Base year'!E100="",'Services - Base year'!E100="[Enter service]"),"",'Services - Base year'!E100)</f>
        <v/>
      </c>
      <c r="F102" s="68" t="str">
        <f>IF(OR('Services - Base year'!F100="",'Services - Base year'!F100="[Select]"),"",'Services - Base year'!F100)</f>
        <v/>
      </c>
      <c r="G102" s="15"/>
      <c r="H102" s="236"/>
      <c r="I102" s="236"/>
      <c r="J102" s="236"/>
      <c r="K102" s="236"/>
      <c r="L102" s="236"/>
      <c r="M102" s="236"/>
      <c r="N102" s="236"/>
      <c r="O102" s="236"/>
      <c r="P102" s="236"/>
      <c r="Q102" s="236"/>
      <c r="R102" s="236"/>
      <c r="S102" s="236"/>
      <c r="T102" s="237"/>
      <c r="U102" s="238"/>
      <c r="V102" s="74">
        <f t="shared" si="3"/>
        <v>0</v>
      </c>
      <c r="W102" s="17"/>
    </row>
    <row r="103" spans="1:23" ht="12" hidden="1" customHeight="1" x14ac:dyDescent="0.2">
      <c r="A103" s="6"/>
      <c r="B103" s="6"/>
      <c r="C103" s="13"/>
      <c r="D103" s="19">
        <f t="shared" si="4"/>
        <v>92</v>
      </c>
      <c r="E103" s="67" t="str">
        <f>IF(OR('Services - Base year'!E101="",'Services - Base year'!E101="[Enter service]"),"",'Services - Base year'!E101)</f>
        <v/>
      </c>
      <c r="F103" s="68" t="str">
        <f>IF(OR('Services - Base year'!F101="",'Services - Base year'!F101="[Select]"),"",'Services - Base year'!F101)</f>
        <v/>
      </c>
      <c r="G103" s="15"/>
      <c r="H103" s="236"/>
      <c r="I103" s="236"/>
      <c r="J103" s="236"/>
      <c r="K103" s="236"/>
      <c r="L103" s="236"/>
      <c r="M103" s="236"/>
      <c r="N103" s="236"/>
      <c r="O103" s="236"/>
      <c r="P103" s="236"/>
      <c r="Q103" s="236"/>
      <c r="R103" s="236"/>
      <c r="S103" s="236"/>
      <c r="T103" s="237"/>
      <c r="U103" s="238"/>
      <c r="V103" s="74">
        <f t="shared" si="3"/>
        <v>0</v>
      </c>
      <c r="W103" s="17"/>
    </row>
    <row r="104" spans="1:23" ht="12" hidden="1" customHeight="1" x14ac:dyDescent="0.2">
      <c r="A104" s="6"/>
      <c r="B104" s="6"/>
      <c r="C104" s="13"/>
      <c r="D104" s="19">
        <f t="shared" si="4"/>
        <v>93</v>
      </c>
      <c r="E104" s="67" t="str">
        <f>IF(OR('Services - Base year'!E102="",'Services - Base year'!E102="[Enter service]"),"",'Services - Base year'!E102)</f>
        <v/>
      </c>
      <c r="F104" s="68" t="str">
        <f>IF(OR('Services - Base year'!F102="",'Services - Base year'!F102="[Select]"),"",'Services - Base year'!F102)</f>
        <v/>
      </c>
      <c r="G104" s="15"/>
      <c r="H104" s="236"/>
      <c r="I104" s="236"/>
      <c r="J104" s="236"/>
      <c r="K104" s="236"/>
      <c r="L104" s="236"/>
      <c r="M104" s="236"/>
      <c r="N104" s="236"/>
      <c r="O104" s="236"/>
      <c r="P104" s="236"/>
      <c r="Q104" s="236"/>
      <c r="R104" s="236"/>
      <c r="S104" s="236"/>
      <c r="T104" s="237"/>
      <c r="U104" s="238"/>
      <c r="V104" s="74">
        <f t="shared" si="3"/>
        <v>0</v>
      </c>
      <c r="W104" s="17"/>
    </row>
    <row r="105" spans="1:23" ht="12" hidden="1" customHeight="1" x14ac:dyDescent="0.2">
      <c r="A105" s="6"/>
      <c r="B105" s="6"/>
      <c r="C105" s="13"/>
      <c r="D105" s="19">
        <f t="shared" si="4"/>
        <v>94</v>
      </c>
      <c r="E105" s="67" t="str">
        <f>IF(OR('Services - Base year'!E103="",'Services - Base year'!E103="[Enter service]"),"",'Services - Base year'!E103)</f>
        <v/>
      </c>
      <c r="F105" s="68" t="str">
        <f>IF(OR('Services - Base year'!F103="",'Services - Base year'!F103="[Select]"),"",'Services - Base year'!F103)</f>
        <v/>
      </c>
      <c r="G105" s="15"/>
      <c r="H105" s="236"/>
      <c r="I105" s="236"/>
      <c r="J105" s="236"/>
      <c r="K105" s="236"/>
      <c r="L105" s="236"/>
      <c r="M105" s="236"/>
      <c r="N105" s="236"/>
      <c r="O105" s="236"/>
      <c r="P105" s="236"/>
      <c r="Q105" s="236"/>
      <c r="R105" s="236"/>
      <c r="S105" s="236"/>
      <c r="T105" s="237"/>
      <c r="U105" s="238"/>
      <c r="V105" s="74">
        <f t="shared" si="3"/>
        <v>0</v>
      </c>
      <c r="W105" s="17"/>
    </row>
    <row r="106" spans="1:23" ht="12" hidden="1" customHeight="1" x14ac:dyDescent="0.2">
      <c r="A106" s="6"/>
      <c r="B106" s="6"/>
      <c r="C106" s="13"/>
      <c r="D106" s="19">
        <f t="shared" si="4"/>
        <v>95</v>
      </c>
      <c r="E106" s="67" t="str">
        <f>IF(OR('Services - Base year'!E104="",'Services - Base year'!E104="[Enter service]"),"",'Services - Base year'!E104)</f>
        <v/>
      </c>
      <c r="F106" s="68" t="str">
        <f>IF(OR('Services - Base year'!F104="",'Services - Base year'!F104="[Select]"),"",'Services - Base year'!F104)</f>
        <v/>
      </c>
      <c r="G106" s="15"/>
      <c r="H106" s="236"/>
      <c r="I106" s="236"/>
      <c r="J106" s="236"/>
      <c r="K106" s="236"/>
      <c r="L106" s="236"/>
      <c r="M106" s="236"/>
      <c r="N106" s="236"/>
      <c r="O106" s="236"/>
      <c r="P106" s="236"/>
      <c r="Q106" s="236"/>
      <c r="R106" s="236"/>
      <c r="S106" s="236"/>
      <c r="T106" s="237"/>
      <c r="U106" s="238"/>
      <c r="V106" s="74">
        <f t="shared" si="3"/>
        <v>0</v>
      </c>
      <c r="W106" s="17"/>
    </row>
    <row r="107" spans="1:23" ht="12" hidden="1" customHeight="1" x14ac:dyDescent="0.2">
      <c r="A107" s="6"/>
      <c r="B107" s="6"/>
      <c r="C107" s="13"/>
      <c r="D107" s="19">
        <f t="shared" si="4"/>
        <v>96</v>
      </c>
      <c r="E107" s="67" t="str">
        <f>IF(OR('Services - Base year'!E105="",'Services - Base year'!E105="[Enter service]"),"",'Services - Base year'!E105)</f>
        <v/>
      </c>
      <c r="F107" s="68" t="str">
        <f>IF(OR('Services - Base year'!F105="",'Services - Base year'!F105="[Select]"),"",'Services - Base year'!F105)</f>
        <v/>
      </c>
      <c r="G107" s="15"/>
      <c r="H107" s="236"/>
      <c r="I107" s="236"/>
      <c r="J107" s="236"/>
      <c r="K107" s="236"/>
      <c r="L107" s="236"/>
      <c r="M107" s="236"/>
      <c r="N107" s="236"/>
      <c r="O107" s="236"/>
      <c r="P107" s="236"/>
      <c r="Q107" s="236"/>
      <c r="R107" s="236"/>
      <c r="S107" s="236"/>
      <c r="T107" s="237"/>
      <c r="U107" s="238"/>
      <c r="V107" s="74">
        <f t="shared" si="3"/>
        <v>0</v>
      </c>
      <c r="W107" s="17"/>
    </row>
    <row r="108" spans="1:23" ht="12" hidden="1" customHeight="1" x14ac:dyDescent="0.2">
      <c r="A108" s="6"/>
      <c r="B108" s="6"/>
      <c r="C108" s="13"/>
      <c r="D108" s="19">
        <f t="shared" si="4"/>
        <v>97</v>
      </c>
      <c r="E108" s="67" t="str">
        <f>IF(OR('Services - Base year'!E106="",'Services - Base year'!E106="[Enter service]"),"",'Services - Base year'!E106)</f>
        <v/>
      </c>
      <c r="F108" s="68" t="str">
        <f>IF(OR('Services - Base year'!F106="",'Services - Base year'!F106="[Select]"),"",'Services - Base year'!F106)</f>
        <v/>
      </c>
      <c r="G108" s="15"/>
      <c r="H108" s="236"/>
      <c r="I108" s="236"/>
      <c r="J108" s="236"/>
      <c r="K108" s="236"/>
      <c r="L108" s="236"/>
      <c r="M108" s="236"/>
      <c r="N108" s="236"/>
      <c r="O108" s="236"/>
      <c r="P108" s="236"/>
      <c r="Q108" s="236"/>
      <c r="R108" s="236"/>
      <c r="S108" s="236"/>
      <c r="T108" s="237"/>
      <c r="U108" s="238"/>
      <c r="V108" s="74">
        <f t="shared" ref="V108:V139" si="5">SUM(H108:U108)</f>
        <v>0</v>
      </c>
      <c r="W108" s="17"/>
    </row>
    <row r="109" spans="1:23" ht="12" hidden="1" customHeight="1" x14ac:dyDescent="0.2">
      <c r="A109" s="6"/>
      <c r="B109" s="6"/>
      <c r="C109" s="13"/>
      <c r="D109" s="19">
        <f t="shared" si="4"/>
        <v>98</v>
      </c>
      <c r="E109" s="67" t="str">
        <f>IF(OR('Services - Base year'!E107="",'Services - Base year'!E107="[Enter service]"),"",'Services - Base year'!E107)</f>
        <v/>
      </c>
      <c r="F109" s="68" t="str">
        <f>IF(OR('Services - Base year'!F107="",'Services - Base year'!F107="[Select]"),"",'Services - Base year'!F107)</f>
        <v/>
      </c>
      <c r="G109" s="15"/>
      <c r="H109" s="236"/>
      <c r="I109" s="236"/>
      <c r="J109" s="236"/>
      <c r="K109" s="236"/>
      <c r="L109" s="236"/>
      <c r="M109" s="236"/>
      <c r="N109" s="236"/>
      <c r="O109" s="236"/>
      <c r="P109" s="236"/>
      <c r="Q109" s="236"/>
      <c r="R109" s="236"/>
      <c r="S109" s="236"/>
      <c r="T109" s="237"/>
      <c r="U109" s="238"/>
      <c r="V109" s="74">
        <f t="shared" si="5"/>
        <v>0</v>
      </c>
      <c r="W109" s="17"/>
    </row>
    <row r="110" spans="1:23" ht="12" hidden="1" customHeight="1" x14ac:dyDescent="0.2">
      <c r="A110" s="6"/>
      <c r="B110" s="6"/>
      <c r="C110" s="13"/>
      <c r="D110" s="19">
        <f t="shared" si="4"/>
        <v>99</v>
      </c>
      <c r="E110" s="67" t="str">
        <f>IF(OR('Services - Base year'!E108="",'Services - Base year'!E108="[Enter service]"),"",'Services - Base year'!E108)</f>
        <v/>
      </c>
      <c r="F110" s="68" t="str">
        <f>IF(OR('Services - Base year'!F108="",'Services - Base year'!F108="[Select]"),"",'Services - Base year'!F108)</f>
        <v/>
      </c>
      <c r="G110" s="15"/>
      <c r="H110" s="236"/>
      <c r="I110" s="236"/>
      <c r="J110" s="236"/>
      <c r="K110" s="236"/>
      <c r="L110" s="236"/>
      <c r="M110" s="236"/>
      <c r="N110" s="236"/>
      <c r="O110" s="236"/>
      <c r="P110" s="236"/>
      <c r="Q110" s="236"/>
      <c r="R110" s="236"/>
      <c r="S110" s="236"/>
      <c r="T110" s="237"/>
      <c r="U110" s="238"/>
      <c r="V110" s="74">
        <f t="shared" si="5"/>
        <v>0</v>
      </c>
      <c r="W110" s="17"/>
    </row>
    <row r="111" spans="1:23" ht="12" hidden="1" customHeight="1" x14ac:dyDescent="0.2">
      <c r="A111" s="6"/>
      <c r="B111" s="6"/>
      <c r="C111" s="13"/>
      <c r="D111" s="19">
        <f t="shared" si="4"/>
        <v>100</v>
      </c>
      <c r="E111" s="67" t="str">
        <f>IF(OR('Services - Base year'!E109="",'Services - Base year'!E109="[Enter service]"),"",'Services - Base year'!E109)</f>
        <v/>
      </c>
      <c r="F111" s="68" t="str">
        <f>IF(OR('Services - Base year'!F109="",'Services - Base year'!F109="[Select]"),"",'Services - Base year'!F109)</f>
        <v/>
      </c>
      <c r="G111" s="15"/>
      <c r="H111" s="236"/>
      <c r="I111" s="236"/>
      <c r="J111" s="236"/>
      <c r="K111" s="236"/>
      <c r="L111" s="236"/>
      <c r="M111" s="236"/>
      <c r="N111" s="236"/>
      <c r="O111" s="236"/>
      <c r="P111" s="236"/>
      <c r="Q111" s="236"/>
      <c r="R111" s="236"/>
      <c r="S111" s="236"/>
      <c r="T111" s="237"/>
      <c r="U111" s="238"/>
      <c r="V111" s="74">
        <f t="shared" si="5"/>
        <v>0</v>
      </c>
      <c r="W111" s="17"/>
    </row>
    <row r="112" spans="1:23" ht="12" hidden="1" customHeight="1" x14ac:dyDescent="0.2">
      <c r="A112" s="6"/>
      <c r="B112" s="6"/>
      <c r="C112" s="13"/>
      <c r="D112" s="19">
        <f t="shared" si="4"/>
        <v>101</v>
      </c>
      <c r="E112" s="67" t="str">
        <f>IF(OR('Services - Base year'!E110="",'Services - Base year'!E110="[Enter service]"),"",'Services - Base year'!E110)</f>
        <v/>
      </c>
      <c r="F112" s="68" t="str">
        <f>IF(OR('Services - Base year'!F110="",'Services - Base year'!F110="[Select]"),"",'Services - Base year'!F110)</f>
        <v/>
      </c>
      <c r="G112" s="15"/>
      <c r="H112" s="236"/>
      <c r="I112" s="236"/>
      <c r="J112" s="236"/>
      <c r="K112" s="236"/>
      <c r="L112" s="236"/>
      <c r="M112" s="236"/>
      <c r="N112" s="236"/>
      <c r="O112" s="236"/>
      <c r="P112" s="236"/>
      <c r="Q112" s="236"/>
      <c r="R112" s="236"/>
      <c r="S112" s="236"/>
      <c r="T112" s="237"/>
      <c r="U112" s="238"/>
      <c r="V112" s="74">
        <f t="shared" si="5"/>
        <v>0</v>
      </c>
      <c r="W112" s="17"/>
    </row>
    <row r="113" spans="1:23" ht="12" hidden="1" customHeight="1" x14ac:dyDescent="0.2">
      <c r="A113" s="6"/>
      <c r="B113" s="6"/>
      <c r="C113" s="13"/>
      <c r="D113" s="19">
        <f t="shared" si="4"/>
        <v>102</v>
      </c>
      <c r="E113" s="67" t="str">
        <f>IF(OR('Services - Base year'!E111="",'Services - Base year'!E111="[Enter service]"),"",'Services - Base year'!E111)</f>
        <v/>
      </c>
      <c r="F113" s="68" t="str">
        <f>IF(OR('Services - Base year'!F111="",'Services - Base year'!F111="[Select]"),"",'Services - Base year'!F111)</f>
        <v/>
      </c>
      <c r="G113" s="15"/>
      <c r="H113" s="236"/>
      <c r="I113" s="236"/>
      <c r="J113" s="236"/>
      <c r="K113" s="236"/>
      <c r="L113" s="236"/>
      <c r="M113" s="236"/>
      <c r="N113" s="236"/>
      <c r="O113" s="236"/>
      <c r="P113" s="236"/>
      <c r="Q113" s="236"/>
      <c r="R113" s="236"/>
      <c r="S113" s="236"/>
      <c r="T113" s="237"/>
      <c r="U113" s="238"/>
      <c r="V113" s="74">
        <f t="shared" si="5"/>
        <v>0</v>
      </c>
      <c r="W113" s="17"/>
    </row>
    <row r="114" spans="1:23" ht="12" hidden="1" customHeight="1" x14ac:dyDescent="0.2">
      <c r="A114" s="6"/>
      <c r="B114" s="6"/>
      <c r="C114" s="13"/>
      <c r="D114" s="19">
        <f t="shared" si="4"/>
        <v>103</v>
      </c>
      <c r="E114" s="67" t="str">
        <f>IF(OR('Services - Base year'!E112="",'Services - Base year'!E112="[Enter service]"),"",'Services - Base year'!E112)</f>
        <v/>
      </c>
      <c r="F114" s="68" t="str">
        <f>IF(OR('Services - Base year'!F112="",'Services - Base year'!F112="[Select]"),"",'Services - Base year'!F112)</f>
        <v/>
      </c>
      <c r="G114" s="15"/>
      <c r="H114" s="236"/>
      <c r="I114" s="236"/>
      <c r="J114" s="236"/>
      <c r="K114" s="236"/>
      <c r="L114" s="236"/>
      <c r="M114" s="236"/>
      <c r="N114" s="236"/>
      <c r="O114" s="236"/>
      <c r="P114" s="236"/>
      <c r="Q114" s="236"/>
      <c r="R114" s="236"/>
      <c r="S114" s="236"/>
      <c r="T114" s="237"/>
      <c r="U114" s="238"/>
      <c r="V114" s="74">
        <f t="shared" si="5"/>
        <v>0</v>
      </c>
      <c r="W114" s="17"/>
    </row>
    <row r="115" spans="1:23" ht="12" hidden="1" customHeight="1" x14ac:dyDescent="0.2">
      <c r="A115" s="6"/>
      <c r="B115" s="6"/>
      <c r="C115" s="13"/>
      <c r="D115" s="19">
        <f t="shared" si="4"/>
        <v>104</v>
      </c>
      <c r="E115" s="67" t="str">
        <f>IF(OR('Services - Base year'!E113="",'Services - Base year'!E113="[Enter service]"),"",'Services - Base year'!E113)</f>
        <v/>
      </c>
      <c r="F115" s="68" t="str">
        <f>IF(OR('Services - Base year'!F113="",'Services - Base year'!F113="[Select]"),"",'Services - Base year'!F113)</f>
        <v/>
      </c>
      <c r="G115" s="15"/>
      <c r="H115" s="236"/>
      <c r="I115" s="236"/>
      <c r="J115" s="236"/>
      <c r="K115" s="236"/>
      <c r="L115" s="236"/>
      <c r="M115" s="236"/>
      <c r="N115" s="236"/>
      <c r="O115" s="236"/>
      <c r="P115" s="236"/>
      <c r="Q115" s="236"/>
      <c r="R115" s="236"/>
      <c r="S115" s="236"/>
      <c r="T115" s="237"/>
      <c r="U115" s="238"/>
      <c r="V115" s="74">
        <f t="shared" si="5"/>
        <v>0</v>
      </c>
      <c r="W115" s="17"/>
    </row>
    <row r="116" spans="1:23" ht="12" hidden="1" customHeight="1" x14ac:dyDescent="0.2">
      <c r="A116" s="6"/>
      <c r="B116" s="6"/>
      <c r="C116" s="13"/>
      <c r="D116" s="19">
        <f t="shared" si="4"/>
        <v>105</v>
      </c>
      <c r="E116" s="67" t="str">
        <f>IF(OR('Services - Base year'!E114="",'Services - Base year'!E114="[Enter service]"),"",'Services - Base year'!E114)</f>
        <v/>
      </c>
      <c r="F116" s="68" t="str">
        <f>IF(OR('Services - Base year'!F114="",'Services - Base year'!F114="[Select]"),"",'Services - Base year'!F114)</f>
        <v/>
      </c>
      <c r="G116" s="15"/>
      <c r="H116" s="236"/>
      <c r="I116" s="236"/>
      <c r="J116" s="236"/>
      <c r="K116" s="236"/>
      <c r="L116" s="236"/>
      <c r="M116" s="236"/>
      <c r="N116" s="236"/>
      <c r="O116" s="236"/>
      <c r="P116" s="236"/>
      <c r="Q116" s="236"/>
      <c r="R116" s="236"/>
      <c r="S116" s="236"/>
      <c r="T116" s="237"/>
      <c r="U116" s="238"/>
      <c r="V116" s="74">
        <f t="shared" si="5"/>
        <v>0</v>
      </c>
      <c r="W116" s="17"/>
    </row>
    <row r="117" spans="1:23" ht="12" hidden="1" customHeight="1" x14ac:dyDescent="0.2">
      <c r="A117" s="6"/>
      <c r="B117" s="6"/>
      <c r="C117" s="13"/>
      <c r="D117" s="19">
        <f t="shared" si="4"/>
        <v>106</v>
      </c>
      <c r="E117" s="67" t="str">
        <f>IF(OR('Services - Base year'!E115="",'Services - Base year'!E115="[Enter service]"),"",'Services - Base year'!E115)</f>
        <v/>
      </c>
      <c r="F117" s="68" t="str">
        <f>IF(OR('Services - Base year'!F115="",'Services - Base year'!F115="[Select]"),"",'Services - Base year'!F115)</f>
        <v/>
      </c>
      <c r="G117" s="15"/>
      <c r="H117" s="236"/>
      <c r="I117" s="236"/>
      <c r="J117" s="236"/>
      <c r="K117" s="236"/>
      <c r="L117" s="236"/>
      <c r="M117" s="236"/>
      <c r="N117" s="236"/>
      <c r="O117" s="236"/>
      <c r="P117" s="236"/>
      <c r="Q117" s="236"/>
      <c r="R117" s="236"/>
      <c r="S117" s="236"/>
      <c r="T117" s="237"/>
      <c r="U117" s="238"/>
      <c r="V117" s="74">
        <f t="shared" si="5"/>
        <v>0</v>
      </c>
      <c r="W117" s="17"/>
    </row>
    <row r="118" spans="1:23" ht="12" hidden="1" customHeight="1" x14ac:dyDescent="0.2">
      <c r="A118" s="6"/>
      <c r="B118" s="6"/>
      <c r="C118" s="13"/>
      <c r="D118" s="19">
        <f t="shared" si="4"/>
        <v>107</v>
      </c>
      <c r="E118" s="67" t="str">
        <f>IF(OR('Services - Base year'!E116="",'Services - Base year'!E116="[Enter service]"),"",'Services - Base year'!E116)</f>
        <v/>
      </c>
      <c r="F118" s="68" t="str">
        <f>IF(OR('Services - Base year'!F116="",'Services - Base year'!F116="[Select]"),"",'Services - Base year'!F116)</f>
        <v/>
      </c>
      <c r="G118" s="15"/>
      <c r="H118" s="236"/>
      <c r="I118" s="236"/>
      <c r="J118" s="236"/>
      <c r="K118" s="236"/>
      <c r="L118" s="236"/>
      <c r="M118" s="236"/>
      <c r="N118" s="236"/>
      <c r="O118" s="236"/>
      <c r="P118" s="236"/>
      <c r="Q118" s="236"/>
      <c r="R118" s="236"/>
      <c r="S118" s="236"/>
      <c r="T118" s="237"/>
      <c r="U118" s="238"/>
      <c r="V118" s="74">
        <f t="shared" si="5"/>
        <v>0</v>
      </c>
      <c r="W118" s="17"/>
    </row>
    <row r="119" spans="1:23" ht="12" hidden="1" customHeight="1" x14ac:dyDescent="0.2">
      <c r="A119" s="6"/>
      <c r="B119" s="6"/>
      <c r="C119" s="13"/>
      <c r="D119" s="19">
        <f t="shared" si="4"/>
        <v>108</v>
      </c>
      <c r="E119" s="67" t="str">
        <f>IF(OR('Services - Base year'!E117="",'Services - Base year'!E117="[Enter service]"),"",'Services - Base year'!E117)</f>
        <v/>
      </c>
      <c r="F119" s="68" t="str">
        <f>IF(OR('Services - Base year'!F117="",'Services - Base year'!F117="[Select]"),"",'Services - Base year'!F117)</f>
        <v/>
      </c>
      <c r="G119" s="15"/>
      <c r="H119" s="236"/>
      <c r="I119" s="236"/>
      <c r="J119" s="236"/>
      <c r="K119" s="236"/>
      <c r="L119" s="236"/>
      <c r="M119" s="236"/>
      <c r="N119" s="236"/>
      <c r="O119" s="236"/>
      <c r="P119" s="236"/>
      <c r="Q119" s="236"/>
      <c r="R119" s="236"/>
      <c r="S119" s="236"/>
      <c r="T119" s="237"/>
      <c r="U119" s="238"/>
      <c r="V119" s="74">
        <f t="shared" si="5"/>
        <v>0</v>
      </c>
      <c r="W119" s="17"/>
    </row>
    <row r="120" spans="1:23" ht="12" hidden="1" customHeight="1" x14ac:dyDescent="0.2">
      <c r="A120" s="6"/>
      <c r="B120" s="6"/>
      <c r="C120" s="13"/>
      <c r="D120" s="19">
        <f t="shared" si="4"/>
        <v>109</v>
      </c>
      <c r="E120" s="67" t="str">
        <f>IF(OR('Services - Base year'!E118="",'Services - Base year'!E118="[Enter service]"),"",'Services - Base year'!E118)</f>
        <v/>
      </c>
      <c r="F120" s="68" t="str">
        <f>IF(OR('Services - Base year'!F118="",'Services - Base year'!F118="[Select]"),"",'Services - Base year'!F118)</f>
        <v/>
      </c>
      <c r="G120" s="15"/>
      <c r="H120" s="236"/>
      <c r="I120" s="236"/>
      <c r="J120" s="236"/>
      <c r="K120" s="236"/>
      <c r="L120" s="236"/>
      <c r="M120" s="236"/>
      <c r="N120" s="236"/>
      <c r="O120" s="236"/>
      <c r="P120" s="236"/>
      <c r="Q120" s="236"/>
      <c r="R120" s="236"/>
      <c r="S120" s="236"/>
      <c r="T120" s="237"/>
      <c r="U120" s="238"/>
      <c r="V120" s="74">
        <f t="shared" si="5"/>
        <v>0</v>
      </c>
      <c r="W120" s="17"/>
    </row>
    <row r="121" spans="1:23" ht="12" hidden="1" customHeight="1" x14ac:dyDescent="0.2">
      <c r="A121" s="6"/>
      <c r="B121" s="6"/>
      <c r="C121" s="13"/>
      <c r="D121" s="19">
        <f t="shared" si="4"/>
        <v>110</v>
      </c>
      <c r="E121" s="67" t="str">
        <f>IF(OR('Services - Base year'!E119="",'Services - Base year'!E119="[Enter service]"),"",'Services - Base year'!E119)</f>
        <v/>
      </c>
      <c r="F121" s="68" t="str">
        <f>IF(OR('Services - Base year'!F119="",'Services - Base year'!F119="[Select]"),"",'Services - Base year'!F119)</f>
        <v/>
      </c>
      <c r="G121" s="15"/>
      <c r="H121" s="236"/>
      <c r="I121" s="236"/>
      <c r="J121" s="236"/>
      <c r="K121" s="236"/>
      <c r="L121" s="236"/>
      <c r="M121" s="236"/>
      <c r="N121" s="236"/>
      <c r="O121" s="236"/>
      <c r="P121" s="236"/>
      <c r="Q121" s="236"/>
      <c r="R121" s="236"/>
      <c r="S121" s="236"/>
      <c r="T121" s="237"/>
      <c r="U121" s="238"/>
      <c r="V121" s="74">
        <f t="shared" si="5"/>
        <v>0</v>
      </c>
      <c r="W121" s="17"/>
    </row>
    <row r="122" spans="1:23" ht="12" hidden="1" customHeight="1" x14ac:dyDescent="0.2">
      <c r="A122" s="6"/>
      <c r="B122" s="6"/>
      <c r="C122" s="13"/>
      <c r="D122" s="19">
        <f t="shared" si="4"/>
        <v>111</v>
      </c>
      <c r="E122" s="67" t="str">
        <f>IF(OR('Services - Base year'!E120="",'Services - Base year'!E120="[Enter service]"),"",'Services - Base year'!E120)</f>
        <v/>
      </c>
      <c r="F122" s="68" t="str">
        <f>IF(OR('Services - Base year'!F120="",'Services - Base year'!F120="[Select]"),"",'Services - Base year'!F120)</f>
        <v/>
      </c>
      <c r="G122" s="15"/>
      <c r="H122" s="236"/>
      <c r="I122" s="236"/>
      <c r="J122" s="236"/>
      <c r="K122" s="236"/>
      <c r="L122" s="236"/>
      <c r="M122" s="236"/>
      <c r="N122" s="236"/>
      <c r="O122" s="236"/>
      <c r="P122" s="236"/>
      <c r="Q122" s="236"/>
      <c r="R122" s="236"/>
      <c r="S122" s="236"/>
      <c r="T122" s="237"/>
      <c r="U122" s="238"/>
      <c r="V122" s="74">
        <f t="shared" si="5"/>
        <v>0</v>
      </c>
      <c r="W122" s="17"/>
    </row>
    <row r="123" spans="1:23" ht="12" hidden="1" customHeight="1" x14ac:dyDescent="0.2">
      <c r="A123" s="6"/>
      <c r="B123" s="6"/>
      <c r="C123" s="13"/>
      <c r="D123" s="19">
        <f t="shared" si="4"/>
        <v>112</v>
      </c>
      <c r="E123" s="67" t="str">
        <f>IF(OR('Services - Base year'!E121="",'Services - Base year'!E121="[Enter service]"),"",'Services - Base year'!E121)</f>
        <v/>
      </c>
      <c r="F123" s="68" t="str">
        <f>IF(OR('Services - Base year'!F121="",'Services - Base year'!F121="[Select]"),"",'Services - Base year'!F121)</f>
        <v/>
      </c>
      <c r="G123" s="15"/>
      <c r="H123" s="236"/>
      <c r="I123" s="236"/>
      <c r="J123" s="236"/>
      <c r="K123" s="236"/>
      <c r="L123" s="236"/>
      <c r="M123" s="236"/>
      <c r="N123" s="236"/>
      <c r="O123" s="236"/>
      <c r="P123" s="236"/>
      <c r="Q123" s="236"/>
      <c r="R123" s="236"/>
      <c r="S123" s="236"/>
      <c r="T123" s="237"/>
      <c r="U123" s="238"/>
      <c r="V123" s="74">
        <f t="shared" si="5"/>
        <v>0</v>
      </c>
      <c r="W123" s="17"/>
    </row>
    <row r="124" spans="1:23" ht="12" hidden="1" customHeight="1" x14ac:dyDescent="0.2">
      <c r="A124" s="6"/>
      <c r="B124" s="6"/>
      <c r="C124" s="13"/>
      <c r="D124" s="19">
        <f t="shared" si="4"/>
        <v>113</v>
      </c>
      <c r="E124" s="67" t="str">
        <f>IF(OR('Services - Base year'!E122="",'Services - Base year'!E122="[Enter service]"),"",'Services - Base year'!E122)</f>
        <v/>
      </c>
      <c r="F124" s="68" t="str">
        <f>IF(OR('Services - Base year'!F122="",'Services - Base year'!F122="[Select]"),"",'Services - Base year'!F122)</f>
        <v/>
      </c>
      <c r="G124" s="15"/>
      <c r="H124" s="236"/>
      <c r="I124" s="236"/>
      <c r="J124" s="236"/>
      <c r="K124" s="236"/>
      <c r="L124" s="236"/>
      <c r="M124" s="236"/>
      <c r="N124" s="236"/>
      <c r="O124" s="236"/>
      <c r="P124" s="236"/>
      <c r="Q124" s="236"/>
      <c r="R124" s="236"/>
      <c r="S124" s="236"/>
      <c r="T124" s="237"/>
      <c r="U124" s="238"/>
      <c r="V124" s="74">
        <f t="shared" si="5"/>
        <v>0</v>
      </c>
      <c r="W124" s="17"/>
    </row>
    <row r="125" spans="1:23" ht="12" hidden="1" customHeight="1" x14ac:dyDescent="0.2">
      <c r="A125" s="6"/>
      <c r="B125" s="6"/>
      <c r="C125" s="13"/>
      <c r="D125" s="19">
        <f t="shared" si="4"/>
        <v>114</v>
      </c>
      <c r="E125" s="67" t="str">
        <f>IF(OR('Services - Base year'!E123="",'Services - Base year'!E123="[Enter service]"),"",'Services - Base year'!E123)</f>
        <v/>
      </c>
      <c r="F125" s="68" t="str">
        <f>IF(OR('Services - Base year'!F123="",'Services - Base year'!F123="[Select]"),"",'Services - Base year'!F123)</f>
        <v/>
      </c>
      <c r="G125" s="15"/>
      <c r="H125" s="236"/>
      <c r="I125" s="236"/>
      <c r="J125" s="236"/>
      <c r="K125" s="236"/>
      <c r="L125" s="236"/>
      <c r="M125" s="236"/>
      <c r="N125" s="236"/>
      <c r="O125" s="236"/>
      <c r="P125" s="236"/>
      <c r="Q125" s="236"/>
      <c r="R125" s="236"/>
      <c r="S125" s="236"/>
      <c r="T125" s="237"/>
      <c r="U125" s="238"/>
      <c r="V125" s="74">
        <f t="shared" si="5"/>
        <v>0</v>
      </c>
      <c r="W125" s="17"/>
    </row>
    <row r="126" spans="1:23" ht="12" hidden="1" customHeight="1" x14ac:dyDescent="0.2">
      <c r="A126" s="6"/>
      <c r="B126" s="6"/>
      <c r="C126" s="13"/>
      <c r="D126" s="19">
        <f t="shared" si="4"/>
        <v>115</v>
      </c>
      <c r="E126" s="67" t="str">
        <f>IF(OR('Services - Base year'!E124="",'Services - Base year'!E124="[Enter service]"),"",'Services - Base year'!E124)</f>
        <v/>
      </c>
      <c r="F126" s="68" t="str">
        <f>IF(OR('Services - Base year'!F124="",'Services - Base year'!F124="[Select]"),"",'Services - Base year'!F124)</f>
        <v/>
      </c>
      <c r="G126" s="15"/>
      <c r="H126" s="236"/>
      <c r="I126" s="236"/>
      <c r="J126" s="236"/>
      <c r="K126" s="236"/>
      <c r="L126" s="236"/>
      <c r="M126" s="236"/>
      <c r="N126" s="236"/>
      <c r="O126" s="236"/>
      <c r="P126" s="236"/>
      <c r="Q126" s="236"/>
      <c r="R126" s="236"/>
      <c r="S126" s="236"/>
      <c r="T126" s="237"/>
      <c r="U126" s="238"/>
      <c r="V126" s="74">
        <f t="shared" si="5"/>
        <v>0</v>
      </c>
      <c r="W126" s="17"/>
    </row>
    <row r="127" spans="1:23" ht="12" hidden="1" customHeight="1" x14ac:dyDescent="0.2">
      <c r="A127" s="6"/>
      <c r="B127" s="6"/>
      <c r="C127" s="13"/>
      <c r="D127" s="19">
        <f t="shared" si="4"/>
        <v>116</v>
      </c>
      <c r="E127" s="67" t="str">
        <f>IF(OR('Services - Base year'!E125="",'Services - Base year'!E125="[Enter service]"),"",'Services - Base year'!E125)</f>
        <v/>
      </c>
      <c r="F127" s="68" t="str">
        <f>IF(OR('Services - Base year'!F125="",'Services - Base year'!F125="[Select]"),"",'Services - Base year'!F125)</f>
        <v/>
      </c>
      <c r="G127" s="15"/>
      <c r="H127" s="236"/>
      <c r="I127" s="236"/>
      <c r="J127" s="236"/>
      <c r="K127" s="236"/>
      <c r="L127" s="236"/>
      <c r="M127" s="236"/>
      <c r="N127" s="236"/>
      <c r="O127" s="236"/>
      <c r="P127" s="236"/>
      <c r="Q127" s="236"/>
      <c r="R127" s="236"/>
      <c r="S127" s="236"/>
      <c r="T127" s="237"/>
      <c r="U127" s="238"/>
      <c r="V127" s="74">
        <f t="shared" si="5"/>
        <v>0</v>
      </c>
      <c r="W127" s="17"/>
    </row>
    <row r="128" spans="1:23" ht="12" hidden="1" customHeight="1" x14ac:dyDescent="0.2">
      <c r="A128" s="6"/>
      <c r="B128" s="6"/>
      <c r="C128" s="13"/>
      <c r="D128" s="19">
        <f t="shared" si="4"/>
        <v>117</v>
      </c>
      <c r="E128" s="67" t="str">
        <f>IF(OR('Services - Base year'!E126="",'Services - Base year'!E126="[Enter service]"),"",'Services - Base year'!E126)</f>
        <v/>
      </c>
      <c r="F128" s="68" t="str">
        <f>IF(OR('Services - Base year'!F126="",'Services - Base year'!F126="[Select]"),"",'Services - Base year'!F126)</f>
        <v/>
      </c>
      <c r="G128" s="15"/>
      <c r="H128" s="236"/>
      <c r="I128" s="236"/>
      <c r="J128" s="236"/>
      <c r="K128" s="236"/>
      <c r="L128" s="236"/>
      <c r="M128" s="236"/>
      <c r="N128" s="236"/>
      <c r="O128" s="236"/>
      <c r="P128" s="236"/>
      <c r="Q128" s="236"/>
      <c r="R128" s="236"/>
      <c r="S128" s="236"/>
      <c r="T128" s="237"/>
      <c r="U128" s="238"/>
      <c r="V128" s="74">
        <f t="shared" si="5"/>
        <v>0</v>
      </c>
      <c r="W128" s="17"/>
    </row>
    <row r="129" spans="1:23" ht="12" hidden="1" customHeight="1" x14ac:dyDescent="0.2">
      <c r="A129" s="6"/>
      <c r="B129" s="6"/>
      <c r="C129" s="13"/>
      <c r="D129" s="19">
        <f t="shared" si="4"/>
        <v>118</v>
      </c>
      <c r="E129" s="67" t="str">
        <f>IF(OR('Services - Base year'!E127="",'Services - Base year'!E127="[Enter service]"),"",'Services - Base year'!E127)</f>
        <v/>
      </c>
      <c r="F129" s="68" t="str">
        <f>IF(OR('Services - Base year'!F127="",'Services - Base year'!F127="[Select]"),"",'Services - Base year'!F127)</f>
        <v/>
      </c>
      <c r="G129" s="15"/>
      <c r="H129" s="236"/>
      <c r="I129" s="236"/>
      <c r="J129" s="236"/>
      <c r="K129" s="236"/>
      <c r="L129" s="236"/>
      <c r="M129" s="236"/>
      <c r="N129" s="236"/>
      <c r="O129" s="236"/>
      <c r="P129" s="236"/>
      <c r="Q129" s="236"/>
      <c r="R129" s="236"/>
      <c r="S129" s="236"/>
      <c r="T129" s="237"/>
      <c r="U129" s="238"/>
      <c r="V129" s="74">
        <f t="shared" si="5"/>
        <v>0</v>
      </c>
      <c r="W129" s="17"/>
    </row>
    <row r="130" spans="1:23" ht="12" hidden="1" customHeight="1" x14ac:dyDescent="0.2">
      <c r="A130" s="6"/>
      <c r="B130" s="6"/>
      <c r="C130" s="13"/>
      <c r="D130" s="19">
        <f t="shared" si="4"/>
        <v>119</v>
      </c>
      <c r="E130" s="67" t="str">
        <f>IF(OR('Services - Base year'!E128="",'Services - Base year'!E128="[Enter service]"),"",'Services - Base year'!E128)</f>
        <v/>
      </c>
      <c r="F130" s="68" t="str">
        <f>IF(OR('Services - Base year'!F128="",'Services - Base year'!F128="[Select]"),"",'Services - Base year'!F128)</f>
        <v/>
      </c>
      <c r="G130" s="15"/>
      <c r="H130" s="236"/>
      <c r="I130" s="236"/>
      <c r="J130" s="236"/>
      <c r="K130" s="236"/>
      <c r="L130" s="236"/>
      <c r="M130" s="236"/>
      <c r="N130" s="236"/>
      <c r="O130" s="236"/>
      <c r="P130" s="236"/>
      <c r="Q130" s="236"/>
      <c r="R130" s="236"/>
      <c r="S130" s="236"/>
      <c r="T130" s="237"/>
      <c r="U130" s="238"/>
      <c r="V130" s="74">
        <f t="shared" si="5"/>
        <v>0</v>
      </c>
      <c r="W130" s="17"/>
    </row>
    <row r="131" spans="1:23" ht="12" hidden="1" customHeight="1" x14ac:dyDescent="0.2">
      <c r="A131" s="6"/>
      <c r="B131" s="6"/>
      <c r="C131" s="13"/>
      <c r="D131" s="19">
        <f t="shared" si="4"/>
        <v>120</v>
      </c>
      <c r="E131" s="67" t="str">
        <f>IF(OR('Services - Base year'!E129="",'Services - Base year'!E129="[Enter service]"),"",'Services - Base year'!E129)</f>
        <v/>
      </c>
      <c r="F131" s="68" t="str">
        <f>IF(OR('Services - Base year'!F129="",'Services - Base year'!F129="[Select]"),"",'Services - Base year'!F129)</f>
        <v/>
      </c>
      <c r="G131" s="15"/>
      <c r="H131" s="236"/>
      <c r="I131" s="236"/>
      <c r="J131" s="236"/>
      <c r="K131" s="236"/>
      <c r="L131" s="236"/>
      <c r="M131" s="236"/>
      <c r="N131" s="236"/>
      <c r="O131" s="236"/>
      <c r="P131" s="236"/>
      <c r="Q131" s="236"/>
      <c r="R131" s="236"/>
      <c r="S131" s="236"/>
      <c r="T131" s="237"/>
      <c r="U131" s="238"/>
      <c r="V131" s="74">
        <f t="shared" si="5"/>
        <v>0</v>
      </c>
      <c r="W131" s="17"/>
    </row>
    <row r="132" spans="1:23" ht="12" hidden="1" customHeight="1" x14ac:dyDescent="0.2">
      <c r="A132" s="6"/>
      <c r="B132" s="6"/>
      <c r="C132" s="13"/>
      <c r="D132" s="19">
        <f t="shared" si="4"/>
        <v>121</v>
      </c>
      <c r="E132" s="67" t="str">
        <f>IF(OR('Services - Base year'!E130="",'Services - Base year'!E130="[Enter service]"),"",'Services - Base year'!E130)</f>
        <v/>
      </c>
      <c r="F132" s="68" t="str">
        <f>IF(OR('Services - Base year'!F130="",'Services - Base year'!F130="[Select]"),"",'Services - Base year'!F130)</f>
        <v/>
      </c>
      <c r="G132" s="15"/>
      <c r="H132" s="236"/>
      <c r="I132" s="236"/>
      <c r="J132" s="236"/>
      <c r="K132" s="236"/>
      <c r="L132" s="236"/>
      <c r="M132" s="236"/>
      <c r="N132" s="236"/>
      <c r="O132" s="236"/>
      <c r="P132" s="236"/>
      <c r="Q132" s="236"/>
      <c r="R132" s="236"/>
      <c r="S132" s="236"/>
      <c r="T132" s="237"/>
      <c r="U132" s="238"/>
      <c r="V132" s="74">
        <f t="shared" si="5"/>
        <v>0</v>
      </c>
      <c r="W132" s="17"/>
    </row>
    <row r="133" spans="1:23" ht="12" hidden="1" customHeight="1" x14ac:dyDescent="0.2">
      <c r="A133" s="6"/>
      <c r="B133" s="6"/>
      <c r="C133" s="13"/>
      <c r="D133" s="19">
        <f t="shared" si="4"/>
        <v>122</v>
      </c>
      <c r="E133" s="67" t="str">
        <f>IF(OR('Services - Base year'!E131="",'Services - Base year'!E131="[Enter service]"),"",'Services - Base year'!E131)</f>
        <v/>
      </c>
      <c r="F133" s="68" t="str">
        <f>IF(OR('Services - Base year'!F131="",'Services - Base year'!F131="[Select]"),"",'Services - Base year'!F131)</f>
        <v/>
      </c>
      <c r="G133" s="15"/>
      <c r="H133" s="236"/>
      <c r="I133" s="236"/>
      <c r="J133" s="236"/>
      <c r="K133" s="236"/>
      <c r="L133" s="236"/>
      <c r="M133" s="236"/>
      <c r="N133" s="236"/>
      <c r="O133" s="236"/>
      <c r="P133" s="236"/>
      <c r="Q133" s="236"/>
      <c r="R133" s="236"/>
      <c r="S133" s="236"/>
      <c r="T133" s="237"/>
      <c r="U133" s="238"/>
      <c r="V133" s="74">
        <f t="shared" si="5"/>
        <v>0</v>
      </c>
      <c r="W133" s="17"/>
    </row>
    <row r="134" spans="1:23" ht="12" hidden="1" customHeight="1" x14ac:dyDescent="0.2">
      <c r="A134" s="6"/>
      <c r="B134" s="6"/>
      <c r="C134" s="13"/>
      <c r="D134" s="19">
        <f t="shared" si="4"/>
        <v>123</v>
      </c>
      <c r="E134" s="67" t="str">
        <f>IF(OR('Services - Base year'!E132="",'Services - Base year'!E132="[Enter service]"),"",'Services - Base year'!E132)</f>
        <v/>
      </c>
      <c r="F134" s="68" t="str">
        <f>IF(OR('Services - Base year'!F132="",'Services - Base year'!F132="[Select]"),"",'Services - Base year'!F132)</f>
        <v/>
      </c>
      <c r="G134" s="15"/>
      <c r="H134" s="236"/>
      <c r="I134" s="236"/>
      <c r="J134" s="236"/>
      <c r="K134" s="236"/>
      <c r="L134" s="236"/>
      <c r="M134" s="236"/>
      <c r="N134" s="236"/>
      <c r="O134" s="236"/>
      <c r="P134" s="236"/>
      <c r="Q134" s="236"/>
      <c r="R134" s="236"/>
      <c r="S134" s="236"/>
      <c r="T134" s="237"/>
      <c r="U134" s="238"/>
      <c r="V134" s="74">
        <f t="shared" si="5"/>
        <v>0</v>
      </c>
      <c r="W134" s="17"/>
    </row>
    <row r="135" spans="1:23" ht="12" hidden="1" customHeight="1" x14ac:dyDescent="0.2">
      <c r="A135" s="6"/>
      <c r="B135" s="6"/>
      <c r="C135" s="13"/>
      <c r="D135" s="19">
        <f t="shared" si="4"/>
        <v>124</v>
      </c>
      <c r="E135" s="67" t="str">
        <f>IF(OR('Services - Base year'!E133="",'Services - Base year'!E133="[Enter service]"),"",'Services - Base year'!E133)</f>
        <v/>
      </c>
      <c r="F135" s="68" t="str">
        <f>IF(OR('Services - Base year'!F133="",'Services - Base year'!F133="[Select]"),"",'Services - Base year'!F133)</f>
        <v/>
      </c>
      <c r="G135" s="15"/>
      <c r="H135" s="236"/>
      <c r="I135" s="236"/>
      <c r="J135" s="236"/>
      <c r="K135" s="236"/>
      <c r="L135" s="236"/>
      <c r="M135" s="236"/>
      <c r="N135" s="236"/>
      <c r="O135" s="236"/>
      <c r="P135" s="236"/>
      <c r="Q135" s="236"/>
      <c r="R135" s="236"/>
      <c r="S135" s="236"/>
      <c r="T135" s="237"/>
      <c r="U135" s="238"/>
      <c r="V135" s="74">
        <f t="shared" si="5"/>
        <v>0</v>
      </c>
      <c r="W135" s="17"/>
    </row>
    <row r="136" spans="1:23" ht="12" hidden="1" customHeight="1" x14ac:dyDescent="0.2">
      <c r="A136" s="6"/>
      <c r="B136" s="6"/>
      <c r="C136" s="13"/>
      <c r="D136" s="19">
        <f t="shared" si="4"/>
        <v>125</v>
      </c>
      <c r="E136" s="67" t="str">
        <f>IF(OR('Services - Base year'!E134="",'Services - Base year'!E134="[Enter service]"),"",'Services - Base year'!E134)</f>
        <v/>
      </c>
      <c r="F136" s="68" t="str">
        <f>IF(OR('Services - Base year'!F134="",'Services - Base year'!F134="[Select]"),"",'Services - Base year'!F134)</f>
        <v/>
      </c>
      <c r="G136" s="15"/>
      <c r="H136" s="236"/>
      <c r="I136" s="236"/>
      <c r="J136" s="236"/>
      <c r="K136" s="236"/>
      <c r="L136" s="236"/>
      <c r="M136" s="236"/>
      <c r="N136" s="236"/>
      <c r="O136" s="236"/>
      <c r="P136" s="236"/>
      <c r="Q136" s="236"/>
      <c r="R136" s="236"/>
      <c r="S136" s="236"/>
      <c r="T136" s="237"/>
      <c r="U136" s="238"/>
      <c r="V136" s="74">
        <f t="shared" si="5"/>
        <v>0</v>
      </c>
      <c r="W136" s="17"/>
    </row>
    <row r="137" spans="1:23" ht="12" hidden="1" customHeight="1" x14ac:dyDescent="0.2">
      <c r="A137" s="6"/>
      <c r="B137" s="6"/>
      <c r="C137" s="13"/>
      <c r="D137" s="19">
        <f t="shared" si="4"/>
        <v>126</v>
      </c>
      <c r="E137" s="67" t="str">
        <f>IF(OR('Services - Base year'!E135="",'Services - Base year'!E135="[Enter service]"),"",'Services - Base year'!E135)</f>
        <v/>
      </c>
      <c r="F137" s="68" t="str">
        <f>IF(OR('Services - Base year'!F135="",'Services - Base year'!F135="[Select]"),"",'Services - Base year'!F135)</f>
        <v/>
      </c>
      <c r="G137" s="15"/>
      <c r="H137" s="236"/>
      <c r="I137" s="236"/>
      <c r="J137" s="236"/>
      <c r="K137" s="236"/>
      <c r="L137" s="236"/>
      <c r="M137" s="236"/>
      <c r="N137" s="236"/>
      <c r="O137" s="236"/>
      <c r="P137" s="236"/>
      <c r="Q137" s="236"/>
      <c r="R137" s="236"/>
      <c r="S137" s="236"/>
      <c r="T137" s="237"/>
      <c r="U137" s="238"/>
      <c r="V137" s="74">
        <f t="shared" si="5"/>
        <v>0</v>
      </c>
      <c r="W137" s="17"/>
    </row>
    <row r="138" spans="1:23" ht="12" hidden="1" customHeight="1" x14ac:dyDescent="0.2">
      <c r="A138" s="6"/>
      <c r="B138" s="6"/>
      <c r="C138" s="13"/>
      <c r="D138" s="19">
        <f t="shared" si="4"/>
        <v>127</v>
      </c>
      <c r="E138" s="67" t="str">
        <f>IF(OR('Services - Base year'!E136="",'Services - Base year'!E136="[Enter service]"),"",'Services - Base year'!E136)</f>
        <v/>
      </c>
      <c r="F138" s="68" t="str">
        <f>IF(OR('Services - Base year'!F136="",'Services - Base year'!F136="[Select]"),"",'Services - Base year'!F136)</f>
        <v/>
      </c>
      <c r="G138" s="15"/>
      <c r="H138" s="236"/>
      <c r="I138" s="236"/>
      <c r="J138" s="236"/>
      <c r="K138" s="236"/>
      <c r="L138" s="236"/>
      <c r="M138" s="236"/>
      <c r="N138" s="236"/>
      <c r="O138" s="236"/>
      <c r="P138" s="236"/>
      <c r="Q138" s="236"/>
      <c r="R138" s="236"/>
      <c r="S138" s="236"/>
      <c r="T138" s="237"/>
      <c r="U138" s="238"/>
      <c r="V138" s="74">
        <f t="shared" si="5"/>
        <v>0</v>
      </c>
      <c r="W138" s="17"/>
    </row>
    <row r="139" spans="1:23" ht="12" hidden="1" customHeight="1" x14ac:dyDescent="0.2">
      <c r="A139" s="6"/>
      <c r="B139" s="6"/>
      <c r="C139" s="13"/>
      <c r="D139" s="19">
        <f t="shared" si="4"/>
        <v>128</v>
      </c>
      <c r="E139" s="67" t="str">
        <f>IF(OR('Services - Base year'!E137="",'Services - Base year'!E137="[Enter service]"),"",'Services - Base year'!E137)</f>
        <v/>
      </c>
      <c r="F139" s="68" t="str">
        <f>IF(OR('Services - Base year'!F137="",'Services - Base year'!F137="[Select]"),"",'Services - Base year'!F137)</f>
        <v/>
      </c>
      <c r="G139" s="15"/>
      <c r="H139" s="236"/>
      <c r="I139" s="236"/>
      <c r="J139" s="236"/>
      <c r="K139" s="236"/>
      <c r="L139" s="236"/>
      <c r="M139" s="236"/>
      <c r="N139" s="236"/>
      <c r="O139" s="236"/>
      <c r="P139" s="236"/>
      <c r="Q139" s="236"/>
      <c r="R139" s="236"/>
      <c r="S139" s="236"/>
      <c r="T139" s="237"/>
      <c r="U139" s="238"/>
      <c r="V139" s="74">
        <f t="shared" si="5"/>
        <v>0</v>
      </c>
      <c r="W139" s="17"/>
    </row>
    <row r="140" spans="1:23" ht="12" hidden="1" customHeight="1" x14ac:dyDescent="0.2">
      <c r="A140" s="6"/>
      <c r="B140" s="6"/>
      <c r="C140" s="13"/>
      <c r="D140" s="19">
        <f t="shared" si="4"/>
        <v>129</v>
      </c>
      <c r="E140" s="67" t="str">
        <f>IF(OR('Services - Base year'!E138="",'Services - Base year'!E138="[Enter service]"),"",'Services - Base year'!E138)</f>
        <v/>
      </c>
      <c r="F140" s="68" t="str">
        <f>IF(OR('Services - Base year'!F138="",'Services - Base year'!F138="[Select]"),"",'Services - Base year'!F138)</f>
        <v/>
      </c>
      <c r="G140" s="15"/>
      <c r="H140" s="236"/>
      <c r="I140" s="236"/>
      <c r="J140" s="236"/>
      <c r="K140" s="236"/>
      <c r="L140" s="236"/>
      <c r="M140" s="236"/>
      <c r="N140" s="236"/>
      <c r="O140" s="236"/>
      <c r="P140" s="236"/>
      <c r="Q140" s="236"/>
      <c r="R140" s="236"/>
      <c r="S140" s="236"/>
      <c r="T140" s="237"/>
      <c r="U140" s="238"/>
      <c r="V140" s="74">
        <f t="shared" ref="V140:V153" si="6">SUM(H140:U140)</f>
        <v>0</v>
      </c>
      <c r="W140" s="17"/>
    </row>
    <row r="141" spans="1:23" ht="12" hidden="1" customHeight="1" x14ac:dyDescent="0.2">
      <c r="A141" s="6"/>
      <c r="B141" s="6"/>
      <c r="C141" s="13"/>
      <c r="D141" s="19">
        <f t="shared" si="4"/>
        <v>130</v>
      </c>
      <c r="E141" s="67" t="str">
        <f>IF(OR('Services - Base year'!E139="",'Services - Base year'!E139="[Enter service]"),"",'Services - Base year'!E139)</f>
        <v/>
      </c>
      <c r="F141" s="68" t="str">
        <f>IF(OR('Services - Base year'!F139="",'Services - Base year'!F139="[Select]"),"",'Services - Base year'!F139)</f>
        <v/>
      </c>
      <c r="G141" s="15"/>
      <c r="H141" s="236"/>
      <c r="I141" s="236"/>
      <c r="J141" s="236"/>
      <c r="K141" s="236"/>
      <c r="L141" s="236"/>
      <c r="M141" s="236"/>
      <c r="N141" s="236"/>
      <c r="O141" s="236"/>
      <c r="P141" s="236"/>
      <c r="Q141" s="236"/>
      <c r="R141" s="236"/>
      <c r="S141" s="236"/>
      <c r="T141" s="237"/>
      <c r="U141" s="238"/>
      <c r="V141" s="74">
        <f t="shared" si="6"/>
        <v>0</v>
      </c>
      <c r="W141" s="17"/>
    </row>
    <row r="142" spans="1:23" ht="12" hidden="1" customHeight="1" x14ac:dyDescent="0.2">
      <c r="A142" s="6"/>
      <c r="B142" s="6"/>
      <c r="C142" s="13"/>
      <c r="D142" s="19">
        <f t="shared" ref="D142:D151" si="7">D141+1</f>
        <v>131</v>
      </c>
      <c r="E142" s="67" t="str">
        <f>IF(OR('Services - Base year'!E140="",'Services - Base year'!E140="[Enter service]"),"",'Services - Base year'!E140)</f>
        <v/>
      </c>
      <c r="F142" s="68" t="str">
        <f>IF(OR('Services - Base year'!F140="",'Services - Base year'!F140="[Select]"),"",'Services - Base year'!F140)</f>
        <v/>
      </c>
      <c r="G142" s="15"/>
      <c r="H142" s="236"/>
      <c r="I142" s="236"/>
      <c r="J142" s="236"/>
      <c r="K142" s="236"/>
      <c r="L142" s="236"/>
      <c r="M142" s="236"/>
      <c r="N142" s="236"/>
      <c r="O142" s="236"/>
      <c r="P142" s="236"/>
      <c r="Q142" s="236"/>
      <c r="R142" s="236"/>
      <c r="S142" s="236"/>
      <c r="T142" s="237"/>
      <c r="U142" s="238"/>
      <c r="V142" s="74">
        <f t="shared" si="6"/>
        <v>0</v>
      </c>
      <c r="W142" s="17"/>
    </row>
    <row r="143" spans="1:23" ht="12" hidden="1" customHeight="1" x14ac:dyDescent="0.2">
      <c r="A143" s="6"/>
      <c r="B143" s="6"/>
      <c r="C143" s="13"/>
      <c r="D143" s="19">
        <f t="shared" si="7"/>
        <v>132</v>
      </c>
      <c r="E143" s="67" t="str">
        <f>IF(OR('Services - Base year'!E141="",'Services - Base year'!E141="[Enter service]"),"",'Services - Base year'!E141)</f>
        <v/>
      </c>
      <c r="F143" s="68" t="str">
        <f>IF(OR('Services - Base year'!F141="",'Services - Base year'!F141="[Select]"),"",'Services - Base year'!F141)</f>
        <v/>
      </c>
      <c r="G143" s="15"/>
      <c r="H143" s="236"/>
      <c r="I143" s="236"/>
      <c r="J143" s="236"/>
      <c r="K143" s="236"/>
      <c r="L143" s="236"/>
      <c r="M143" s="236"/>
      <c r="N143" s="236"/>
      <c r="O143" s="236"/>
      <c r="P143" s="236"/>
      <c r="Q143" s="236"/>
      <c r="R143" s="236"/>
      <c r="S143" s="236"/>
      <c r="T143" s="237"/>
      <c r="U143" s="238"/>
      <c r="V143" s="74">
        <f t="shared" si="6"/>
        <v>0</v>
      </c>
      <c r="W143" s="17"/>
    </row>
    <row r="144" spans="1:23" ht="12" hidden="1" customHeight="1" x14ac:dyDescent="0.2">
      <c r="A144" s="6"/>
      <c r="B144" s="6"/>
      <c r="C144" s="13"/>
      <c r="D144" s="19">
        <f t="shared" si="7"/>
        <v>133</v>
      </c>
      <c r="E144" s="67" t="str">
        <f>IF(OR('Services - Base year'!E142="",'Services - Base year'!E142="[Enter service]"),"",'Services - Base year'!E142)</f>
        <v/>
      </c>
      <c r="F144" s="68" t="str">
        <f>IF(OR('Services - Base year'!F142="",'Services - Base year'!F142="[Select]"),"",'Services - Base year'!F142)</f>
        <v/>
      </c>
      <c r="G144" s="15"/>
      <c r="H144" s="236"/>
      <c r="I144" s="236"/>
      <c r="J144" s="236"/>
      <c r="K144" s="236"/>
      <c r="L144" s="236"/>
      <c r="M144" s="236"/>
      <c r="N144" s="236"/>
      <c r="O144" s="236"/>
      <c r="P144" s="236"/>
      <c r="Q144" s="236"/>
      <c r="R144" s="236"/>
      <c r="S144" s="236"/>
      <c r="T144" s="237"/>
      <c r="U144" s="238"/>
      <c r="V144" s="74">
        <f t="shared" si="6"/>
        <v>0</v>
      </c>
      <c r="W144" s="17"/>
    </row>
    <row r="145" spans="1:23" ht="12" hidden="1" customHeight="1" x14ac:dyDescent="0.2">
      <c r="A145" s="6"/>
      <c r="B145" s="6"/>
      <c r="C145" s="13"/>
      <c r="D145" s="19">
        <f t="shared" si="7"/>
        <v>134</v>
      </c>
      <c r="E145" s="67" t="str">
        <f>IF(OR('Services - Base year'!E143="",'Services - Base year'!E143="[Enter service]"),"",'Services - Base year'!E143)</f>
        <v/>
      </c>
      <c r="F145" s="68" t="str">
        <f>IF(OR('Services - Base year'!F143="",'Services - Base year'!F143="[Select]"),"",'Services - Base year'!F143)</f>
        <v/>
      </c>
      <c r="G145" s="15"/>
      <c r="H145" s="236"/>
      <c r="I145" s="236"/>
      <c r="J145" s="236"/>
      <c r="K145" s="236"/>
      <c r="L145" s="236"/>
      <c r="M145" s="236"/>
      <c r="N145" s="236"/>
      <c r="O145" s="236"/>
      <c r="P145" s="236"/>
      <c r="Q145" s="236"/>
      <c r="R145" s="236"/>
      <c r="S145" s="236"/>
      <c r="T145" s="237"/>
      <c r="U145" s="238"/>
      <c r="V145" s="74">
        <f t="shared" si="6"/>
        <v>0</v>
      </c>
      <c r="W145" s="17"/>
    </row>
    <row r="146" spans="1:23" ht="12" hidden="1" customHeight="1" x14ac:dyDescent="0.2">
      <c r="A146" s="6"/>
      <c r="B146" s="6"/>
      <c r="C146" s="13"/>
      <c r="D146" s="19">
        <f t="shared" si="7"/>
        <v>135</v>
      </c>
      <c r="E146" s="67" t="str">
        <f>IF(OR('Services - Base year'!E144="",'Services - Base year'!E144="[Enter service]"),"",'Services - Base year'!E144)</f>
        <v/>
      </c>
      <c r="F146" s="68" t="str">
        <f>IF(OR('Services - Base year'!F144="",'Services - Base year'!F144="[Select]"),"",'Services - Base year'!F144)</f>
        <v/>
      </c>
      <c r="G146" s="15"/>
      <c r="H146" s="236"/>
      <c r="I146" s="236"/>
      <c r="J146" s="236"/>
      <c r="K146" s="236"/>
      <c r="L146" s="236"/>
      <c r="M146" s="236"/>
      <c r="N146" s="236"/>
      <c r="O146" s="236"/>
      <c r="P146" s="236"/>
      <c r="Q146" s="236"/>
      <c r="R146" s="236"/>
      <c r="S146" s="236"/>
      <c r="T146" s="237"/>
      <c r="U146" s="238"/>
      <c r="V146" s="74">
        <f t="shared" si="6"/>
        <v>0</v>
      </c>
      <c r="W146" s="17"/>
    </row>
    <row r="147" spans="1:23" ht="12" hidden="1" customHeight="1" x14ac:dyDescent="0.2">
      <c r="A147" s="6"/>
      <c r="B147" s="6"/>
      <c r="C147" s="13"/>
      <c r="D147" s="19">
        <f t="shared" si="7"/>
        <v>136</v>
      </c>
      <c r="E147" s="67" t="str">
        <f>IF(OR('Services - Base year'!E145="",'Services - Base year'!E145="[Enter service]"),"",'Services - Base year'!E145)</f>
        <v/>
      </c>
      <c r="F147" s="68" t="str">
        <f>IF(OR('Services - Base year'!F145="",'Services - Base year'!F145="[Select]"),"",'Services - Base year'!F145)</f>
        <v/>
      </c>
      <c r="G147" s="15"/>
      <c r="H147" s="236"/>
      <c r="I147" s="236"/>
      <c r="J147" s="236"/>
      <c r="K147" s="236"/>
      <c r="L147" s="236"/>
      <c r="M147" s="236"/>
      <c r="N147" s="236"/>
      <c r="O147" s="236"/>
      <c r="P147" s="236"/>
      <c r="Q147" s="236"/>
      <c r="R147" s="236"/>
      <c r="S147" s="236"/>
      <c r="T147" s="237"/>
      <c r="U147" s="238"/>
      <c r="V147" s="74">
        <f t="shared" si="6"/>
        <v>0</v>
      </c>
      <c r="W147" s="17"/>
    </row>
    <row r="148" spans="1:23" ht="12" hidden="1" customHeight="1" x14ac:dyDescent="0.2">
      <c r="A148" s="6"/>
      <c r="B148" s="6"/>
      <c r="C148" s="13"/>
      <c r="D148" s="19">
        <f t="shared" si="7"/>
        <v>137</v>
      </c>
      <c r="E148" s="67" t="str">
        <f>IF(OR('Services - Base year'!E146="",'Services - Base year'!E146="[Enter service]"),"",'Services - Base year'!E146)</f>
        <v/>
      </c>
      <c r="F148" s="68" t="str">
        <f>IF(OR('Services - Base year'!F146="",'Services - Base year'!F146="[Select]"),"",'Services - Base year'!F146)</f>
        <v/>
      </c>
      <c r="G148" s="15"/>
      <c r="H148" s="236"/>
      <c r="I148" s="236"/>
      <c r="J148" s="236"/>
      <c r="K148" s="236"/>
      <c r="L148" s="236"/>
      <c r="M148" s="236"/>
      <c r="N148" s="236"/>
      <c r="O148" s="236"/>
      <c r="P148" s="236"/>
      <c r="Q148" s="236"/>
      <c r="R148" s="236"/>
      <c r="S148" s="236"/>
      <c r="T148" s="237"/>
      <c r="U148" s="238"/>
      <c r="V148" s="74">
        <f t="shared" si="6"/>
        <v>0</v>
      </c>
      <c r="W148" s="17"/>
    </row>
    <row r="149" spans="1:23" ht="12" hidden="1" customHeight="1" x14ac:dyDescent="0.2">
      <c r="A149" s="6"/>
      <c r="B149" s="6"/>
      <c r="C149" s="13"/>
      <c r="D149" s="19">
        <f t="shared" si="7"/>
        <v>138</v>
      </c>
      <c r="E149" s="67" t="str">
        <f>IF(OR('Services - Base year'!E147="",'Services - Base year'!E147="[Enter service]"),"",'Services - Base year'!E147)</f>
        <v/>
      </c>
      <c r="F149" s="68" t="str">
        <f>IF(OR('Services - Base year'!F147="",'Services - Base year'!F147="[Select]"),"",'Services - Base year'!F147)</f>
        <v/>
      </c>
      <c r="G149" s="15"/>
      <c r="H149" s="236"/>
      <c r="I149" s="236"/>
      <c r="J149" s="236"/>
      <c r="K149" s="236"/>
      <c r="L149" s="236"/>
      <c r="M149" s="236"/>
      <c r="N149" s="236"/>
      <c r="O149" s="236"/>
      <c r="P149" s="236"/>
      <c r="Q149" s="236"/>
      <c r="R149" s="236"/>
      <c r="S149" s="236"/>
      <c r="T149" s="237"/>
      <c r="U149" s="238"/>
      <c r="V149" s="74">
        <f t="shared" si="6"/>
        <v>0</v>
      </c>
      <c r="W149" s="17"/>
    </row>
    <row r="150" spans="1:23" ht="12" hidden="1" customHeight="1" x14ac:dyDescent="0.2">
      <c r="A150" s="6"/>
      <c r="B150" s="6"/>
      <c r="C150" s="13"/>
      <c r="D150" s="19">
        <f t="shared" si="7"/>
        <v>139</v>
      </c>
      <c r="E150" s="67" t="str">
        <f>IF(OR('Services - Base year'!E148="",'Services - Base year'!E148="[Enter service]"),"",'Services - Base year'!E148)</f>
        <v/>
      </c>
      <c r="F150" s="68" t="str">
        <f>IF(OR('Services - Base year'!F148="",'Services - Base year'!F148="[Select]"),"",'Services - Base year'!F148)</f>
        <v/>
      </c>
      <c r="G150" s="15"/>
      <c r="H150" s="236"/>
      <c r="I150" s="236"/>
      <c r="J150" s="236"/>
      <c r="K150" s="236"/>
      <c r="L150" s="236"/>
      <c r="M150" s="236"/>
      <c r="N150" s="236"/>
      <c r="O150" s="236"/>
      <c r="P150" s="236"/>
      <c r="Q150" s="236"/>
      <c r="R150" s="236"/>
      <c r="S150" s="236"/>
      <c r="T150" s="237"/>
      <c r="U150" s="238"/>
      <c r="V150" s="74">
        <f t="shared" si="6"/>
        <v>0</v>
      </c>
      <c r="W150" s="17"/>
    </row>
    <row r="151" spans="1:23" ht="12" hidden="1" customHeight="1" x14ac:dyDescent="0.2">
      <c r="A151" s="6"/>
      <c r="B151" s="6"/>
      <c r="C151" s="13"/>
      <c r="D151" s="19">
        <f t="shared" si="7"/>
        <v>140</v>
      </c>
      <c r="E151" s="67" t="str">
        <f>IF(OR('Services - Base year'!E149="",'Services - Base year'!E149="[Enter service]"),"",'Services - Base year'!E149)</f>
        <v/>
      </c>
      <c r="F151" s="68" t="str">
        <f>IF(OR('Services - Base year'!F149="",'Services - Base year'!F149="[Select]"),"",'Services - Base year'!F149)</f>
        <v/>
      </c>
      <c r="G151" s="15"/>
      <c r="H151" s="236"/>
      <c r="I151" s="236"/>
      <c r="J151" s="236"/>
      <c r="K151" s="236"/>
      <c r="L151" s="236"/>
      <c r="M151" s="236"/>
      <c r="N151" s="236"/>
      <c r="O151" s="236"/>
      <c r="P151" s="236"/>
      <c r="Q151" s="236"/>
      <c r="R151" s="236"/>
      <c r="S151" s="236"/>
      <c r="T151" s="237"/>
      <c r="U151" s="238"/>
      <c r="V151" s="74">
        <f t="shared" si="6"/>
        <v>0</v>
      </c>
      <c r="W151" s="17"/>
    </row>
    <row r="152" spans="1:23" ht="12" customHeight="1" thickBot="1" x14ac:dyDescent="0.25">
      <c r="A152" s="6"/>
      <c r="B152" s="6"/>
      <c r="C152" s="13"/>
      <c r="D152" s="14"/>
      <c r="E152" s="75" t="s">
        <v>88</v>
      </c>
      <c r="F152" s="76"/>
      <c r="G152" s="15"/>
      <c r="H152" s="239"/>
      <c r="I152" s="239"/>
      <c r="J152" s="239"/>
      <c r="K152" s="239"/>
      <c r="L152" s="239"/>
      <c r="M152" s="239"/>
      <c r="N152" s="239"/>
      <c r="O152" s="239"/>
      <c r="P152" s="239"/>
      <c r="Q152" s="239"/>
      <c r="R152" s="239"/>
      <c r="S152" s="239"/>
      <c r="T152" s="240"/>
      <c r="U152" s="241"/>
      <c r="V152" s="74">
        <f t="shared" si="6"/>
        <v>0</v>
      </c>
      <c r="W152" s="17"/>
    </row>
    <row r="153" spans="1:23" s="28" customFormat="1" ht="12" customHeight="1" thickTop="1" x14ac:dyDescent="0.2">
      <c r="A153" s="23"/>
      <c r="B153" s="23"/>
      <c r="C153" s="24"/>
      <c r="D153" s="14"/>
      <c r="E153" s="50" t="s">
        <v>87</v>
      </c>
      <c r="F153" s="51"/>
      <c r="G153" s="15"/>
      <c r="H153" s="242">
        <f t="shared" ref="H153:U153" si="8">+SUM(H12:H152)</f>
        <v>135760</v>
      </c>
      <c r="I153" s="242">
        <f t="shared" si="8"/>
        <v>783439</v>
      </c>
      <c r="J153" s="242">
        <f t="shared" si="8"/>
        <v>6908700</v>
      </c>
      <c r="K153" s="242">
        <f t="shared" si="8"/>
        <v>120837</v>
      </c>
      <c r="L153" s="242">
        <f t="shared" si="8"/>
        <v>1753308</v>
      </c>
      <c r="M153" s="242">
        <f t="shared" si="8"/>
        <v>1897309</v>
      </c>
      <c r="N153" s="242">
        <f t="shared" si="8"/>
        <v>11180</v>
      </c>
      <c r="O153" s="242">
        <f t="shared" si="8"/>
        <v>0</v>
      </c>
      <c r="P153" s="242">
        <f t="shared" si="8"/>
        <v>0</v>
      </c>
      <c r="Q153" s="242">
        <f t="shared" si="8"/>
        <v>1640584</v>
      </c>
      <c r="R153" s="242">
        <f t="shared" si="8"/>
        <v>110000</v>
      </c>
      <c r="S153" s="242">
        <f t="shared" si="8"/>
        <v>0</v>
      </c>
      <c r="T153" s="242">
        <f t="shared" si="8"/>
        <v>0</v>
      </c>
      <c r="U153" s="242">
        <f t="shared" si="8"/>
        <v>8016219</v>
      </c>
      <c r="V153" s="243">
        <f t="shared" si="6"/>
        <v>21377336</v>
      </c>
      <c r="W153" s="27"/>
    </row>
    <row r="154" spans="1:23" ht="12.6" customHeight="1" thickBot="1" x14ac:dyDescent="0.25">
      <c r="A154" s="6"/>
      <c r="B154" s="6"/>
      <c r="C154" s="32"/>
      <c r="D154" s="33"/>
      <c r="E154" s="34"/>
      <c r="F154" s="35"/>
      <c r="G154" s="35"/>
      <c r="H154" s="35"/>
      <c r="I154" s="120"/>
      <c r="J154" s="120"/>
      <c r="K154" s="120"/>
      <c r="L154" s="120"/>
      <c r="M154" s="33"/>
      <c r="N154" s="36"/>
      <c r="O154" s="393"/>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91"/>
      <c r="D158" s="292"/>
      <c r="E158" s="292"/>
      <c r="F158" s="293"/>
      <c r="G158" s="293"/>
      <c r="H158" s="294"/>
      <c r="I158" s="3"/>
      <c r="J158" s="3"/>
      <c r="K158" s="3"/>
      <c r="L158" s="3"/>
      <c r="V158" s="6"/>
    </row>
    <row r="159" spans="1:23" x14ac:dyDescent="0.2">
      <c r="C159" s="295"/>
      <c r="D159" s="16"/>
      <c r="E159" s="296" t="s">
        <v>212</v>
      </c>
      <c r="F159" s="15"/>
      <c r="G159" s="15"/>
      <c r="H159" s="31"/>
      <c r="I159" s="3"/>
      <c r="J159" s="3"/>
      <c r="K159" s="3"/>
      <c r="L159" s="3"/>
    </row>
    <row r="160" spans="1:23" x14ac:dyDescent="0.2">
      <c r="C160" s="295"/>
      <c r="D160" s="16"/>
      <c r="E160" s="3" t="s">
        <v>216</v>
      </c>
      <c r="F160" s="15" t="s">
        <v>209</v>
      </c>
      <c r="G160" s="297"/>
      <c r="H160" s="17"/>
      <c r="I160" s="3"/>
      <c r="J160" s="3"/>
      <c r="K160" s="3"/>
      <c r="L160" s="3"/>
    </row>
    <row r="161" spans="3:12" x14ac:dyDescent="0.2">
      <c r="C161" s="295"/>
      <c r="D161" s="16"/>
      <c r="E161" s="298" t="s">
        <v>211</v>
      </c>
      <c r="F161" s="299"/>
      <c r="G161" s="300"/>
      <c r="H161" s="17"/>
      <c r="I161" s="3"/>
      <c r="J161" s="3"/>
      <c r="K161" s="3"/>
      <c r="L161" s="3"/>
    </row>
    <row r="162" spans="3:12" x14ac:dyDescent="0.2">
      <c r="C162" s="295"/>
      <c r="D162" s="16"/>
      <c r="E162" s="298" t="s">
        <v>211</v>
      </c>
      <c r="F162" s="299"/>
      <c r="G162" s="300"/>
      <c r="H162" s="17"/>
      <c r="I162" s="3"/>
      <c r="J162" s="3"/>
      <c r="K162" s="3"/>
      <c r="L162" s="3"/>
    </row>
    <row r="163" spans="3:12" x14ac:dyDescent="0.2">
      <c r="C163" s="295"/>
      <c r="D163" s="16"/>
      <c r="E163" s="298" t="s">
        <v>211</v>
      </c>
      <c r="F163" s="299"/>
      <c r="G163" s="300"/>
      <c r="H163" s="17"/>
      <c r="I163" s="3"/>
      <c r="J163" s="3"/>
      <c r="K163" s="3"/>
      <c r="L163" s="3"/>
    </row>
    <row r="164" spans="3:12" x14ac:dyDescent="0.2">
      <c r="C164" s="295"/>
      <c r="D164" s="16"/>
      <c r="E164" s="298" t="s">
        <v>211</v>
      </c>
      <c r="F164" s="299"/>
      <c r="G164" s="300"/>
      <c r="H164" s="17"/>
      <c r="I164" s="3"/>
      <c r="J164" s="3"/>
      <c r="K164" s="3"/>
      <c r="L164" s="3"/>
    </row>
    <row r="165" spans="3:12" x14ac:dyDescent="0.2">
      <c r="C165" s="295"/>
      <c r="D165" s="16"/>
      <c r="E165" s="298" t="s">
        <v>211</v>
      </c>
      <c r="F165" s="299"/>
      <c r="G165" s="300"/>
      <c r="H165" s="17"/>
      <c r="I165" s="3"/>
      <c r="J165" s="3"/>
      <c r="K165" s="3"/>
      <c r="L165" s="3"/>
    </row>
    <row r="166" spans="3:12" x14ac:dyDescent="0.2">
      <c r="C166" s="295"/>
      <c r="D166" s="16"/>
      <c r="E166" s="298" t="s">
        <v>211</v>
      </c>
      <c r="F166" s="299"/>
      <c r="G166" s="300"/>
      <c r="H166" s="17"/>
      <c r="I166" s="3"/>
      <c r="J166" s="3"/>
      <c r="K166" s="3"/>
      <c r="L166" s="3"/>
    </row>
    <row r="167" spans="3:12" x14ac:dyDescent="0.2">
      <c r="C167" s="295"/>
      <c r="D167" s="16"/>
      <c r="E167" s="298" t="s">
        <v>211</v>
      </c>
      <c r="F167" s="299"/>
      <c r="G167" s="300"/>
      <c r="H167" s="17"/>
      <c r="I167" s="3"/>
      <c r="J167" s="3"/>
      <c r="K167" s="3"/>
      <c r="L167" s="3"/>
    </row>
    <row r="168" spans="3:12" x14ac:dyDescent="0.2">
      <c r="C168" s="295"/>
      <c r="D168" s="16"/>
      <c r="E168" s="298" t="s">
        <v>211</v>
      </c>
      <c r="F168" s="299"/>
      <c r="G168" s="300"/>
      <c r="H168" s="17"/>
      <c r="I168" s="3"/>
      <c r="J168" s="3"/>
      <c r="K168" s="3"/>
      <c r="L168" s="3"/>
    </row>
    <row r="169" spans="3:12" x14ac:dyDescent="0.2">
      <c r="C169" s="295"/>
      <c r="D169" s="16"/>
      <c r="E169" s="298" t="s">
        <v>211</v>
      </c>
      <c r="F169" s="299"/>
      <c r="G169" s="300"/>
      <c r="H169" s="17"/>
      <c r="I169" s="3"/>
      <c r="J169" s="3"/>
      <c r="K169" s="3"/>
      <c r="L169" s="3"/>
    </row>
    <row r="170" spans="3:12" x14ac:dyDescent="0.2">
      <c r="C170" s="295"/>
      <c r="D170" s="16"/>
      <c r="E170" s="298" t="s">
        <v>211</v>
      </c>
      <c r="F170" s="299"/>
      <c r="G170" s="300"/>
      <c r="H170" s="17"/>
      <c r="I170" s="3"/>
      <c r="J170" s="3"/>
      <c r="K170" s="3"/>
      <c r="L170" s="3"/>
    </row>
    <row r="171" spans="3:12" x14ac:dyDescent="0.2">
      <c r="C171" s="295"/>
      <c r="D171" s="16"/>
      <c r="E171" s="298" t="s">
        <v>211</v>
      </c>
      <c r="F171" s="299"/>
      <c r="G171" s="300"/>
      <c r="H171" s="17"/>
      <c r="I171" s="3"/>
      <c r="J171" s="3"/>
      <c r="K171" s="3"/>
      <c r="L171" s="3"/>
    </row>
    <row r="172" spans="3:12" x14ac:dyDescent="0.2">
      <c r="C172" s="295"/>
      <c r="D172" s="16"/>
      <c r="E172" s="298" t="s">
        <v>211</v>
      </c>
      <c r="F172" s="299"/>
      <c r="G172" s="300"/>
      <c r="H172" s="17"/>
      <c r="I172" s="3"/>
      <c r="J172" s="3"/>
      <c r="K172" s="3"/>
      <c r="L172" s="3"/>
    </row>
    <row r="173" spans="3:12" x14ac:dyDescent="0.2">
      <c r="C173" s="295"/>
      <c r="D173" s="16"/>
      <c r="E173" s="298" t="s">
        <v>211</v>
      </c>
      <c r="F173" s="299"/>
      <c r="G173" s="300"/>
      <c r="H173" s="17"/>
      <c r="I173" s="3"/>
      <c r="J173" s="3"/>
      <c r="K173" s="3"/>
      <c r="L173" s="3"/>
    </row>
    <row r="174" spans="3:12" x14ac:dyDescent="0.2">
      <c r="C174" s="295"/>
      <c r="D174" s="16"/>
      <c r="E174" s="301" t="s">
        <v>87</v>
      </c>
      <c r="F174" s="302">
        <f>SUM(F161:F173)</f>
        <v>0</v>
      </c>
      <c r="G174" s="302"/>
      <c r="H174" s="17"/>
      <c r="I174" s="3"/>
      <c r="J174" s="3"/>
      <c r="K174" s="3"/>
      <c r="L174" s="3"/>
    </row>
    <row r="175" spans="3:12" x14ac:dyDescent="0.2">
      <c r="C175" s="295"/>
      <c r="D175" s="16"/>
      <c r="E175" s="301"/>
      <c r="F175" s="303"/>
      <c r="G175" s="303"/>
      <c r="H175" s="17"/>
      <c r="I175" s="3"/>
      <c r="J175" s="3"/>
      <c r="K175" s="3"/>
      <c r="L175" s="3"/>
    </row>
    <row r="176" spans="3:12" x14ac:dyDescent="0.2">
      <c r="C176" s="295"/>
      <c r="D176" s="16"/>
      <c r="E176" s="301" t="s">
        <v>213</v>
      </c>
      <c r="F176" s="304">
        <f>V152</f>
        <v>0</v>
      </c>
      <c r="G176" s="304"/>
      <c r="H176" s="17"/>
      <c r="I176" s="3"/>
      <c r="J176" s="3"/>
      <c r="K176" s="3"/>
      <c r="L176" s="3"/>
    </row>
    <row r="177" spans="3:12" x14ac:dyDescent="0.2">
      <c r="C177" s="295"/>
      <c r="D177" s="16"/>
      <c r="E177" s="30" t="s">
        <v>189</v>
      </c>
      <c r="F177" s="312">
        <f>F174-F176</f>
        <v>0</v>
      </c>
      <c r="G177" s="304"/>
      <c r="H177" s="17"/>
      <c r="I177" s="3"/>
      <c r="J177" s="3"/>
      <c r="K177" s="3"/>
      <c r="L177" s="3"/>
    </row>
    <row r="178" spans="3:12" ht="14.25" x14ac:dyDescent="0.2">
      <c r="C178" s="295"/>
      <c r="D178" s="16"/>
      <c r="E178" s="306" t="s">
        <v>210</v>
      </c>
      <c r="F178" s="317" t="str">
        <f>IF(F177="","",IF(F177=0,"OK","ISSUE"))</f>
        <v>OK</v>
      </c>
      <c r="G178" s="305"/>
      <c r="H178" s="17"/>
      <c r="I178" s="3"/>
      <c r="J178" s="3"/>
      <c r="K178" s="3"/>
      <c r="L178" s="3"/>
    </row>
    <row r="179" spans="3:12" x14ac:dyDescent="0.2">
      <c r="C179" s="295"/>
      <c r="D179" s="16"/>
      <c r="G179" s="307"/>
      <c r="H179" s="17"/>
      <c r="I179" s="3"/>
      <c r="J179" s="3"/>
      <c r="K179" s="3"/>
      <c r="L179" s="3"/>
    </row>
    <row r="180" spans="3:12" ht="13.5" thickBot="1" x14ac:dyDescent="0.25">
      <c r="C180" s="308"/>
      <c r="D180" s="309"/>
      <c r="E180" s="309"/>
      <c r="F180" s="310"/>
      <c r="G180" s="310"/>
      <c r="H180" s="311"/>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60" orientation="landscape" r:id="rId1"/>
  <headerFooter alignWithMargins="0">
    <oddFooter>&amp;L&amp;"Arial,Bold"&amp;7&amp;F&amp;APrinted: &amp;T on &amp;D&amp;C&amp;"Arial,Bold"&amp;8Sheet 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V201"/>
  <sheetViews>
    <sheetView zoomScale="80" zoomScaleNormal="80" zoomScalePageLayoutView="80" workbookViewId="0">
      <pane xSplit="5" ySplit="10" topLeftCell="K11" activePane="bottomRight" state="frozen"/>
      <selection activeCell="G161" sqref="G161"/>
      <selection pane="topRight" activeCell="G161" sqref="G161"/>
      <selection pane="bottomLeft" activeCell="G161" sqref="G161"/>
      <selection pane="bottomRight" activeCell="G161" sqref="G16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456</v>
      </c>
      <c r="C2" s="49"/>
      <c r="F2" s="14"/>
    </row>
    <row r="3" spans="1:19" ht="16.350000000000001" customHeight="1" x14ac:dyDescent="0.25">
      <c r="B3" s="43" t="str">
        <f>'Revenue - Base year'!B3</f>
        <v>Hindmarsh (S)</v>
      </c>
      <c r="C3" s="49"/>
      <c r="F3" s="6"/>
      <c r="G3" s="6"/>
      <c r="N3" s="8"/>
      <c r="O3" s="8"/>
      <c r="P3" s="8"/>
      <c r="Q3" s="8"/>
    </row>
    <row r="4" spans="1:19" ht="13.5" thickBot="1" x14ac:dyDescent="0.25">
      <c r="B4" s="877"/>
      <c r="C4" s="877"/>
      <c r="D4" s="877"/>
      <c r="E4" s="877"/>
    </row>
    <row r="5" spans="1:19" ht="10.5" customHeight="1" x14ac:dyDescent="0.2">
      <c r="C5" s="9"/>
      <c r="D5" s="10"/>
      <c r="E5" s="10"/>
      <c r="F5" s="11"/>
      <c r="G5" s="119"/>
      <c r="H5" s="10"/>
      <c r="I5" s="10"/>
      <c r="J5" s="316"/>
      <c r="K5" s="10"/>
      <c r="L5" s="316"/>
      <c r="M5" s="316"/>
      <c r="N5" s="10"/>
      <c r="O5" s="316"/>
      <c r="P5" s="316"/>
      <c r="Q5" s="316"/>
      <c r="R5" s="10"/>
      <c r="S5" s="47"/>
    </row>
    <row r="6" spans="1:19" ht="13.5" customHeight="1" x14ac:dyDescent="0.2">
      <c r="C6" s="13"/>
      <c r="D6" s="45"/>
      <c r="E6" s="46"/>
      <c r="H6" s="881" t="str">
        <f>' Instructions'!C9</f>
        <v>2016-17</v>
      </c>
      <c r="I6" s="882"/>
      <c r="J6" s="883"/>
      <c r="K6" s="882"/>
      <c r="L6" s="883"/>
      <c r="M6" s="883"/>
      <c r="N6" s="882"/>
      <c r="O6" s="883"/>
      <c r="P6" s="883"/>
      <c r="Q6" s="883"/>
      <c r="R6" s="884"/>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65" t="s">
        <v>113</v>
      </c>
      <c r="G8" s="26"/>
      <c r="H8" s="265" t="s">
        <v>79</v>
      </c>
      <c r="I8" s="265" t="s">
        <v>80</v>
      </c>
      <c r="J8" s="394" t="s">
        <v>258</v>
      </c>
      <c r="K8" s="265" t="s">
        <v>141</v>
      </c>
      <c r="L8" s="394" t="s">
        <v>336</v>
      </c>
      <c r="M8" s="394" t="s">
        <v>259</v>
      </c>
      <c r="N8" s="63" t="s">
        <v>82</v>
      </c>
      <c r="O8" s="397" t="s">
        <v>338</v>
      </c>
      <c r="P8" s="397" t="s">
        <v>333</v>
      </c>
      <c r="Q8" s="397" t="s">
        <v>335</v>
      </c>
      <c r="R8" s="107" t="s">
        <v>83</v>
      </c>
      <c r="S8" s="31"/>
    </row>
    <row r="9" spans="1:19" x14ac:dyDescent="0.2">
      <c r="C9" s="13"/>
      <c r="D9" s="14"/>
      <c r="E9" s="54"/>
      <c r="F9" s="147"/>
      <c r="G9" s="26"/>
      <c r="H9" s="147" t="s">
        <v>165</v>
      </c>
      <c r="I9" s="147" t="s">
        <v>165</v>
      </c>
      <c r="J9" s="147" t="s">
        <v>165</v>
      </c>
      <c r="K9" s="147" t="s">
        <v>165</v>
      </c>
      <c r="L9" s="147" t="s">
        <v>165</v>
      </c>
      <c r="M9" s="147" t="s">
        <v>165</v>
      </c>
      <c r="N9" s="147" t="s">
        <v>165</v>
      </c>
      <c r="O9" s="147" t="s">
        <v>165</v>
      </c>
      <c r="P9" s="147" t="s">
        <v>165</v>
      </c>
      <c r="Q9" s="147" t="s">
        <v>165</v>
      </c>
      <c r="R9" s="147"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7" t="str">
        <f>IF(OR('Services - Base year'!E10="",'Services - Base year'!E10="[Enter service]"),"",'Services - Base year'!E10)</f>
        <v>Council Operations</v>
      </c>
      <c r="F11" s="68" t="str">
        <f>IF(OR('Services - Base year'!F10="",'Services - Base year'!F10="[Select]"),"",'Services - Base year'!F10)</f>
        <v>Mixed</v>
      </c>
      <c r="G11" s="26"/>
      <c r="H11" s="233">
        <v>379654</v>
      </c>
      <c r="I11" s="233">
        <v>164050</v>
      </c>
      <c r="J11" s="69"/>
      <c r="K11" s="69">
        <v>30120</v>
      </c>
      <c r="L11" s="69"/>
      <c r="M11" s="69"/>
      <c r="N11" s="69">
        <v>294497</v>
      </c>
      <c r="O11" s="69"/>
      <c r="P11" s="69"/>
      <c r="Q11" s="395"/>
      <c r="R11" s="419">
        <f>SUM(H11:Q11)</f>
        <v>868321</v>
      </c>
      <c r="S11" s="31"/>
    </row>
    <row r="12" spans="1:19" ht="12" customHeight="1" x14ac:dyDescent="0.2">
      <c r="C12" s="13"/>
      <c r="D12" s="19">
        <f>'Revenue - Base year'!D13</f>
        <v>2</v>
      </c>
      <c r="E12" s="67" t="str">
        <f>IF(OR('Services - Base year'!E11="",'Services - Base year'!E11="[Enter service]"),"",'Services - Base year'!E11)</f>
        <v>Public Order &amp; Safety</v>
      </c>
      <c r="F12" s="68" t="str">
        <f>IF(OR('Services - Base year'!F11="",'Services - Base year'!F11="[Select]"),"",'Services - Base year'!F11)</f>
        <v>Mixed</v>
      </c>
      <c r="G12" s="26"/>
      <c r="H12" s="73">
        <v>125701</v>
      </c>
      <c r="I12" s="73">
        <v>13550</v>
      </c>
      <c r="J12" s="73"/>
      <c r="K12" s="73">
        <v>5113</v>
      </c>
      <c r="L12" s="73"/>
      <c r="M12" s="73"/>
      <c r="N12" s="73">
        <v>2410</v>
      </c>
      <c r="O12" s="73"/>
      <c r="P12" s="73"/>
      <c r="Q12" s="396"/>
      <c r="R12" s="420">
        <f t="shared" ref="R12:R75" si="0">SUM(H12:Q12)</f>
        <v>146774</v>
      </c>
      <c r="S12" s="31"/>
    </row>
    <row r="13" spans="1:19" ht="12" customHeight="1" x14ac:dyDescent="0.2">
      <c r="C13" s="13"/>
      <c r="D13" s="19">
        <f>'Revenue - Base year'!D14</f>
        <v>3</v>
      </c>
      <c r="E13" s="67" t="str">
        <f>IF(OR('Services - Base year'!E12="",'Services - Base year'!E12="[Enter service]"),"",'Services - Base year'!E12)</f>
        <v>Financial &amp; Fiscal Affairs</v>
      </c>
      <c r="F13" s="68" t="str">
        <f>IF(OR('Services - Base year'!F12="",'Services - Base year'!F12="[Select]"),"",'Services - Base year'!F12)</f>
        <v>Mixed</v>
      </c>
      <c r="G13" s="26"/>
      <c r="H13" s="73">
        <v>780356</v>
      </c>
      <c r="I13" s="73">
        <v>17982</v>
      </c>
      <c r="J13" s="73"/>
      <c r="K13" s="73"/>
      <c r="L13" s="73"/>
      <c r="M13" s="73"/>
      <c r="N13" s="73">
        <v>443521</v>
      </c>
      <c r="O13" s="73"/>
      <c r="P13" s="73"/>
      <c r="Q13" s="396"/>
      <c r="R13" s="420">
        <f t="shared" si="0"/>
        <v>1241859</v>
      </c>
      <c r="S13" s="31"/>
    </row>
    <row r="14" spans="1:19" ht="12" customHeight="1" x14ac:dyDescent="0.2">
      <c r="C14" s="13"/>
      <c r="D14" s="19">
        <f>'Revenue - Base year'!D15</f>
        <v>4</v>
      </c>
      <c r="E14" s="67" t="str">
        <f>IF(OR('Services - Base year'!E13="",'Services - Base year'!E13="[Enter service]"),"",'Services - Base year'!E13)</f>
        <v>General Administration</v>
      </c>
      <c r="F14" s="68" t="str">
        <f>IF(OR('Services - Base year'!F13="",'Services - Base year'!F13="[Select]"),"",'Services - Base year'!F13)</f>
        <v>Mixed</v>
      </c>
      <c r="G14" s="26"/>
      <c r="H14" s="73">
        <v>446369</v>
      </c>
      <c r="I14" s="73">
        <v>49806</v>
      </c>
      <c r="J14" s="73"/>
      <c r="K14" s="73">
        <v>175352</v>
      </c>
      <c r="L14" s="73"/>
      <c r="M14" s="73"/>
      <c r="N14" s="73">
        <v>119802</v>
      </c>
      <c r="O14" s="73"/>
      <c r="P14" s="73"/>
      <c r="Q14" s="396"/>
      <c r="R14" s="420">
        <f t="shared" si="0"/>
        <v>791329</v>
      </c>
      <c r="S14" s="31"/>
    </row>
    <row r="15" spans="1:19" ht="12" customHeight="1" x14ac:dyDescent="0.2">
      <c r="C15" s="13"/>
      <c r="D15" s="19">
        <f>'Revenue - Base year'!D16</f>
        <v>5</v>
      </c>
      <c r="E15" s="67" t="str">
        <f>IF(OR('Services - Base year'!E14="",'Services - Base year'!E14="[Enter service]"),"",'Services - Base year'!E14)</f>
        <v>Families &amp; Children</v>
      </c>
      <c r="F15" s="68" t="str">
        <f>IF(OR('Services - Base year'!F14="",'Services - Base year'!F14="[Select]"),"",'Services - Base year'!F14)</f>
        <v>External</v>
      </c>
      <c r="G15" s="26"/>
      <c r="H15" s="73">
        <f>33476+7999</f>
        <v>41475</v>
      </c>
      <c r="I15" s="73">
        <v>500</v>
      </c>
      <c r="J15" s="73"/>
      <c r="K15" s="73"/>
      <c r="L15" s="73"/>
      <c r="M15" s="73"/>
      <c r="N15" s="73"/>
      <c r="O15" s="73"/>
      <c r="P15" s="73"/>
      <c r="Q15" s="396"/>
      <c r="R15" s="420">
        <f t="shared" si="0"/>
        <v>41975</v>
      </c>
      <c r="S15" s="31"/>
    </row>
    <row r="16" spans="1:19" ht="12" customHeight="1" x14ac:dyDescent="0.2">
      <c r="C16" s="13"/>
      <c r="D16" s="19">
        <f>'Revenue - Base year'!D17</f>
        <v>6</v>
      </c>
      <c r="E16" s="67" t="str">
        <f>IF(OR('Services - Base year'!E15="",'Services - Base year'!E15="[Enter service]"),"",'Services - Base year'!E15)</f>
        <v>Community Health</v>
      </c>
      <c r="F16" s="68" t="str">
        <f>IF(OR('Services - Base year'!F15="",'Services - Base year'!F15="[Select]"),"",'Services - Base year'!F15)</f>
        <v>External</v>
      </c>
      <c r="G16" s="26"/>
      <c r="H16" s="73">
        <v>15172</v>
      </c>
      <c r="I16" s="73">
        <v>15306</v>
      </c>
      <c r="J16" s="73"/>
      <c r="K16" s="73">
        <v>3990</v>
      </c>
      <c r="L16" s="73"/>
      <c r="M16" s="73"/>
      <c r="N16" s="73">
        <v>69334</v>
      </c>
      <c r="O16" s="73"/>
      <c r="P16" s="73"/>
      <c r="Q16" s="396"/>
      <c r="R16" s="420">
        <f t="shared" si="0"/>
        <v>103802</v>
      </c>
      <c r="S16" s="31"/>
    </row>
    <row r="17" spans="3:19" ht="12" customHeight="1" x14ac:dyDescent="0.2">
      <c r="C17" s="13"/>
      <c r="D17" s="19">
        <f>'Revenue - Base year'!D18</f>
        <v>7</v>
      </c>
      <c r="E17" s="67" t="str">
        <f>IF(OR('Services - Base year'!E16="",'Services - Base year'!E16="[Enter service]"),"",'Services - Base year'!E16)</f>
        <v>Community Welfare Services</v>
      </c>
      <c r="F17" s="68" t="str">
        <f>IF(OR('Services - Base year'!F16="",'Services - Base year'!F16="[Select]"),"",'Services - Base year'!F16)</f>
        <v>External</v>
      </c>
      <c r="G17" s="26"/>
      <c r="H17" s="73">
        <v>56605</v>
      </c>
      <c r="I17" s="73">
        <v>68100</v>
      </c>
      <c r="J17" s="73"/>
      <c r="K17" s="73"/>
      <c r="L17" s="73"/>
      <c r="M17" s="73"/>
      <c r="N17" s="73">
        <v>1000</v>
      </c>
      <c r="O17" s="73"/>
      <c r="P17" s="73"/>
      <c r="Q17" s="396"/>
      <c r="R17" s="420">
        <f t="shared" si="0"/>
        <v>125705</v>
      </c>
      <c r="S17" s="31"/>
    </row>
    <row r="18" spans="3:19" ht="12" customHeight="1" x14ac:dyDescent="0.2">
      <c r="C18" s="13"/>
      <c r="D18" s="19">
        <f>'Revenue - Base year'!D19</f>
        <v>8</v>
      </c>
      <c r="E18" s="67" t="str">
        <f>IF(OR('Services - Base year'!E17="",'Services - Base year'!E17="[Enter service]"),"",'Services - Base year'!E17)</f>
        <v>Education</v>
      </c>
      <c r="F18" s="68" t="str">
        <f>IF(OR('Services - Base year'!F17="",'Services - Base year'!F17="[Select]"),"",'Services - Base year'!F17)</f>
        <v>External</v>
      </c>
      <c r="G18" s="26"/>
      <c r="H18" s="73">
        <v>10764</v>
      </c>
      <c r="I18" s="73">
        <v>149848</v>
      </c>
      <c r="J18" s="73"/>
      <c r="K18" s="73">
        <v>19302</v>
      </c>
      <c r="L18" s="73"/>
      <c r="M18" s="73"/>
      <c r="N18" s="73">
        <v>56335</v>
      </c>
      <c r="O18" s="73"/>
      <c r="P18" s="73"/>
      <c r="Q18" s="396"/>
      <c r="R18" s="420">
        <f t="shared" si="0"/>
        <v>236249</v>
      </c>
      <c r="S18" s="31"/>
    </row>
    <row r="19" spans="3:19" ht="12" customHeight="1" x14ac:dyDescent="0.2">
      <c r="C19" s="13"/>
      <c r="D19" s="19">
        <f>'Revenue - Base year'!D20</f>
        <v>9</v>
      </c>
      <c r="E19" s="67" t="str">
        <f>IF(OR('Services - Base year'!E18="",'Services - Base year'!E18="[Enter service]"),"",'Services - Base year'!E18)</f>
        <v>Family &amp; Community services Administration</v>
      </c>
      <c r="F19" s="68" t="str">
        <f>IF(OR('Services - Base year'!F18="",'Services - Base year'!F18="[Select]"),"",'Services - Base year'!F18)</f>
        <v>External</v>
      </c>
      <c r="G19" s="26"/>
      <c r="H19" s="73">
        <v>855913</v>
      </c>
      <c r="I19" s="73"/>
      <c r="J19" s="73"/>
      <c r="K19" s="73"/>
      <c r="L19" s="73"/>
      <c r="M19" s="73"/>
      <c r="N19" s="73"/>
      <c r="O19" s="73"/>
      <c r="P19" s="73"/>
      <c r="Q19" s="396"/>
      <c r="R19" s="420">
        <f t="shared" si="0"/>
        <v>855913</v>
      </c>
      <c r="S19" s="31"/>
    </row>
    <row r="20" spans="3:19" ht="12" customHeight="1" x14ac:dyDescent="0.2">
      <c r="C20" s="13"/>
      <c r="D20" s="19">
        <f>'Revenue - Base year'!D21</f>
        <v>10</v>
      </c>
      <c r="E20" s="67" t="str">
        <f>IF(OR('Services - Base year'!E19="",'Services - Base year'!E19="[Enter service]"),"",'Services - Base year'!E19)</f>
        <v>Community Care Services</v>
      </c>
      <c r="F20" s="68" t="str">
        <f>IF(OR('Services - Base year'!F19="",'Services - Base year'!F19="[Select]"),"",'Services - Base year'!F19)</f>
        <v>External</v>
      </c>
      <c r="G20" s="26"/>
      <c r="H20" s="73">
        <v>9145</v>
      </c>
      <c r="I20" s="73">
        <v>86494</v>
      </c>
      <c r="J20" s="73"/>
      <c r="K20" s="73">
        <v>10641</v>
      </c>
      <c r="L20" s="73"/>
      <c r="M20" s="73"/>
      <c r="N20" s="73">
        <v>20500</v>
      </c>
      <c r="O20" s="73"/>
      <c r="P20" s="73"/>
      <c r="Q20" s="396"/>
      <c r="R20" s="420">
        <f t="shared" si="0"/>
        <v>126780</v>
      </c>
      <c r="S20" s="31"/>
    </row>
    <row r="21" spans="3:19" ht="12" customHeight="1" x14ac:dyDescent="0.2">
      <c r="C21" s="13"/>
      <c r="D21" s="19">
        <f>'Revenue - Base year'!D22</f>
        <v>11</v>
      </c>
      <c r="E21" s="67" t="str">
        <f>IF(OR('Services - Base year'!E20="",'Services - Base year'!E20="[Enter service]"),"",'Services - Base year'!E20)</f>
        <v>Facilities</v>
      </c>
      <c r="F21" s="68" t="str">
        <f>IF(OR('Services - Base year'!F20="",'Services - Base year'!F20="[Select]"),"",'Services - Base year'!F20)</f>
        <v>External</v>
      </c>
      <c r="G21" s="26"/>
      <c r="H21" s="73"/>
      <c r="I21" s="73">
        <v>38600</v>
      </c>
      <c r="J21" s="73"/>
      <c r="K21" s="73"/>
      <c r="L21" s="73"/>
      <c r="M21" s="73"/>
      <c r="N21" s="73">
        <v>1103</v>
      </c>
      <c r="O21" s="73"/>
      <c r="P21" s="73"/>
      <c r="Q21" s="396"/>
      <c r="R21" s="420">
        <f t="shared" si="0"/>
        <v>39703</v>
      </c>
      <c r="S21" s="31"/>
    </row>
    <row r="22" spans="3:19" ht="12" customHeight="1" x14ac:dyDescent="0.2">
      <c r="C22" s="13"/>
      <c r="D22" s="19">
        <f>'Revenue - Base year'!D23</f>
        <v>12</v>
      </c>
      <c r="E22" s="67" t="str">
        <f>IF(OR('Services - Base year'!E21="",'Services - Base year'!E21="[Enter service]"),"",'Services - Base year'!E21)</f>
        <v>Sports Grounds &amp; Facilities</v>
      </c>
      <c r="F22" s="68" t="str">
        <f>IF(OR('Services - Base year'!F21="",'Services - Base year'!F21="[Select]"),"",'Services - Base year'!F21)</f>
        <v>External</v>
      </c>
      <c r="G22" s="26"/>
      <c r="H22" s="73">
        <v>147305</v>
      </c>
      <c r="I22" s="73">
        <v>454969</v>
      </c>
      <c r="J22" s="73"/>
      <c r="K22" s="73">
        <v>281736</v>
      </c>
      <c r="L22" s="73"/>
      <c r="M22" s="73"/>
      <c r="N22" s="73">
        <v>46349</v>
      </c>
      <c r="O22" s="73"/>
      <c r="P22" s="73"/>
      <c r="Q22" s="396"/>
      <c r="R22" s="420">
        <f t="shared" si="0"/>
        <v>930359</v>
      </c>
      <c r="S22" s="31"/>
    </row>
    <row r="23" spans="3:19" ht="12" customHeight="1" x14ac:dyDescent="0.2">
      <c r="C23" s="13"/>
      <c r="D23" s="19">
        <f>'Revenue - Base year'!D24</f>
        <v>13</v>
      </c>
      <c r="E23" s="67" t="str">
        <f>IF(OR('Services - Base year'!E22="",'Services - Base year'!E22="[Enter service]"),"",'Services - Base year'!E22)</f>
        <v>Parks &amp; Reserves</v>
      </c>
      <c r="F23" s="68" t="str">
        <f>IF(OR('Services - Base year'!F22="",'Services - Base year'!F22="[Select]"),"",'Services - Base year'!F22)</f>
        <v>External</v>
      </c>
      <c r="G23" s="26"/>
      <c r="H23" s="73">
        <v>149750</v>
      </c>
      <c r="I23" s="73">
        <v>36225</v>
      </c>
      <c r="J23" s="73"/>
      <c r="K23" s="73"/>
      <c r="L23" s="73"/>
      <c r="M23" s="73"/>
      <c r="N23" s="73">
        <v>39042</v>
      </c>
      <c r="O23" s="73"/>
      <c r="P23" s="73"/>
      <c r="Q23" s="396"/>
      <c r="R23" s="420">
        <f t="shared" si="0"/>
        <v>225017</v>
      </c>
      <c r="S23" s="31"/>
    </row>
    <row r="24" spans="3:19" ht="12" customHeight="1" x14ac:dyDescent="0.2">
      <c r="C24" s="13"/>
      <c r="D24" s="19">
        <f>'Revenue - Base year'!D25</f>
        <v>14</v>
      </c>
      <c r="E24" s="67" t="str">
        <f>IF(OR('Services - Base year'!E23="",'Services - Base year'!E23="[Enter service]"),"",'Services - Base year'!E23)</f>
        <v>Waterways, Lakes &amp; Beaches</v>
      </c>
      <c r="F24" s="68" t="str">
        <f>IF(OR('Services - Base year'!F23="",'Services - Base year'!F23="[Select]"),"",'Services - Base year'!F23)</f>
        <v>External</v>
      </c>
      <c r="G24" s="26"/>
      <c r="H24" s="73">
        <v>34804</v>
      </c>
      <c r="I24" s="73">
        <v>34795</v>
      </c>
      <c r="J24" s="73"/>
      <c r="K24" s="73">
        <v>32869</v>
      </c>
      <c r="L24" s="73"/>
      <c r="M24" s="73"/>
      <c r="N24" s="73">
        <v>7114</v>
      </c>
      <c r="O24" s="73"/>
      <c r="P24" s="73"/>
      <c r="Q24" s="396"/>
      <c r="R24" s="420">
        <f t="shared" si="0"/>
        <v>109582</v>
      </c>
      <c r="S24" s="31"/>
    </row>
    <row r="25" spans="3:19" ht="12" customHeight="1" x14ac:dyDescent="0.2">
      <c r="C25" s="13"/>
      <c r="D25" s="19">
        <f>'Revenue - Base year'!D26</f>
        <v>15</v>
      </c>
      <c r="E25" s="67" t="str">
        <f>IF(OR('Services - Base year'!E24="",'Services - Base year'!E24="[Enter service]"),"",'Services - Base year'!E24)</f>
        <v>Museums and Cultural Heritage</v>
      </c>
      <c r="F25" s="68" t="str">
        <f>IF(OR('Services - Base year'!F24="",'Services - Base year'!F24="[Select]"),"",'Services - Base year'!F24)</f>
        <v>External</v>
      </c>
      <c r="G25" s="26"/>
      <c r="H25" s="73"/>
      <c r="I25" s="73"/>
      <c r="J25" s="73"/>
      <c r="K25" s="73"/>
      <c r="L25" s="73"/>
      <c r="M25" s="73"/>
      <c r="N25" s="73"/>
      <c r="O25" s="73"/>
      <c r="P25" s="73"/>
      <c r="Q25" s="396"/>
      <c r="R25" s="420">
        <f t="shared" si="0"/>
        <v>0</v>
      </c>
      <c r="S25" s="31"/>
    </row>
    <row r="26" spans="3:19" ht="12" customHeight="1" x14ac:dyDescent="0.2">
      <c r="C26" s="13"/>
      <c r="D26" s="19">
        <f>'Revenue - Base year'!D27</f>
        <v>16</v>
      </c>
      <c r="E26" s="67" t="str">
        <f>IF(OR('Services - Base year'!E25="",'Services - Base year'!E25="[Enter service]"),"",'Services - Base year'!E25)</f>
        <v>Libraries</v>
      </c>
      <c r="F26" s="68" t="str">
        <f>IF(OR('Services - Base year'!F25="",'Services - Base year'!F25="[Select]"),"",'Services - Base year'!F25)</f>
        <v>External</v>
      </c>
      <c r="G26" s="26"/>
      <c r="H26" s="73">
        <v>10800</v>
      </c>
      <c r="I26" s="73">
        <v>20600</v>
      </c>
      <c r="J26" s="73"/>
      <c r="K26" s="73"/>
      <c r="L26" s="73"/>
      <c r="M26" s="73"/>
      <c r="N26" s="73">
        <v>259349</v>
      </c>
      <c r="O26" s="73"/>
      <c r="P26" s="73"/>
      <c r="Q26" s="396"/>
      <c r="R26" s="420">
        <f t="shared" si="0"/>
        <v>290749</v>
      </c>
      <c r="S26" s="31"/>
    </row>
    <row r="27" spans="3:19" ht="12" customHeight="1" x14ac:dyDescent="0.2">
      <c r="C27" s="13"/>
      <c r="D27" s="19">
        <f>'Revenue - Base year'!D28</f>
        <v>17</v>
      </c>
      <c r="E27" s="67" t="str">
        <f>IF(OR('Services - Base year'!E26="",'Services - Base year'!E26="[Enter service]"),"",'Services - Base year'!E26)</f>
        <v>Public Centres &amp; Halls</v>
      </c>
      <c r="F27" s="68" t="str">
        <f>IF(OR('Services - Base year'!F26="",'Services - Base year'!F26="[Select]"),"",'Services - Base year'!F26)</f>
        <v>External</v>
      </c>
      <c r="G27" s="26"/>
      <c r="H27" s="73">
        <v>106168</v>
      </c>
      <c r="I27" s="73">
        <v>113483</v>
      </c>
      <c r="J27" s="73"/>
      <c r="K27" s="73">
        <v>144526</v>
      </c>
      <c r="L27" s="73"/>
      <c r="M27" s="73"/>
      <c r="N27" s="73">
        <v>22346</v>
      </c>
      <c r="O27" s="73"/>
      <c r="P27" s="73"/>
      <c r="Q27" s="396"/>
      <c r="R27" s="420">
        <f t="shared" si="0"/>
        <v>386523</v>
      </c>
      <c r="S27" s="31"/>
    </row>
    <row r="28" spans="3:19" ht="12" customHeight="1" x14ac:dyDescent="0.2">
      <c r="C28" s="13"/>
      <c r="D28" s="19">
        <f>'Revenue - Base year'!D29</f>
        <v>18</v>
      </c>
      <c r="E28" s="67" t="str">
        <f>IF(OR('Services - Base year'!E27="",'Services - Base year'!E27="[Enter service]"),"",'Services - Base year'!E27)</f>
        <v>Programs</v>
      </c>
      <c r="F28" s="68" t="str">
        <f>IF(OR('Services - Base year'!F27="",'Services - Base year'!F27="[Select]"),"",'Services - Base year'!F27)</f>
        <v>External</v>
      </c>
      <c r="G28" s="26"/>
      <c r="H28" s="73"/>
      <c r="I28" s="73">
        <v>65183</v>
      </c>
      <c r="J28" s="73"/>
      <c r="K28" s="73"/>
      <c r="L28" s="73"/>
      <c r="M28" s="73"/>
      <c r="N28" s="73">
        <v>30000</v>
      </c>
      <c r="O28" s="73"/>
      <c r="P28" s="73"/>
      <c r="Q28" s="396"/>
      <c r="R28" s="420">
        <f t="shared" si="0"/>
        <v>95183</v>
      </c>
      <c r="S28" s="31"/>
    </row>
    <row r="29" spans="3:19" ht="12" customHeight="1" x14ac:dyDescent="0.2">
      <c r="C29" s="13"/>
      <c r="D29" s="19">
        <f>'Revenue - Base year'!D30</f>
        <v>19</v>
      </c>
      <c r="E29" s="67" t="str">
        <f>IF(OR('Services - Base year'!E28="",'Services - Base year'!E28="[Enter service]"),"",'Services - Base year'!E28)</f>
        <v>Recreation &amp; Culture Administration</v>
      </c>
      <c r="F29" s="68" t="str">
        <f>IF(OR('Services - Base year'!F28="",'Services - Base year'!F28="[Select]"),"",'Services - Base year'!F28)</f>
        <v>External</v>
      </c>
      <c r="G29" s="26"/>
      <c r="H29" s="73">
        <f>59082+86311</f>
        <v>145393</v>
      </c>
      <c r="I29" s="73"/>
      <c r="J29" s="73"/>
      <c r="K29" s="73">
        <v>72485</v>
      </c>
      <c r="L29" s="73"/>
      <c r="M29" s="73"/>
      <c r="N29" s="73">
        <v>6450</v>
      </c>
      <c r="O29" s="73"/>
      <c r="P29" s="73"/>
      <c r="Q29" s="396"/>
      <c r="R29" s="420">
        <f t="shared" si="0"/>
        <v>224328</v>
      </c>
      <c r="S29" s="31"/>
    </row>
    <row r="30" spans="3:19" ht="12" customHeight="1" x14ac:dyDescent="0.2">
      <c r="C30" s="13"/>
      <c r="D30" s="19">
        <f>'Revenue - Base year'!D31</f>
        <v>20</v>
      </c>
      <c r="E30" s="67" t="str">
        <f>IF(OR('Services - Base year'!E29="",'Services - Base year'!E29="[Enter service]"),"",'Services - Base year'!E29)</f>
        <v>Residential - General Waste</v>
      </c>
      <c r="F30" s="68" t="str">
        <f>IF(OR('Services - Base year'!F29="",'Services - Base year'!F29="[Select]"),"",'Services - Base year'!F29)</f>
        <v>External</v>
      </c>
      <c r="G30" s="26"/>
      <c r="H30" s="73">
        <v>17098</v>
      </c>
      <c r="I30" s="73">
        <v>328774</v>
      </c>
      <c r="J30" s="73"/>
      <c r="K30" s="73">
        <v>32629</v>
      </c>
      <c r="L30" s="73"/>
      <c r="M30" s="73"/>
      <c r="N30" s="73">
        <v>198500</v>
      </c>
      <c r="O30" s="73"/>
      <c r="P30" s="73"/>
      <c r="Q30" s="396"/>
      <c r="R30" s="420">
        <f t="shared" si="0"/>
        <v>577001</v>
      </c>
      <c r="S30" s="31"/>
    </row>
    <row r="31" spans="3:19" ht="12" customHeight="1" x14ac:dyDescent="0.2">
      <c r="C31" s="13"/>
      <c r="D31" s="19">
        <f>'Revenue - Base year'!D32</f>
        <v>21</v>
      </c>
      <c r="E31" s="67" t="str">
        <f>IF(OR('Services - Base year'!E30="",'Services - Base year'!E30="[Enter service]"),"",'Services - Base year'!E30)</f>
        <v>Residential - Recycled Waste</v>
      </c>
      <c r="F31" s="68" t="str">
        <f>IF(OR('Services - Base year'!F30="",'Services - Base year'!F30="[Select]"),"",'Services - Base year'!F30)</f>
        <v>External</v>
      </c>
      <c r="G31" s="26"/>
      <c r="H31" s="73"/>
      <c r="I31" s="73">
        <v>159650</v>
      </c>
      <c r="J31" s="73"/>
      <c r="K31" s="73"/>
      <c r="L31" s="73"/>
      <c r="M31" s="73"/>
      <c r="N31" s="73">
        <v>32710</v>
      </c>
      <c r="O31" s="73"/>
      <c r="P31" s="73"/>
      <c r="Q31" s="396"/>
      <c r="R31" s="420">
        <f t="shared" si="0"/>
        <v>192360</v>
      </c>
      <c r="S31" s="31"/>
    </row>
    <row r="32" spans="3:19" ht="12" customHeight="1" x14ac:dyDescent="0.2">
      <c r="C32" s="13"/>
      <c r="D32" s="19">
        <f>'Revenue - Base year'!D33</f>
        <v>22</v>
      </c>
      <c r="E32" s="67" t="str">
        <f>IF(OR('Services - Base year'!E31="",'Services - Base year'!E31="[Enter service]"),"",'Services - Base year'!E31)</f>
        <v>Commercial Waste Disposal</v>
      </c>
      <c r="F32" s="68" t="str">
        <f>IF(OR('Services - Base year'!F31="",'Services - Base year'!F31="[Select]"),"",'Services - Base year'!F31)</f>
        <v>External</v>
      </c>
      <c r="G32" s="26"/>
      <c r="H32" s="73">
        <v>28000</v>
      </c>
      <c r="I32" s="73">
        <v>14600</v>
      </c>
      <c r="J32" s="73"/>
      <c r="K32" s="73"/>
      <c r="L32" s="73"/>
      <c r="M32" s="73"/>
      <c r="N32" s="73">
        <v>200</v>
      </c>
      <c r="O32" s="73"/>
      <c r="P32" s="73"/>
      <c r="Q32" s="396"/>
      <c r="R32" s="420">
        <f t="shared" si="0"/>
        <v>42800</v>
      </c>
      <c r="S32" s="31"/>
    </row>
    <row r="33" spans="3:19" ht="12" customHeight="1" x14ac:dyDescent="0.2">
      <c r="C33" s="13"/>
      <c r="D33" s="19">
        <f>'Revenue - Base year'!D34</f>
        <v>23</v>
      </c>
      <c r="E33" s="67" t="str">
        <f>IF(OR('Services - Base year'!E32="",'Services - Base year'!E32="[Enter service]"),"",'Services - Base year'!E32)</f>
        <v>Waste Administration</v>
      </c>
      <c r="F33" s="68" t="str">
        <f>IF(OR('Services - Base year'!F32="",'Services - Base year'!F32="[Select]"),"",'Services - Base year'!F32)</f>
        <v>External</v>
      </c>
      <c r="G33" s="26"/>
      <c r="H33" s="73">
        <v>117879</v>
      </c>
      <c r="I33" s="73">
        <v>8783</v>
      </c>
      <c r="J33" s="73"/>
      <c r="K33" s="73"/>
      <c r="L33" s="73"/>
      <c r="M33" s="73"/>
      <c r="N33" s="73"/>
      <c r="O33" s="73"/>
      <c r="P33" s="73"/>
      <c r="Q33" s="396"/>
      <c r="R33" s="420">
        <f t="shared" si="0"/>
        <v>126662</v>
      </c>
      <c r="S33" s="31"/>
    </row>
    <row r="34" spans="3:19" ht="12" customHeight="1" x14ac:dyDescent="0.2">
      <c r="C34" s="13"/>
      <c r="D34" s="19">
        <f>'Revenue - Base year'!D35</f>
        <v>24</v>
      </c>
      <c r="E34" s="67" t="str">
        <f>IF(OR('Services - Base year'!E33="",'Services - Base year'!E33="[Enter service]"),"",'Services - Base year'!E33)</f>
        <v>Footpaths</v>
      </c>
      <c r="F34" s="68" t="str">
        <f>IF(OR('Services - Base year'!F33="",'Services - Base year'!F33="[Select]"),"",'Services - Base year'!F33)</f>
        <v>External</v>
      </c>
      <c r="G34" s="26"/>
      <c r="H34" s="73">
        <v>70334</v>
      </c>
      <c r="I34" s="73">
        <v>6000</v>
      </c>
      <c r="J34" s="73"/>
      <c r="K34" s="73">
        <v>154650</v>
      </c>
      <c r="L34" s="73"/>
      <c r="M34" s="73"/>
      <c r="N34" s="73"/>
      <c r="O34" s="73"/>
      <c r="P34" s="73"/>
      <c r="Q34" s="396"/>
      <c r="R34" s="420">
        <f t="shared" si="0"/>
        <v>230984</v>
      </c>
      <c r="S34" s="31"/>
    </row>
    <row r="35" spans="3:19" ht="12" customHeight="1" x14ac:dyDescent="0.2">
      <c r="C35" s="13"/>
      <c r="D35" s="19">
        <f>'Revenue - Base year'!D36</f>
        <v>25</v>
      </c>
      <c r="E35" s="67" t="str">
        <f>IF(OR('Services - Base year'!E34="",'Services - Base year'!E34="[Enter service]"),"",'Services - Base year'!E34)</f>
        <v>Traffic Control</v>
      </c>
      <c r="F35" s="68" t="str">
        <f>IF(OR('Services - Base year'!F34="",'Services - Base year'!F34="[Select]"),"",'Services - Base year'!F34)</f>
        <v>External</v>
      </c>
      <c r="G35" s="26"/>
      <c r="H35" s="73">
        <v>52500</v>
      </c>
      <c r="I35" s="73"/>
      <c r="J35" s="73"/>
      <c r="K35" s="73"/>
      <c r="L35" s="73"/>
      <c r="M35" s="73"/>
      <c r="N35" s="73"/>
      <c r="O35" s="73"/>
      <c r="P35" s="73"/>
      <c r="Q35" s="396"/>
      <c r="R35" s="420">
        <f t="shared" si="0"/>
        <v>52500</v>
      </c>
      <c r="S35" s="31"/>
    </row>
    <row r="36" spans="3:19" ht="12" customHeight="1" x14ac:dyDescent="0.2">
      <c r="C36" s="13"/>
      <c r="D36" s="19">
        <f>'Revenue - Base year'!D37</f>
        <v>26</v>
      </c>
      <c r="E36" s="67" t="str">
        <f>IF(OR('Services - Base year'!E35="",'Services - Base year'!E35="[Enter service]"),"",'Services - Base year'!E35)</f>
        <v>Street Enhancements</v>
      </c>
      <c r="F36" s="68" t="str">
        <f>IF(OR('Services - Base year'!F35="",'Services - Base year'!F35="[Select]"),"",'Services - Base year'!F35)</f>
        <v>External</v>
      </c>
      <c r="G36" s="26"/>
      <c r="H36" s="73">
        <v>4000</v>
      </c>
      <c r="I36" s="73">
        <v>3249</v>
      </c>
      <c r="J36" s="73"/>
      <c r="K36" s="73"/>
      <c r="L36" s="73"/>
      <c r="M36" s="73"/>
      <c r="N36" s="73"/>
      <c r="O36" s="73"/>
      <c r="P36" s="73"/>
      <c r="Q36" s="396"/>
      <c r="R36" s="420">
        <f t="shared" si="0"/>
        <v>7249</v>
      </c>
      <c r="S36" s="31"/>
    </row>
    <row r="37" spans="3:19" ht="12" customHeight="1" x14ac:dyDescent="0.2">
      <c r="C37" s="13"/>
      <c r="D37" s="19">
        <f>'Revenue - Base year'!D38</f>
        <v>27</v>
      </c>
      <c r="E37" s="67" t="str">
        <f>IF(OR('Services - Base year'!E36="",'Services - Base year'!E36="[Enter service]"),"",'Services - Base year'!E36)</f>
        <v>Street Lighting</v>
      </c>
      <c r="F37" s="68" t="str">
        <f>IF(OR('Services - Base year'!F36="",'Services - Base year'!F36="[Select]"),"",'Services - Base year'!F36)</f>
        <v>External</v>
      </c>
      <c r="G37" s="26"/>
      <c r="H37" s="73"/>
      <c r="I37" s="73"/>
      <c r="J37" s="73"/>
      <c r="K37" s="73"/>
      <c r="L37" s="73"/>
      <c r="M37" s="73"/>
      <c r="N37" s="73">
        <v>39056</v>
      </c>
      <c r="O37" s="73"/>
      <c r="P37" s="73"/>
      <c r="Q37" s="396"/>
      <c r="R37" s="420">
        <f t="shared" si="0"/>
        <v>39056</v>
      </c>
      <c r="S37" s="31"/>
    </row>
    <row r="38" spans="3:19" ht="12" customHeight="1" x14ac:dyDescent="0.2">
      <c r="C38" s="13"/>
      <c r="D38" s="19">
        <f>'Revenue - Base year'!D39</f>
        <v>28</v>
      </c>
      <c r="E38" s="67" t="str">
        <f>IF(OR('Services - Base year'!E37="",'Services - Base year'!E37="[Enter service]"),"",'Services - Base year'!E37)</f>
        <v>Street Cleaning</v>
      </c>
      <c r="F38" s="68" t="str">
        <f>IF(OR('Services - Base year'!F37="",'Services - Base year'!F37="[Select]"),"",'Services - Base year'!F37)</f>
        <v>External</v>
      </c>
      <c r="G38" s="26"/>
      <c r="H38" s="73"/>
      <c r="I38" s="73">
        <v>8000</v>
      </c>
      <c r="J38" s="73"/>
      <c r="K38" s="73"/>
      <c r="L38" s="73"/>
      <c r="M38" s="73"/>
      <c r="N38" s="73"/>
      <c r="O38" s="73"/>
      <c r="P38" s="73"/>
      <c r="Q38" s="396"/>
      <c r="R38" s="420">
        <f t="shared" si="0"/>
        <v>8000</v>
      </c>
      <c r="S38" s="31"/>
    </row>
    <row r="39" spans="3:19" ht="12" customHeight="1" x14ac:dyDescent="0.2">
      <c r="C39" s="13"/>
      <c r="D39" s="19">
        <f>'Revenue - Base year'!D40</f>
        <v>29</v>
      </c>
      <c r="E39" s="67" t="str">
        <f>IF(OR('Services - Base year'!E38="",'Services - Base year'!E38="[Enter service]"),"",'Services - Base year'!E38)</f>
        <v>Traffic &amp; Street Management Administration</v>
      </c>
      <c r="F39" s="68" t="str">
        <f>IF(OR('Services - Base year'!F38="",'Services - Base year'!F38="[Select]"),"",'Services - Base year'!F38)</f>
        <v>External</v>
      </c>
      <c r="G39" s="26"/>
      <c r="H39" s="73">
        <f>86300+50526</f>
        <v>136826</v>
      </c>
      <c r="I39" s="73">
        <v>29000</v>
      </c>
      <c r="J39" s="73"/>
      <c r="K39" s="73"/>
      <c r="L39" s="73"/>
      <c r="M39" s="73"/>
      <c r="N39" s="73"/>
      <c r="O39" s="73"/>
      <c r="P39" s="73"/>
      <c r="Q39" s="396"/>
      <c r="R39" s="420">
        <f t="shared" si="0"/>
        <v>165826</v>
      </c>
      <c r="S39" s="31"/>
    </row>
    <row r="40" spans="3:19" ht="12" customHeight="1" x14ac:dyDescent="0.2">
      <c r="C40" s="13"/>
      <c r="D40" s="19">
        <f>'Revenue - Base year'!D41</f>
        <v>30</v>
      </c>
      <c r="E40" s="67" t="str">
        <f>IF(OR('Services - Base year'!E39="",'Services - Base year'!E39="[Enter service]"),"",'Services - Base year'!E39)</f>
        <v>Protection of Biodiversity &amp; Habitat</v>
      </c>
      <c r="F40" s="68" t="str">
        <f>IF(OR('Services - Base year'!F39="",'Services - Base year'!F39="[Select]"),"",'Services - Base year'!F39)</f>
        <v>External</v>
      </c>
      <c r="G40" s="26"/>
      <c r="H40" s="73">
        <v>70910</v>
      </c>
      <c r="I40" s="73">
        <v>2900</v>
      </c>
      <c r="J40" s="73"/>
      <c r="K40" s="73"/>
      <c r="L40" s="73"/>
      <c r="M40" s="73"/>
      <c r="N40" s="73">
        <v>15480</v>
      </c>
      <c r="O40" s="73"/>
      <c r="P40" s="73"/>
      <c r="Q40" s="396"/>
      <c r="R40" s="420">
        <f t="shared" si="0"/>
        <v>89290</v>
      </c>
      <c r="S40" s="31"/>
    </row>
    <row r="41" spans="3:19" ht="12" customHeight="1" x14ac:dyDescent="0.2">
      <c r="C41" s="13"/>
      <c r="D41" s="19">
        <f>'Revenue - Base year'!D42</f>
        <v>31</v>
      </c>
      <c r="E41" s="67" t="str">
        <f>IF(OR('Services - Base year'!E40="",'Services - Base year'!E40="[Enter service]"),"",'Services - Base year'!E40)</f>
        <v>Fire Protection</v>
      </c>
      <c r="F41" s="68" t="str">
        <f>IF(OR('Services - Base year'!F40="",'Services - Base year'!F40="[Select]"),"",'Services - Base year'!F40)</f>
        <v>External</v>
      </c>
      <c r="G41" s="26"/>
      <c r="H41" s="73">
        <v>44605</v>
      </c>
      <c r="I41" s="73">
        <v>16300</v>
      </c>
      <c r="J41" s="73"/>
      <c r="K41" s="73"/>
      <c r="L41" s="73"/>
      <c r="M41" s="73"/>
      <c r="N41" s="73"/>
      <c r="O41" s="73"/>
      <c r="P41" s="73"/>
      <c r="Q41" s="396"/>
      <c r="R41" s="420">
        <f t="shared" si="0"/>
        <v>60905</v>
      </c>
      <c r="S41" s="31"/>
    </row>
    <row r="42" spans="3:19" ht="12" customHeight="1" x14ac:dyDescent="0.2">
      <c r="C42" s="13"/>
      <c r="D42" s="19">
        <f>'Revenue - Base year'!D43</f>
        <v>32</v>
      </c>
      <c r="E42" s="67" t="str">
        <f>IF(OR('Services - Base year'!E41="",'Services - Base year'!E41="[Enter service]"),"",'Services - Base year'!E41)</f>
        <v>Drainage</v>
      </c>
      <c r="F42" s="68" t="str">
        <f>IF(OR('Services - Base year'!F41="",'Services - Base year'!F41="[Select]"),"",'Services - Base year'!F41)</f>
        <v>External</v>
      </c>
      <c r="G42" s="26"/>
      <c r="H42" s="73">
        <v>164660</v>
      </c>
      <c r="I42" s="73">
        <v>31700</v>
      </c>
      <c r="J42" s="73"/>
      <c r="K42" s="73">
        <v>206917</v>
      </c>
      <c r="L42" s="73"/>
      <c r="M42" s="73"/>
      <c r="N42" s="73"/>
      <c r="O42" s="73"/>
      <c r="P42" s="73"/>
      <c r="Q42" s="396"/>
      <c r="R42" s="420">
        <f t="shared" si="0"/>
        <v>403277</v>
      </c>
      <c r="S42" s="31"/>
    </row>
    <row r="43" spans="3:19" ht="12" customHeight="1" x14ac:dyDescent="0.2">
      <c r="C43" s="13"/>
      <c r="D43" s="19">
        <f>'Revenue - Base year'!D44</f>
        <v>33</v>
      </c>
      <c r="E43" s="67" t="str">
        <f>IF(OR('Services - Base year'!E42="",'Services - Base year'!E42="[Enter service]"),"",'Services - Base year'!E42)</f>
        <v>Agricultural Services</v>
      </c>
      <c r="F43" s="68" t="str">
        <f>IF(OR('Services - Base year'!F42="",'Services - Base year'!F42="[Select]"),"",'Services - Base year'!F42)</f>
        <v>External</v>
      </c>
      <c r="G43" s="26"/>
      <c r="H43" s="73">
        <v>60715</v>
      </c>
      <c r="I43" s="73">
        <v>86296</v>
      </c>
      <c r="J43" s="73"/>
      <c r="K43" s="73"/>
      <c r="L43" s="73"/>
      <c r="M43" s="73"/>
      <c r="N43" s="73">
        <v>15000</v>
      </c>
      <c r="O43" s="73"/>
      <c r="P43" s="73"/>
      <c r="Q43" s="396"/>
      <c r="R43" s="420">
        <f t="shared" si="0"/>
        <v>162011</v>
      </c>
      <c r="S43" s="31"/>
    </row>
    <row r="44" spans="3:19" ht="12" customHeight="1" x14ac:dyDescent="0.2">
      <c r="C44" s="13"/>
      <c r="D44" s="19">
        <f>'Revenue - Base year'!D45</f>
        <v>34</v>
      </c>
      <c r="E44" s="67" t="str">
        <f>IF(OR('Services - Base year'!E43="",'Services - Base year'!E43="[Enter service]"),"",'Services - Base year'!E43)</f>
        <v>Environment Administration</v>
      </c>
      <c r="F44" s="68" t="str">
        <f>IF(OR('Services - Base year'!F43="",'Services - Base year'!F43="[Select]"),"",'Services - Base year'!F43)</f>
        <v>External</v>
      </c>
      <c r="G44" s="26"/>
      <c r="H44" s="73">
        <v>141202</v>
      </c>
      <c r="I44" s="73">
        <v>38500</v>
      </c>
      <c r="J44" s="73"/>
      <c r="K44" s="73">
        <v>9701</v>
      </c>
      <c r="L44" s="73"/>
      <c r="M44" s="73"/>
      <c r="N44" s="73">
        <v>24183</v>
      </c>
      <c r="O44" s="73"/>
      <c r="P44" s="73"/>
      <c r="Q44" s="396"/>
      <c r="R44" s="420">
        <f t="shared" si="0"/>
        <v>213586</v>
      </c>
      <c r="S44" s="31"/>
    </row>
    <row r="45" spans="3:19" ht="12" customHeight="1" x14ac:dyDescent="0.2">
      <c r="C45" s="13"/>
      <c r="D45" s="19">
        <f>'Revenue - Base year'!D46</f>
        <v>35</v>
      </c>
      <c r="E45" s="67" t="str">
        <f>IF(OR('Services - Base year'!E44="",'Services - Base year'!E44="[Enter service]"),"",'Services - Base year'!E44)</f>
        <v>Community Development &amp; Planning</v>
      </c>
      <c r="F45" s="68" t="str">
        <f>IF(OR('Services - Base year'!F44="",'Services - Base year'!F44="[Select]"),"",'Services - Base year'!F44)</f>
        <v>External</v>
      </c>
      <c r="G45" s="26"/>
      <c r="H45" s="73">
        <v>58314</v>
      </c>
      <c r="I45" s="73">
        <v>93525</v>
      </c>
      <c r="J45" s="73"/>
      <c r="K45" s="73"/>
      <c r="L45" s="73"/>
      <c r="M45" s="73"/>
      <c r="N45" s="73">
        <v>500</v>
      </c>
      <c r="O45" s="73"/>
      <c r="P45" s="73"/>
      <c r="Q45" s="396"/>
      <c r="R45" s="420">
        <f t="shared" si="0"/>
        <v>152339</v>
      </c>
      <c r="S45" s="31"/>
    </row>
    <row r="46" spans="3:19" ht="12" customHeight="1" x14ac:dyDescent="0.2">
      <c r="C46" s="13"/>
      <c r="D46" s="19">
        <f>'Revenue - Base year'!D47</f>
        <v>36</v>
      </c>
      <c r="E46" s="67" t="str">
        <f>IF(OR('Services - Base year'!E45="",'Services - Base year'!E45="[Enter service]"),"",'Services - Base year'!E45)</f>
        <v>Building Control</v>
      </c>
      <c r="F46" s="68" t="str">
        <f>IF(OR('Services - Base year'!F45="",'Services - Base year'!F45="[Select]"),"",'Services - Base year'!F45)</f>
        <v>External</v>
      </c>
      <c r="G46" s="26"/>
      <c r="H46" s="73">
        <v>7153</v>
      </c>
      <c r="I46" s="73">
        <v>145530</v>
      </c>
      <c r="J46" s="73"/>
      <c r="K46" s="73"/>
      <c r="L46" s="73"/>
      <c r="M46" s="73"/>
      <c r="N46" s="73"/>
      <c r="O46" s="73"/>
      <c r="P46" s="73"/>
      <c r="Q46" s="396"/>
      <c r="R46" s="420">
        <f t="shared" si="0"/>
        <v>152683</v>
      </c>
      <c r="S46" s="31"/>
    </row>
    <row r="47" spans="3:19" ht="12" customHeight="1" x14ac:dyDescent="0.2">
      <c r="C47" s="13"/>
      <c r="D47" s="19">
        <f>'Revenue - Base year'!D48</f>
        <v>37</v>
      </c>
      <c r="E47" s="67" t="str">
        <f>IF(OR('Services - Base year'!E46="",'Services - Base year'!E46="[Enter service]"),"",'Services - Base year'!E46)</f>
        <v>Tourism &amp; Area Promotion</v>
      </c>
      <c r="F47" s="68" t="str">
        <f>IF(OR('Services - Base year'!F46="",'Services - Base year'!F46="[Select]"),"",'Services - Base year'!F46)</f>
        <v>External</v>
      </c>
      <c r="G47" s="26"/>
      <c r="H47" s="73">
        <v>280677</v>
      </c>
      <c r="I47" s="73">
        <v>196709</v>
      </c>
      <c r="J47" s="73"/>
      <c r="K47" s="73">
        <v>41504</v>
      </c>
      <c r="L47" s="73"/>
      <c r="M47" s="73"/>
      <c r="N47" s="73">
        <v>64925</v>
      </c>
      <c r="O47" s="73"/>
      <c r="P47" s="73"/>
      <c r="Q47" s="396"/>
      <c r="R47" s="420">
        <f t="shared" si="0"/>
        <v>583815</v>
      </c>
      <c r="S47" s="31"/>
    </row>
    <row r="48" spans="3:19" ht="12" customHeight="1" x14ac:dyDescent="0.2">
      <c r="C48" s="13"/>
      <c r="D48" s="19">
        <f>'Revenue - Base year'!D49</f>
        <v>38</v>
      </c>
      <c r="E48" s="67" t="str">
        <f>IF(OR('Services - Base year'!E47="",'Services - Base year'!E47="[Enter service]"),"",'Services - Base year'!E47)</f>
        <v>Community Amenities</v>
      </c>
      <c r="F48" s="68" t="str">
        <f>IF(OR('Services - Base year'!F47="",'Services - Base year'!F47="[Select]"),"",'Services - Base year'!F47)</f>
        <v>External</v>
      </c>
      <c r="G48" s="26"/>
      <c r="H48" s="73">
        <v>80700</v>
      </c>
      <c r="I48" s="73">
        <v>51153</v>
      </c>
      <c r="J48" s="73"/>
      <c r="K48" s="73"/>
      <c r="L48" s="73"/>
      <c r="M48" s="73"/>
      <c r="N48" s="73"/>
      <c r="O48" s="73"/>
      <c r="P48" s="73"/>
      <c r="Q48" s="396"/>
      <c r="R48" s="420">
        <f t="shared" si="0"/>
        <v>131853</v>
      </c>
      <c r="S48" s="31"/>
    </row>
    <row r="49" spans="3:19" ht="12" customHeight="1" x14ac:dyDescent="0.2">
      <c r="C49" s="13"/>
      <c r="D49" s="19">
        <f>'Revenue - Base year'!D50</f>
        <v>39</v>
      </c>
      <c r="E49" s="67" t="str">
        <f>IF(OR('Services - Base year'!E48="",'Services - Base year'!E48="[Enter service]"),"",'Services - Base year'!E48)</f>
        <v>Air Transport</v>
      </c>
      <c r="F49" s="68" t="str">
        <f>IF(OR('Services - Base year'!F48="",'Services - Base year'!F48="[Select]"),"",'Services - Base year'!F48)</f>
        <v>External</v>
      </c>
      <c r="G49" s="26"/>
      <c r="H49" s="73">
        <v>39948</v>
      </c>
      <c r="I49" s="73">
        <v>14879</v>
      </c>
      <c r="J49" s="73"/>
      <c r="K49" s="73">
        <v>19430</v>
      </c>
      <c r="L49" s="73"/>
      <c r="M49" s="73"/>
      <c r="N49" s="73">
        <v>3458</v>
      </c>
      <c r="O49" s="73"/>
      <c r="P49" s="73"/>
      <c r="Q49" s="396"/>
      <c r="R49" s="420">
        <f t="shared" si="0"/>
        <v>77715</v>
      </c>
      <c r="S49" s="31"/>
    </row>
    <row r="50" spans="3:19" ht="12" customHeight="1" x14ac:dyDescent="0.2">
      <c r="C50" s="13"/>
      <c r="D50" s="19">
        <f>'Revenue - Base year'!D51</f>
        <v>40</v>
      </c>
      <c r="E50" s="67" t="str">
        <f>IF(OR('Services - Base year'!E49="",'Services - Base year'!E49="[Enter service]"),"",'Services - Base year'!E49)</f>
        <v>Markets &amp; Saleyards</v>
      </c>
      <c r="F50" s="68" t="str">
        <f>IF(OR('Services - Base year'!F49="",'Services - Base year'!F49="[Select]"),"",'Services - Base year'!F49)</f>
        <v>External</v>
      </c>
      <c r="G50" s="26"/>
      <c r="H50" s="73">
        <v>1200</v>
      </c>
      <c r="I50" s="73">
        <v>4300</v>
      </c>
      <c r="J50" s="73"/>
      <c r="K50" s="73"/>
      <c r="L50" s="73"/>
      <c r="M50" s="73"/>
      <c r="N50" s="73">
        <v>4514</v>
      </c>
      <c r="O50" s="73"/>
      <c r="P50" s="73"/>
      <c r="Q50" s="396"/>
      <c r="R50" s="420">
        <f t="shared" si="0"/>
        <v>10014</v>
      </c>
      <c r="S50" s="31"/>
    </row>
    <row r="51" spans="3:19" ht="12" customHeight="1" x14ac:dyDescent="0.2">
      <c r="C51" s="13"/>
      <c r="D51" s="19">
        <f>'Revenue - Base year'!D52</f>
        <v>41</v>
      </c>
      <c r="E51" s="67" t="str">
        <f>IF(OR('Services - Base year'!E50="",'Services - Base year'!E50="[Enter service]"),"",'Services - Base year'!E50)</f>
        <v>Economic Affairs</v>
      </c>
      <c r="F51" s="68" t="str">
        <f>IF(OR('Services - Base year'!F50="",'Services - Base year'!F50="[Select]"),"",'Services - Base year'!F50)</f>
        <v>External</v>
      </c>
      <c r="G51" s="26"/>
      <c r="H51" s="73">
        <v>69458</v>
      </c>
      <c r="I51" s="73">
        <v>430000</v>
      </c>
      <c r="J51" s="73"/>
      <c r="K51" s="73">
        <v>11714</v>
      </c>
      <c r="L51" s="73"/>
      <c r="M51" s="73"/>
      <c r="N51" s="73"/>
      <c r="O51" s="73"/>
      <c r="P51" s="73"/>
      <c r="Q51" s="396"/>
      <c r="R51" s="420">
        <f t="shared" si="0"/>
        <v>511172</v>
      </c>
      <c r="S51" s="31"/>
    </row>
    <row r="52" spans="3:19" ht="12" customHeight="1" x14ac:dyDescent="0.2">
      <c r="C52" s="13"/>
      <c r="D52" s="19">
        <f>'Revenue - Base year'!D53</f>
        <v>42</v>
      </c>
      <c r="E52" s="67" t="str">
        <f>IF(OR('Services - Base year'!E51="",'Services - Base year'!E51="[Enter service]"),"",'Services - Base year'!E51)</f>
        <v>Business &amp; Economic Services Administration</v>
      </c>
      <c r="F52" s="68" t="str">
        <f>IF(OR('Services - Base year'!F51="",'Services - Base year'!F51="[Select]"),"",'Services - Base year'!F51)</f>
        <v>Mixed</v>
      </c>
      <c r="G52" s="26"/>
      <c r="H52" s="73">
        <v>258269</v>
      </c>
      <c r="I52" s="73">
        <v>213049</v>
      </c>
      <c r="J52" s="73"/>
      <c r="K52" s="73">
        <v>45976</v>
      </c>
      <c r="L52" s="73"/>
      <c r="M52" s="73"/>
      <c r="N52" s="73">
        <v>84483</v>
      </c>
      <c r="O52" s="73"/>
      <c r="P52" s="73"/>
      <c r="Q52" s="396"/>
      <c r="R52" s="420">
        <f t="shared" si="0"/>
        <v>601777</v>
      </c>
      <c r="S52" s="31"/>
    </row>
    <row r="53" spans="3:19" ht="12" customHeight="1" x14ac:dyDescent="0.2">
      <c r="C53" s="13"/>
      <c r="D53" s="19">
        <f>'Revenue - Base year'!D54</f>
        <v>43</v>
      </c>
      <c r="E53" s="67" t="str">
        <f>IF(OR('Services - Base year'!E52="",'Services - Base year'!E52="[Enter service]"),"",'Services - Base year'!E52)</f>
        <v>Local Roads &amp; Bridges works</v>
      </c>
      <c r="F53" s="68" t="str">
        <f>IF(OR('Services - Base year'!F52="",'Services - Base year'!F52="[Select]"),"",'Services - Base year'!F52)</f>
        <v>External</v>
      </c>
      <c r="G53" s="26"/>
      <c r="H53" s="73">
        <f>959654+457235</f>
        <v>1416889</v>
      </c>
      <c r="I53" s="73">
        <f>342853+1284301</f>
        <v>1627154</v>
      </c>
      <c r="J53" s="73"/>
      <c r="K53" s="73">
        <f>3361804+727167</f>
        <v>4088971</v>
      </c>
      <c r="L53" s="73"/>
      <c r="M53" s="73"/>
      <c r="N53" s="73">
        <f>15000+1950</f>
        <v>16950</v>
      </c>
      <c r="O53" s="73"/>
      <c r="P53" s="73"/>
      <c r="Q53" s="396"/>
      <c r="R53" s="420">
        <f t="shared" si="0"/>
        <v>7149964</v>
      </c>
      <c r="S53" s="31"/>
    </row>
    <row r="54" spans="3:19" ht="12" customHeight="1" x14ac:dyDescent="0.2">
      <c r="C54" s="13"/>
      <c r="D54" s="19">
        <f>'Revenue - Base year'!D55</f>
        <v>44</v>
      </c>
      <c r="E54" s="67" t="str">
        <f>IF(OR('Services - Base year'!E53="",'Services - Base year'!E53="[Enter service]"),"",'Services - Base year'!E53)</f>
        <v>Asset Management</v>
      </c>
      <c r="F54" s="68" t="str">
        <f>IF(OR('Services - Base year'!F53="",'Services - Base year'!F53="[Select]"),"",'Services - Base year'!F53)</f>
        <v>Mixed</v>
      </c>
      <c r="G54" s="26"/>
      <c r="H54" s="73">
        <v>104377</v>
      </c>
      <c r="I54" s="73">
        <v>158056</v>
      </c>
      <c r="J54" s="73"/>
      <c r="K54" s="73"/>
      <c r="L54" s="73"/>
      <c r="M54" s="73"/>
      <c r="N54" s="73">
        <v>3500</v>
      </c>
      <c r="O54" s="73"/>
      <c r="P54" s="73"/>
      <c r="Q54" s="396"/>
      <c r="R54" s="420">
        <f t="shared" si="0"/>
        <v>265933</v>
      </c>
      <c r="S54" s="31"/>
    </row>
    <row r="55" spans="3:19" ht="12" hidden="1" customHeight="1" x14ac:dyDescent="0.2">
      <c r="C55" s="13"/>
      <c r="D55" s="19">
        <f>'Revenue - Base year'!D56</f>
        <v>45</v>
      </c>
      <c r="E55" s="67" t="str">
        <f>IF(OR('Services - Base year'!E54="",'Services - Base year'!E54="[Enter service]"),"",'Services - Base year'!E54)</f>
        <v/>
      </c>
      <c r="F55" s="68" t="str">
        <f>IF(OR('Services - Base year'!F54="",'Services - Base year'!F54="[Select]"),"",'Services - Base year'!F54)</f>
        <v/>
      </c>
      <c r="G55" s="26"/>
      <c r="H55" s="73"/>
      <c r="I55" s="73"/>
      <c r="J55" s="73"/>
      <c r="K55" s="73"/>
      <c r="L55" s="73"/>
      <c r="M55" s="73"/>
      <c r="N55" s="73"/>
      <c r="O55" s="73"/>
      <c r="P55" s="73"/>
      <c r="Q55" s="396"/>
      <c r="R55" s="420">
        <f t="shared" si="0"/>
        <v>0</v>
      </c>
      <c r="S55" s="31"/>
    </row>
    <row r="56" spans="3:19" ht="12" hidden="1" customHeight="1" x14ac:dyDescent="0.2">
      <c r="C56" s="13"/>
      <c r="D56" s="19">
        <f>'Revenue - Base year'!D57</f>
        <v>46</v>
      </c>
      <c r="E56" s="67" t="str">
        <f>IF(OR('Services - Base year'!E55="",'Services - Base year'!E55="[Enter service]"),"",'Services - Base year'!E55)</f>
        <v/>
      </c>
      <c r="F56" s="68" t="str">
        <f>IF(OR('Services - Base year'!F55="",'Services - Base year'!F55="[Select]"),"",'Services - Base year'!F55)</f>
        <v/>
      </c>
      <c r="G56" s="26"/>
      <c r="H56" s="73"/>
      <c r="I56" s="73"/>
      <c r="J56" s="73"/>
      <c r="K56" s="73"/>
      <c r="L56" s="73"/>
      <c r="M56" s="73"/>
      <c r="N56" s="73"/>
      <c r="O56" s="73"/>
      <c r="P56" s="73"/>
      <c r="Q56" s="396"/>
      <c r="R56" s="420">
        <f t="shared" si="0"/>
        <v>0</v>
      </c>
      <c r="S56" s="31"/>
    </row>
    <row r="57" spans="3:19" ht="12" hidden="1" customHeight="1" x14ac:dyDescent="0.2">
      <c r="C57" s="13"/>
      <c r="D57" s="19">
        <f>'Revenue - Base year'!D58</f>
        <v>47</v>
      </c>
      <c r="E57" s="67" t="str">
        <f>IF(OR('Services - Base year'!E56="",'Services - Base year'!E56="[Enter service]"),"",'Services - Base year'!E56)</f>
        <v/>
      </c>
      <c r="F57" s="68" t="str">
        <f>IF(OR('Services - Base year'!F56="",'Services - Base year'!F56="[Select]"),"",'Services - Base year'!F56)</f>
        <v/>
      </c>
      <c r="G57" s="26"/>
      <c r="H57" s="73"/>
      <c r="I57" s="73"/>
      <c r="J57" s="73"/>
      <c r="K57" s="73"/>
      <c r="L57" s="73"/>
      <c r="M57" s="73"/>
      <c r="N57" s="73"/>
      <c r="O57" s="73"/>
      <c r="P57" s="73"/>
      <c r="Q57" s="396"/>
      <c r="R57" s="420">
        <f t="shared" si="0"/>
        <v>0</v>
      </c>
      <c r="S57" s="31"/>
    </row>
    <row r="58" spans="3:19" ht="12" hidden="1" customHeight="1" x14ac:dyDescent="0.2">
      <c r="C58" s="13"/>
      <c r="D58" s="19">
        <f>'Revenue - Base year'!D59</f>
        <v>48</v>
      </c>
      <c r="E58" s="67" t="str">
        <f>IF(OR('Services - Base year'!E57="",'Services - Base year'!E57="[Enter service]"),"",'Services - Base year'!E57)</f>
        <v/>
      </c>
      <c r="F58" s="68" t="str">
        <f>IF(OR('Services - Base year'!F57="",'Services - Base year'!F57="[Select]"),"",'Services - Base year'!F57)</f>
        <v/>
      </c>
      <c r="G58" s="26"/>
      <c r="H58" s="73"/>
      <c r="I58" s="73"/>
      <c r="J58" s="73"/>
      <c r="K58" s="73"/>
      <c r="L58" s="73"/>
      <c r="M58" s="73"/>
      <c r="N58" s="73"/>
      <c r="O58" s="73"/>
      <c r="P58" s="73"/>
      <c r="Q58" s="396"/>
      <c r="R58" s="420">
        <f t="shared" si="0"/>
        <v>0</v>
      </c>
      <c r="S58" s="31"/>
    </row>
    <row r="59" spans="3:19" ht="12" hidden="1" customHeight="1" x14ac:dyDescent="0.2">
      <c r="C59" s="13"/>
      <c r="D59" s="19">
        <f>'Revenue - Base year'!D60</f>
        <v>49</v>
      </c>
      <c r="E59" s="67" t="str">
        <f>IF(OR('Services - Base year'!E58="",'Services - Base year'!E58="[Enter service]"),"",'Services - Base year'!E58)</f>
        <v/>
      </c>
      <c r="F59" s="68" t="str">
        <f>IF(OR('Services - Base year'!F58="",'Services - Base year'!F58="[Select]"),"",'Services - Base year'!F58)</f>
        <v/>
      </c>
      <c r="G59" s="26"/>
      <c r="H59" s="73"/>
      <c r="I59" s="73"/>
      <c r="J59" s="73"/>
      <c r="K59" s="73"/>
      <c r="L59" s="73"/>
      <c r="M59" s="73"/>
      <c r="N59" s="73"/>
      <c r="O59" s="73"/>
      <c r="P59" s="73"/>
      <c r="Q59" s="396"/>
      <c r="R59" s="420">
        <f t="shared" si="0"/>
        <v>0</v>
      </c>
      <c r="S59" s="31"/>
    </row>
    <row r="60" spans="3:19" ht="12" hidden="1" customHeight="1" x14ac:dyDescent="0.2">
      <c r="C60" s="13"/>
      <c r="D60" s="19">
        <f>'Revenue - Base year'!D61</f>
        <v>50</v>
      </c>
      <c r="E60" s="67" t="str">
        <f>IF(OR('Services - Base year'!E59="",'Services - Base year'!E59="[Enter service]"),"",'Services - Base year'!E59)</f>
        <v/>
      </c>
      <c r="F60" s="68" t="str">
        <f>IF(OR('Services - Base year'!F59="",'Services - Base year'!F59="[Select]"),"",'Services - Base year'!F59)</f>
        <v/>
      </c>
      <c r="G60" s="26"/>
      <c r="H60" s="73"/>
      <c r="I60" s="73"/>
      <c r="J60" s="73"/>
      <c r="K60" s="73"/>
      <c r="L60" s="73"/>
      <c r="M60" s="73"/>
      <c r="N60" s="73"/>
      <c r="O60" s="73"/>
      <c r="P60" s="73"/>
      <c r="Q60" s="396"/>
      <c r="R60" s="420">
        <f t="shared" si="0"/>
        <v>0</v>
      </c>
      <c r="S60" s="31"/>
    </row>
    <row r="61" spans="3:19" ht="12" hidden="1" customHeight="1" x14ac:dyDescent="0.2">
      <c r="C61" s="13"/>
      <c r="D61" s="19">
        <f>'Revenue - Base year'!D62</f>
        <v>51</v>
      </c>
      <c r="E61" s="67" t="str">
        <f>IF(OR('Services - Base year'!E60="",'Services - Base year'!E60="[Enter service]"),"",'Services - Base year'!E60)</f>
        <v/>
      </c>
      <c r="F61" s="68" t="str">
        <f>IF(OR('Services - Base year'!F60="",'Services - Base year'!F60="[Select]"),"",'Services - Base year'!F60)</f>
        <v/>
      </c>
      <c r="G61" s="26"/>
      <c r="H61" s="73"/>
      <c r="I61" s="73"/>
      <c r="J61" s="73"/>
      <c r="K61" s="73"/>
      <c r="L61" s="73"/>
      <c r="M61" s="73"/>
      <c r="N61" s="73"/>
      <c r="O61" s="73"/>
      <c r="P61" s="73"/>
      <c r="Q61" s="396"/>
      <c r="R61" s="420">
        <f t="shared" si="0"/>
        <v>0</v>
      </c>
      <c r="S61" s="31"/>
    </row>
    <row r="62" spans="3:19" ht="12" hidden="1" customHeight="1" x14ac:dyDescent="0.2">
      <c r="C62" s="13"/>
      <c r="D62" s="19">
        <f>'Revenue - Base year'!D63</f>
        <v>52</v>
      </c>
      <c r="E62" s="67" t="str">
        <f>IF(OR('Services - Base year'!E61="",'Services - Base year'!E61="[Enter service]"),"",'Services - Base year'!E61)</f>
        <v/>
      </c>
      <c r="F62" s="68" t="str">
        <f>IF(OR('Services - Base year'!F61="",'Services - Base year'!F61="[Select]"),"",'Services - Base year'!F61)</f>
        <v/>
      </c>
      <c r="G62" s="26"/>
      <c r="H62" s="73"/>
      <c r="I62" s="73"/>
      <c r="J62" s="73"/>
      <c r="K62" s="73"/>
      <c r="L62" s="73"/>
      <c r="M62" s="73"/>
      <c r="N62" s="73"/>
      <c r="O62" s="73"/>
      <c r="P62" s="73"/>
      <c r="Q62" s="396"/>
      <c r="R62" s="420">
        <f t="shared" si="0"/>
        <v>0</v>
      </c>
      <c r="S62" s="31"/>
    </row>
    <row r="63" spans="3:19" ht="12" hidden="1" customHeight="1" x14ac:dyDescent="0.2">
      <c r="C63" s="13"/>
      <c r="D63" s="19">
        <f>'Revenue - Base year'!D64</f>
        <v>53</v>
      </c>
      <c r="E63" s="67" t="str">
        <f>IF(OR('Services - Base year'!E62="",'Services - Base year'!E62="[Enter service]"),"",'Services - Base year'!E62)</f>
        <v/>
      </c>
      <c r="F63" s="68" t="str">
        <f>IF(OR('Services - Base year'!F62="",'Services - Base year'!F62="[Select]"),"",'Services - Base year'!F62)</f>
        <v/>
      </c>
      <c r="G63" s="26"/>
      <c r="H63" s="73"/>
      <c r="I63" s="73"/>
      <c r="J63" s="73"/>
      <c r="K63" s="73"/>
      <c r="L63" s="73"/>
      <c r="M63" s="73"/>
      <c r="N63" s="73"/>
      <c r="O63" s="73"/>
      <c r="P63" s="73"/>
      <c r="Q63" s="396"/>
      <c r="R63" s="420">
        <f t="shared" si="0"/>
        <v>0</v>
      </c>
      <c r="S63" s="31"/>
    </row>
    <row r="64" spans="3:19" ht="12" hidden="1" customHeight="1" x14ac:dyDescent="0.2">
      <c r="C64" s="13"/>
      <c r="D64" s="19">
        <f>'Revenue - Base year'!D65</f>
        <v>54</v>
      </c>
      <c r="E64" s="67" t="str">
        <f>IF(OR('Services - Base year'!E63="",'Services - Base year'!E63="[Enter service]"),"",'Services - Base year'!E63)</f>
        <v/>
      </c>
      <c r="F64" s="68" t="str">
        <f>IF(OR('Services - Base year'!F63="",'Services - Base year'!F63="[Select]"),"",'Services - Base year'!F63)</f>
        <v/>
      </c>
      <c r="G64" s="26"/>
      <c r="H64" s="73"/>
      <c r="I64" s="73"/>
      <c r="J64" s="73"/>
      <c r="K64" s="73"/>
      <c r="L64" s="73"/>
      <c r="M64" s="73"/>
      <c r="N64" s="73"/>
      <c r="O64" s="73"/>
      <c r="P64" s="73"/>
      <c r="Q64" s="396"/>
      <c r="R64" s="420">
        <f t="shared" si="0"/>
        <v>0</v>
      </c>
      <c r="S64" s="31"/>
    </row>
    <row r="65" spans="3:19" ht="12" hidden="1" customHeight="1" x14ac:dyDescent="0.2">
      <c r="C65" s="13"/>
      <c r="D65" s="19">
        <f>'Revenue - Base year'!D66</f>
        <v>55</v>
      </c>
      <c r="E65" s="67" t="str">
        <f>IF(OR('Services - Base year'!E64="",'Services - Base year'!E64="[Enter service]"),"",'Services - Base year'!E64)</f>
        <v/>
      </c>
      <c r="F65" s="68" t="str">
        <f>IF(OR('Services - Base year'!F64="",'Services - Base year'!F64="[Select]"),"",'Services - Base year'!F64)</f>
        <v/>
      </c>
      <c r="G65" s="26"/>
      <c r="H65" s="73"/>
      <c r="I65" s="73"/>
      <c r="J65" s="73"/>
      <c r="K65" s="73"/>
      <c r="L65" s="73"/>
      <c r="M65" s="73"/>
      <c r="N65" s="73"/>
      <c r="O65" s="73"/>
      <c r="P65" s="73"/>
      <c r="Q65" s="396"/>
      <c r="R65" s="420">
        <f t="shared" si="0"/>
        <v>0</v>
      </c>
      <c r="S65" s="31"/>
    </row>
    <row r="66" spans="3:19" ht="12" hidden="1" customHeight="1" x14ac:dyDescent="0.2">
      <c r="C66" s="13"/>
      <c r="D66" s="19">
        <f>'Revenue - Base year'!D67</f>
        <v>56</v>
      </c>
      <c r="E66" s="67" t="str">
        <f>IF(OR('Services - Base year'!E65="",'Services - Base year'!E65="[Enter service]"),"",'Services - Base year'!E65)</f>
        <v/>
      </c>
      <c r="F66" s="68" t="str">
        <f>IF(OR('Services - Base year'!F65="",'Services - Base year'!F65="[Select]"),"",'Services - Base year'!F65)</f>
        <v/>
      </c>
      <c r="G66" s="26"/>
      <c r="H66" s="73"/>
      <c r="I66" s="73"/>
      <c r="J66" s="73"/>
      <c r="K66" s="73"/>
      <c r="L66" s="73"/>
      <c r="M66" s="73"/>
      <c r="N66" s="73"/>
      <c r="O66" s="73"/>
      <c r="P66" s="73"/>
      <c r="Q66" s="396"/>
      <c r="R66" s="420">
        <f t="shared" si="0"/>
        <v>0</v>
      </c>
      <c r="S66" s="31"/>
    </row>
    <row r="67" spans="3:19" ht="12" hidden="1" customHeight="1" x14ac:dyDescent="0.2">
      <c r="C67" s="13"/>
      <c r="D67" s="19">
        <f>'Revenue - Base year'!D68</f>
        <v>57</v>
      </c>
      <c r="E67" s="67" t="str">
        <f>IF(OR('Services - Base year'!E66="",'Services - Base year'!E66="[Enter service]"),"",'Services - Base year'!E66)</f>
        <v/>
      </c>
      <c r="F67" s="68" t="str">
        <f>IF(OR('Services - Base year'!F66="",'Services - Base year'!F66="[Select]"),"",'Services - Base year'!F66)</f>
        <v/>
      </c>
      <c r="G67" s="26"/>
      <c r="H67" s="73"/>
      <c r="I67" s="73"/>
      <c r="J67" s="73"/>
      <c r="K67" s="73"/>
      <c r="L67" s="73"/>
      <c r="M67" s="73"/>
      <c r="N67" s="73"/>
      <c r="O67" s="73"/>
      <c r="P67" s="73"/>
      <c r="Q67" s="396"/>
      <c r="R67" s="420">
        <f t="shared" si="0"/>
        <v>0</v>
      </c>
      <c r="S67" s="31"/>
    </row>
    <row r="68" spans="3:19" ht="12" hidden="1" customHeight="1" x14ac:dyDescent="0.2">
      <c r="C68" s="13"/>
      <c r="D68" s="19">
        <f>'Revenue - Base year'!D69</f>
        <v>58</v>
      </c>
      <c r="E68" s="67" t="str">
        <f>IF(OR('Services - Base year'!E67="",'Services - Base year'!E67="[Enter service]"),"",'Services - Base year'!E67)</f>
        <v/>
      </c>
      <c r="F68" s="68" t="str">
        <f>IF(OR('Services - Base year'!F67="",'Services - Base year'!F67="[Select]"),"",'Services - Base year'!F67)</f>
        <v/>
      </c>
      <c r="G68" s="26"/>
      <c r="H68" s="73"/>
      <c r="I68" s="73"/>
      <c r="J68" s="73"/>
      <c r="K68" s="73"/>
      <c r="L68" s="73"/>
      <c r="M68" s="73"/>
      <c r="N68" s="73"/>
      <c r="O68" s="73"/>
      <c r="P68" s="73"/>
      <c r="Q68" s="396"/>
      <c r="R68" s="420">
        <f t="shared" si="0"/>
        <v>0</v>
      </c>
      <c r="S68" s="31"/>
    </row>
    <row r="69" spans="3:19" ht="12" hidden="1" customHeight="1" x14ac:dyDescent="0.2">
      <c r="C69" s="13"/>
      <c r="D69" s="19">
        <f>'Revenue - Base year'!D70</f>
        <v>59</v>
      </c>
      <c r="E69" s="67" t="str">
        <f>IF(OR('Services - Base year'!E68="",'Services - Base year'!E68="[Enter service]"),"",'Services - Base year'!E68)</f>
        <v/>
      </c>
      <c r="F69" s="68" t="str">
        <f>IF(OR('Services - Base year'!F68="",'Services - Base year'!F68="[Select]"),"",'Services - Base year'!F68)</f>
        <v/>
      </c>
      <c r="G69" s="26"/>
      <c r="H69" s="73"/>
      <c r="I69" s="73"/>
      <c r="J69" s="73"/>
      <c r="K69" s="73"/>
      <c r="L69" s="73"/>
      <c r="M69" s="73"/>
      <c r="N69" s="73"/>
      <c r="O69" s="73"/>
      <c r="P69" s="73"/>
      <c r="Q69" s="396"/>
      <c r="R69" s="420">
        <f t="shared" si="0"/>
        <v>0</v>
      </c>
      <c r="S69" s="31"/>
    </row>
    <row r="70" spans="3:19" ht="12" hidden="1" customHeight="1" x14ac:dyDescent="0.2">
      <c r="C70" s="13"/>
      <c r="D70" s="19">
        <f>'Revenue - Base year'!D71</f>
        <v>60</v>
      </c>
      <c r="E70" s="67" t="str">
        <f>IF(OR('Services - Base year'!E69="",'Services - Base year'!E69="[Enter service]"),"",'Services - Base year'!E69)</f>
        <v/>
      </c>
      <c r="F70" s="68" t="str">
        <f>IF(OR('Services - Base year'!F69="",'Services - Base year'!F69="[Select]"),"",'Services - Base year'!F69)</f>
        <v/>
      </c>
      <c r="G70" s="26"/>
      <c r="H70" s="73"/>
      <c r="I70" s="73"/>
      <c r="J70" s="73"/>
      <c r="K70" s="73"/>
      <c r="L70" s="73"/>
      <c r="M70" s="73"/>
      <c r="N70" s="73"/>
      <c r="O70" s="73"/>
      <c r="P70" s="73"/>
      <c r="Q70" s="396"/>
      <c r="R70" s="420">
        <f t="shared" si="0"/>
        <v>0</v>
      </c>
      <c r="S70" s="31"/>
    </row>
    <row r="71" spans="3:19" ht="12" hidden="1" customHeight="1" x14ac:dyDescent="0.2">
      <c r="C71" s="13"/>
      <c r="D71" s="19">
        <f>'Revenue - Base year'!D72</f>
        <v>61</v>
      </c>
      <c r="E71" s="67" t="str">
        <f>IF(OR('Services - Base year'!E70="",'Services - Base year'!E70="[Enter service]"),"",'Services - Base year'!E70)</f>
        <v/>
      </c>
      <c r="F71" s="68" t="str">
        <f>IF(OR('Services - Base year'!F70="",'Services - Base year'!F70="[Select]"),"",'Services - Base year'!F70)</f>
        <v/>
      </c>
      <c r="G71" s="26"/>
      <c r="H71" s="73"/>
      <c r="I71" s="73"/>
      <c r="J71" s="73"/>
      <c r="K71" s="73"/>
      <c r="L71" s="73"/>
      <c r="M71" s="73"/>
      <c r="N71" s="73"/>
      <c r="O71" s="73"/>
      <c r="P71" s="73"/>
      <c r="Q71" s="396"/>
      <c r="R71" s="420">
        <f t="shared" si="0"/>
        <v>0</v>
      </c>
      <c r="S71" s="31"/>
    </row>
    <row r="72" spans="3:19" ht="12" hidden="1" customHeight="1" x14ac:dyDescent="0.2">
      <c r="C72" s="13"/>
      <c r="D72" s="19">
        <f>'Revenue - Base year'!D73</f>
        <v>62</v>
      </c>
      <c r="E72" s="67" t="str">
        <f>IF(OR('Services - Base year'!E71="",'Services - Base year'!E71="[Enter service]"),"",'Services - Base year'!E71)</f>
        <v/>
      </c>
      <c r="F72" s="68" t="str">
        <f>IF(OR('Services - Base year'!F71="",'Services - Base year'!F71="[Select]"),"",'Services - Base year'!F71)</f>
        <v/>
      </c>
      <c r="G72" s="26"/>
      <c r="H72" s="73"/>
      <c r="I72" s="73"/>
      <c r="J72" s="73"/>
      <c r="K72" s="73"/>
      <c r="L72" s="73"/>
      <c r="M72" s="73"/>
      <c r="N72" s="73"/>
      <c r="O72" s="73"/>
      <c r="P72" s="73"/>
      <c r="Q72" s="396"/>
      <c r="R72" s="420">
        <f t="shared" si="0"/>
        <v>0</v>
      </c>
      <c r="S72" s="31"/>
    </row>
    <row r="73" spans="3:19" ht="12" hidden="1" customHeight="1" x14ac:dyDescent="0.2">
      <c r="C73" s="13"/>
      <c r="D73" s="19">
        <f>'Revenue - Base year'!D74</f>
        <v>63</v>
      </c>
      <c r="E73" s="67" t="str">
        <f>IF(OR('Services - Base year'!E72="",'Services - Base year'!E72="[Enter service]"),"",'Services - Base year'!E72)</f>
        <v/>
      </c>
      <c r="F73" s="68" t="str">
        <f>IF(OR('Services - Base year'!F72="",'Services - Base year'!F72="[Select]"),"",'Services - Base year'!F72)</f>
        <v/>
      </c>
      <c r="G73" s="26"/>
      <c r="H73" s="73"/>
      <c r="I73" s="73"/>
      <c r="J73" s="73"/>
      <c r="K73" s="73"/>
      <c r="L73" s="73"/>
      <c r="M73" s="73"/>
      <c r="N73" s="73"/>
      <c r="O73" s="73"/>
      <c r="P73" s="73"/>
      <c r="Q73" s="396"/>
      <c r="R73" s="420">
        <f t="shared" si="0"/>
        <v>0</v>
      </c>
      <c r="S73" s="31"/>
    </row>
    <row r="74" spans="3:19" ht="12" hidden="1" customHeight="1" x14ac:dyDescent="0.2">
      <c r="C74" s="13"/>
      <c r="D74" s="19">
        <f>'Revenue - Base year'!D75</f>
        <v>64</v>
      </c>
      <c r="E74" s="67" t="str">
        <f>IF(OR('Services - Base year'!E73="",'Services - Base year'!E73="[Enter service]"),"",'Services - Base year'!E73)</f>
        <v/>
      </c>
      <c r="F74" s="68" t="str">
        <f>IF(OR('Services - Base year'!F73="",'Services - Base year'!F73="[Select]"),"",'Services - Base year'!F73)</f>
        <v/>
      </c>
      <c r="G74" s="26"/>
      <c r="H74" s="73"/>
      <c r="I74" s="73"/>
      <c r="J74" s="73"/>
      <c r="K74" s="73"/>
      <c r="L74" s="73"/>
      <c r="M74" s="73"/>
      <c r="N74" s="73"/>
      <c r="O74" s="73"/>
      <c r="P74" s="73"/>
      <c r="Q74" s="396"/>
      <c r="R74" s="420">
        <f t="shared" si="0"/>
        <v>0</v>
      </c>
      <c r="S74" s="31"/>
    </row>
    <row r="75" spans="3:19" ht="12" hidden="1" customHeight="1" x14ac:dyDescent="0.2">
      <c r="C75" s="13"/>
      <c r="D75" s="19">
        <f>'Revenue - Base year'!D76</f>
        <v>65</v>
      </c>
      <c r="E75" s="67" t="str">
        <f>IF(OR('Services - Base year'!E74="",'Services - Base year'!E74="[Enter service]"),"",'Services - Base year'!E74)</f>
        <v/>
      </c>
      <c r="F75" s="68" t="str">
        <f>IF(OR('Services - Base year'!F74="",'Services - Base year'!F74="[Select]"),"",'Services - Base year'!F74)</f>
        <v/>
      </c>
      <c r="G75" s="26"/>
      <c r="H75" s="73"/>
      <c r="I75" s="73"/>
      <c r="J75" s="73"/>
      <c r="K75" s="73"/>
      <c r="L75" s="73"/>
      <c r="M75" s="73"/>
      <c r="N75" s="73"/>
      <c r="O75" s="73"/>
      <c r="P75" s="73"/>
      <c r="Q75" s="396"/>
      <c r="R75" s="420">
        <f t="shared" si="0"/>
        <v>0</v>
      </c>
      <c r="S75" s="31"/>
    </row>
    <row r="76" spans="3:19" ht="12" hidden="1" customHeight="1" x14ac:dyDescent="0.2">
      <c r="C76" s="13"/>
      <c r="D76" s="19">
        <f>'Revenue - Base year'!D77</f>
        <v>66</v>
      </c>
      <c r="E76" s="67" t="str">
        <f>IF(OR('Services - Base year'!E75="",'Services - Base year'!E75="[Enter service]"),"",'Services - Base year'!E75)</f>
        <v/>
      </c>
      <c r="F76" s="68" t="str">
        <f>IF(OR('Services - Base year'!F75="",'Services - Base year'!F75="[Select]"),"",'Services - Base year'!F75)</f>
        <v/>
      </c>
      <c r="G76" s="26"/>
      <c r="H76" s="73"/>
      <c r="I76" s="73"/>
      <c r="J76" s="73"/>
      <c r="K76" s="73"/>
      <c r="L76" s="73"/>
      <c r="M76" s="73"/>
      <c r="N76" s="73"/>
      <c r="O76" s="73"/>
      <c r="P76" s="73"/>
      <c r="Q76" s="396"/>
      <c r="R76" s="420">
        <f t="shared" ref="R76:R139" si="1">SUM(H76:Q76)</f>
        <v>0</v>
      </c>
      <c r="S76" s="31"/>
    </row>
    <row r="77" spans="3:19" ht="12" hidden="1" customHeight="1" x14ac:dyDescent="0.2">
      <c r="C77" s="13"/>
      <c r="D77" s="19">
        <f>'Revenue - Base year'!D78</f>
        <v>67</v>
      </c>
      <c r="E77" s="67" t="str">
        <f>IF(OR('Services - Base year'!E76="",'Services - Base year'!E76="[Enter service]"),"",'Services - Base year'!E76)</f>
        <v/>
      </c>
      <c r="F77" s="68" t="str">
        <f>IF(OR('Services - Base year'!F76="",'Services - Base year'!F76="[Select]"),"",'Services - Base year'!F76)</f>
        <v/>
      </c>
      <c r="G77" s="26"/>
      <c r="H77" s="73"/>
      <c r="I77" s="73"/>
      <c r="J77" s="73"/>
      <c r="K77" s="73"/>
      <c r="L77" s="73"/>
      <c r="M77" s="73"/>
      <c r="N77" s="73"/>
      <c r="O77" s="73"/>
      <c r="P77" s="73"/>
      <c r="Q77" s="396"/>
      <c r="R77" s="420">
        <f t="shared" si="1"/>
        <v>0</v>
      </c>
      <c r="S77" s="31"/>
    </row>
    <row r="78" spans="3:19" ht="12" hidden="1" customHeight="1" x14ac:dyDescent="0.2">
      <c r="C78" s="13"/>
      <c r="D78" s="19">
        <f>'Revenue - Base year'!D79</f>
        <v>68</v>
      </c>
      <c r="E78" s="67" t="str">
        <f>IF(OR('Services - Base year'!E77="",'Services - Base year'!E77="[Enter service]"),"",'Services - Base year'!E77)</f>
        <v/>
      </c>
      <c r="F78" s="68" t="str">
        <f>IF(OR('Services - Base year'!F77="",'Services - Base year'!F77="[Select]"),"",'Services - Base year'!F77)</f>
        <v/>
      </c>
      <c r="G78" s="26"/>
      <c r="H78" s="73"/>
      <c r="I78" s="73"/>
      <c r="J78" s="73"/>
      <c r="K78" s="73"/>
      <c r="L78" s="73"/>
      <c r="M78" s="73"/>
      <c r="N78" s="73"/>
      <c r="O78" s="73"/>
      <c r="P78" s="73"/>
      <c r="Q78" s="396"/>
      <c r="R78" s="420">
        <f t="shared" si="1"/>
        <v>0</v>
      </c>
      <c r="S78" s="31"/>
    </row>
    <row r="79" spans="3:19" ht="12" hidden="1" customHeight="1" x14ac:dyDescent="0.2">
      <c r="C79" s="13"/>
      <c r="D79" s="19">
        <f>'Revenue - Base year'!D80</f>
        <v>69</v>
      </c>
      <c r="E79" s="67" t="str">
        <f>IF(OR('Services - Base year'!E78="",'Services - Base year'!E78="[Enter service]"),"",'Services - Base year'!E78)</f>
        <v/>
      </c>
      <c r="F79" s="68" t="str">
        <f>IF(OR('Services - Base year'!F78="",'Services - Base year'!F78="[Select]"),"",'Services - Base year'!F78)</f>
        <v/>
      </c>
      <c r="G79" s="26"/>
      <c r="H79" s="73"/>
      <c r="I79" s="73"/>
      <c r="J79" s="73"/>
      <c r="K79" s="73"/>
      <c r="L79" s="73"/>
      <c r="M79" s="73"/>
      <c r="N79" s="73"/>
      <c r="O79" s="73"/>
      <c r="P79" s="73"/>
      <c r="Q79" s="396"/>
      <c r="R79" s="420">
        <f t="shared" si="1"/>
        <v>0</v>
      </c>
      <c r="S79" s="31"/>
    </row>
    <row r="80" spans="3:19" ht="12" hidden="1" customHeight="1" x14ac:dyDescent="0.2">
      <c r="C80" s="13"/>
      <c r="D80" s="19">
        <f>'Revenue - Base year'!D81</f>
        <v>70</v>
      </c>
      <c r="E80" s="67" t="str">
        <f>IF(OR('Services - Base year'!E79="",'Services - Base year'!E79="[Enter service]"),"",'Services - Base year'!E79)</f>
        <v/>
      </c>
      <c r="F80" s="68" t="str">
        <f>IF(OR('Services - Base year'!F79="",'Services - Base year'!F79="[Select]"),"",'Services - Base year'!F79)</f>
        <v/>
      </c>
      <c r="G80" s="26"/>
      <c r="H80" s="73"/>
      <c r="I80" s="73"/>
      <c r="J80" s="73"/>
      <c r="K80" s="73"/>
      <c r="L80" s="73"/>
      <c r="M80" s="73"/>
      <c r="N80" s="73"/>
      <c r="O80" s="73"/>
      <c r="P80" s="73"/>
      <c r="Q80" s="396"/>
      <c r="R80" s="420">
        <f t="shared" si="1"/>
        <v>0</v>
      </c>
      <c r="S80" s="31"/>
    </row>
    <row r="81" spans="3:19" ht="12" hidden="1" customHeight="1" x14ac:dyDescent="0.2">
      <c r="C81" s="13"/>
      <c r="D81" s="19">
        <f>'Revenue - Base year'!D82</f>
        <v>71</v>
      </c>
      <c r="E81" s="67" t="str">
        <f>IF(OR('Services - Base year'!E80="",'Services - Base year'!E80="[Enter service]"),"",'Services - Base year'!E80)</f>
        <v/>
      </c>
      <c r="F81" s="68" t="str">
        <f>IF(OR('Services - Base year'!F80="",'Services - Base year'!F80="[Select]"),"",'Services - Base year'!F80)</f>
        <v/>
      </c>
      <c r="G81" s="26"/>
      <c r="H81" s="73"/>
      <c r="I81" s="73"/>
      <c r="J81" s="73"/>
      <c r="K81" s="73"/>
      <c r="L81" s="73"/>
      <c r="M81" s="73"/>
      <c r="N81" s="73"/>
      <c r="O81" s="73"/>
      <c r="P81" s="73"/>
      <c r="Q81" s="396"/>
      <c r="R81" s="420">
        <f t="shared" si="1"/>
        <v>0</v>
      </c>
      <c r="S81" s="31"/>
    </row>
    <row r="82" spans="3:19" ht="12" hidden="1" customHeight="1" x14ac:dyDescent="0.2">
      <c r="C82" s="13"/>
      <c r="D82" s="19">
        <f>'Revenue - Base year'!D83</f>
        <v>72</v>
      </c>
      <c r="E82" s="67" t="str">
        <f>IF(OR('Services - Base year'!E81="",'Services - Base year'!E81="[Enter service]"),"",'Services - Base year'!E81)</f>
        <v/>
      </c>
      <c r="F82" s="68" t="str">
        <f>IF(OR('Services - Base year'!F81="",'Services - Base year'!F81="[Select]"),"",'Services - Base year'!F81)</f>
        <v/>
      </c>
      <c r="G82" s="26"/>
      <c r="H82" s="73"/>
      <c r="I82" s="73"/>
      <c r="J82" s="73"/>
      <c r="K82" s="73"/>
      <c r="L82" s="73"/>
      <c r="M82" s="73"/>
      <c r="N82" s="73"/>
      <c r="O82" s="73"/>
      <c r="P82" s="73"/>
      <c r="Q82" s="396"/>
      <c r="R82" s="420">
        <f t="shared" si="1"/>
        <v>0</v>
      </c>
      <c r="S82" s="31"/>
    </row>
    <row r="83" spans="3:19" ht="12" hidden="1" customHeight="1" x14ac:dyDescent="0.2">
      <c r="C83" s="13"/>
      <c r="D83" s="19">
        <f>'Revenue - Base year'!D84</f>
        <v>73</v>
      </c>
      <c r="E83" s="67" t="str">
        <f>IF(OR('Services - Base year'!E82="",'Services - Base year'!E82="[Enter service]"),"",'Services - Base year'!E82)</f>
        <v/>
      </c>
      <c r="F83" s="68" t="str">
        <f>IF(OR('Services - Base year'!F82="",'Services - Base year'!F82="[Select]"),"",'Services - Base year'!F82)</f>
        <v/>
      </c>
      <c r="G83" s="26"/>
      <c r="H83" s="73"/>
      <c r="I83" s="73"/>
      <c r="J83" s="73"/>
      <c r="K83" s="73"/>
      <c r="L83" s="73"/>
      <c r="M83" s="73"/>
      <c r="N83" s="73"/>
      <c r="O83" s="73"/>
      <c r="P83" s="73"/>
      <c r="Q83" s="396"/>
      <c r="R83" s="420">
        <f t="shared" si="1"/>
        <v>0</v>
      </c>
      <c r="S83" s="31"/>
    </row>
    <row r="84" spans="3:19" ht="12" hidden="1" customHeight="1" x14ac:dyDescent="0.2">
      <c r="C84" s="13"/>
      <c r="D84" s="19">
        <f>'Revenue - Base year'!D85</f>
        <v>74</v>
      </c>
      <c r="E84" s="67" t="str">
        <f>IF(OR('Services - Base year'!E83="",'Services - Base year'!E83="[Enter service]"),"",'Services - Base year'!E83)</f>
        <v/>
      </c>
      <c r="F84" s="68" t="str">
        <f>IF(OR('Services - Base year'!F83="",'Services - Base year'!F83="[Select]"),"",'Services - Base year'!F83)</f>
        <v/>
      </c>
      <c r="G84" s="26"/>
      <c r="H84" s="73"/>
      <c r="I84" s="73"/>
      <c r="J84" s="73"/>
      <c r="K84" s="73"/>
      <c r="L84" s="73"/>
      <c r="M84" s="73"/>
      <c r="N84" s="73"/>
      <c r="O84" s="73"/>
      <c r="P84" s="73"/>
      <c r="Q84" s="396"/>
      <c r="R84" s="420">
        <f t="shared" si="1"/>
        <v>0</v>
      </c>
      <c r="S84" s="31"/>
    </row>
    <row r="85" spans="3:19" ht="12" hidden="1" customHeight="1" x14ac:dyDescent="0.2">
      <c r="C85" s="13"/>
      <c r="D85" s="19">
        <f>'Revenue - Base year'!D86</f>
        <v>75</v>
      </c>
      <c r="E85" s="67" t="str">
        <f>IF(OR('Services - Base year'!E84="",'Services - Base year'!E84="[Enter service]"),"",'Services - Base year'!E84)</f>
        <v/>
      </c>
      <c r="F85" s="68" t="str">
        <f>IF(OR('Services - Base year'!F84="",'Services - Base year'!F84="[Select]"),"",'Services - Base year'!F84)</f>
        <v/>
      </c>
      <c r="G85" s="26"/>
      <c r="H85" s="73"/>
      <c r="I85" s="73"/>
      <c r="J85" s="73"/>
      <c r="K85" s="73"/>
      <c r="L85" s="73"/>
      <c r="M85" s="73"/>
      <c r="N85" s="73"/>
      <c r="O85" s="73"/>
      <c r="P85" s="73"/>
      <c r="Q85" s="396"/>
      <c r="R85" s="420">
        <f t="shared" si="1"/>
        <v>0</v>
      </c>
      <c r="S85" s="31"/>
    </row>
    <row r="86" spans="3:19" ht="12" hidden="1" customHeight="1" x14ac:dyDescent="0.2">
      <c r="C86" s="13"/>
      <c r="D86" s="19">
        <f>'Revenue - Base year'!D87</f>
        <v>76</v>
      </c>
      <c r="E86" s="67" t="str">
        <f>IF(OR('Services - Base year'!E85="",'Services - Base year'!E85="[Enter service]"),"",'Services - Base year'!E85)</f>
        <v/>
      </c>
      <c r="F86" s="68" t="str">
        <f>IF(OR('Services - Base year'!F85="",'Services - Base year'!F85="[Select]"),"",'Services - Base year'!F85)</f>
        <v/>
      </c>
      <c r="G86" s="26"/>
      <c r="H86" s="73"/>
      <c r="I86" s="73"/>
      <c r="J86" s="73"/>
      <c r="K86" s="73"/>
      <c r="L86" s="73"/>
      <c r="M86" s="73"/>
      <c r="N86" s="73"/>
      <c r="O86" s="73"/>
      <c r="P86" s="73"/>
      <c r="Q86" s="396"/>
      <c r="R86" s="420">
        <f t="shared" si="1"/>
        <v>0</v>
      </c>
      <c r="S86" s="31"/>
    </row>
    <row r="87" spans="3:19" ht="12" hidden="1" customHeight="1" x14ac:dyDescent="0.2">
      <c r="C87" s="13"/>
      <c r="D87" s="19">
        <f>'Revenue - Base year'!D88</f>
        <v>77</v>
      </c>
      <c r="E87" s="67" t="str">
        <f>IF(OR('Services - Base year'!E86="",'Services - Base year'!E86="[Enter service]"),"",'Services - Base year'!E86)</f>
        <v/>
      </c>
      <c r="F87" s="68" t="str">
        <f>IF(OR('Services - Base year'!F86="",'Services - Base year'!F86="[Select]"),"",'Services - Base year'!F86)</f>
        <v/>
      </c>
      <c r="G87" s="26"/>
      <c r="H87" s="73"/>
      <c r="I87" s="73"/>
      <c r="J87" s="73"/>
      <c r="K87" s="73"/>
      <c r="L87" s="73"/>
      <c r="M87" s="73"/>
      <c r="N87" s="73"/>
      <c r="O87" s="73"/>
      <c r="P87" s="73"/>
      <c r="Q87" s="396"/>
      <c r="R87" s="420">
        <f t="shared" si="1"/>
        <v>0</v>
      </c>
      <c r="S87" s="31"/>
    </row>
    <row r="88" spans="3:19" ht="12" hidden="1" customHeight="1" x14ac:dyDescent="0.2">
      <c r="C88" s="13"/>
      <c r="D88" s="19">
        <f>'Revenue - Base year'!D89</f>
        <v>78</v>
      </c>
      <c r="E88" s="67" t="str">
        <f>IF(OR('Services - Base year'!E87="",'Services - Base year'!E87="[Enter service]"),"",'Services - Base year'!E87)</f>
        <v/>
      </c>
      <c r="F88" s="68" t="str">
        <f>IF(OR('Services - Base year'!F87="",'Services - Base year'!F87="[Select]"),"",'Services - Base year'!F87)</f>
        <v/>
      </c>
      <c r="G88" s="26"/>
      <c r="H88" s="73"/>
      <c r="I88" s="73"/>
      <c r="J88" s="73"/>
      <c r="K88" s="73"/>
      <c r="L88" s="73"/>
      <c r="M88" s="73"/>
      <c r="N88" s="73"/>
      <c r="O88" s="73"/>
      <c r="P88" s="73"/>
      <c r="Q88" s="396"/>
      <c r="R88" s="420">
        <f t="shared" si="1"/>
        <v>0</v>
      </c>
      <c r="S88" s="31"/>
    </row>
    <row r="89" spans="3:19" ht="12" hidden="1" customHeight="1" x14ac:dyDescent="0.2">
      <c r="C89" s="13"/>
      <c r="D89" s="19">
        <f>'Revenue - Base year'!D90</f>
        <v>79</v>
      </c>
      <c r="E89" s="67" t="str">
        <f>IF(OR('Services - Base year'!E88="",'Services - Base year'!E88="[Enter service]"),"",'Services - Base year'!E88)</f>
        <v/>
      </c>
      <c r="F89" s="68" t="str">
        <f>IF(OR('Services - Base year'!F88="",'Services - Base year'!F88="[Select]"),"",'Services - Base year'!F88)</f>
        <v/>
      </c>
      <c r="G89" s="26"/>
      <c r="H89" s="73"/>
      <c r="I89" s="73"/>
      <c r="J89" s="73"/>
      <c r="K89" s="73"/>
      <c r="L89" s="73"/>
      <c r="M89" s="73"/>
      <c r="N89" s="73"/>
      <c r="O89" s="73"/>
      <c r="P89" s="73"/>
      <c r="Q89" s="396"/>
      <c r="R89" s="420">
        <f t="shared" si="1"/>
        <v>0</v>
      </c>
      <c r="S89" s="31"/>
    </row>
    <row r="90" spans="3:19" ht="12" hidden="1" customHeight="1" x14ac:dyDescent="0.2">
      <c r="C90" s="13"/>
      <c r="D90" s="19">
        <f>'Revenue - Base year'!D91</f>
        <v>80</v>
      </c>
      <c r="E90" s="67" t="str">
        <f>IF(OR('Services - Base year'!E89="",'Services - Base year'!E89="[Enter service]"),"",'Services - Base year'!E89)</f>
        <v/>
      </c>
      <c r="F90" s="68" t="str">
        <f>IF(OR('Services - Base year'!F89="",'Services - Base year'!F89="[Select]"),"",'Services - Base year'!F89)</f>
        <v/>
      </c>
      <c r="G90" s="26"/>
      <c r="H90" s="73"/>
      <c r="I90" s="73"/>
      <c r="J90" s="73"/>
      <c r="K90" s="73"/>
      <c r="L90" s="73"/>
      <c r="M90" s="73"/>
      <c r="N90" s="73"/>
      <c r="O90" s="73"/>
      <c r="P90" s="73"/>
      <c r="Q90" s="396"/>
      <c r="R90" s="420">
        <f t="shared" si="1"/>
        <v>0</v>
      </c>
      <c r="S90" s="31"/>
    </row>
    <row r="91" spans="3:19" ht="12" hidden="1" customHeight="1" x14ac:dyDescent="0.2">
      <c r="C91" s="13"/>
      <c r="D91" s="19">
        <f>'Revenue - Base year'!D92</f>
        <v>81</v>
      </c>
      <c r="E91" s="67" t="str">
        <f>IF(OR('Services - Base year'!E90="",'Services - Base year'!E90="[Enter service]"),"",'Services - Base year'!E90)</f>
        <v/>
      </c>
      <c r="F91" s="68" t="str">
        <f>IF(OR('Services - Base year'!F90="",'Services - Base year'!F90="[Select]"),"",'Services - Base year'!F90)</f>
        <v/>
      </c>
      <c r="G91" s="26"/>
      <c r="H91" s="73"/>
      <c r="I91" s="73"/>
      <c r="J91" s="73"/>
      <c r="K91" s="73"/>
      <c r="L91" s="73"/>
      <c r="M91" s="73"/>
      <c r="N91" s="73"/>
      <c r="O91" s="73"/>
      <c r="P91" s="73"/>
      <c r="Q91" s="396"/>
      <c r="R91" s="420">
        <f t="shared" si="1"/>
        <v>0</v>
      </c>
      <c r="S91" s="31"/>
    </row>
    <row r="92" spans="3:19" ht="12" hidden="1" customHeight="1" x14ac:dyDescent="0.2">
      <c r="C92" s="13"/>
      <c r="D92" s="19">
        <f>'Revenue - Base year'!D93</f>
        <v>82</v>
      </c>
      <c r="E92" s="67" t="str">
        <f>IF(OR('Services - Base year'!E91="",'Services - Base year'!E91="[Enter service]"),"",'Services - Base year'!E91)</f>
        <v/>
      </c>
      <c r="F92" s="68" t="str">
        <f>IF(OR('Services - Base year'!F91="",'Services - Base year'!F91="[Select]"),"",'Services - Base year'!F91)</f>
        <v/>
      </c>
      <c r="G92" s="26"/>
      <c r="H92" s="73"/>
      <c r="I92" s="73"/>
      <c r="J92" s="73"/>
      <c r="K92" s="73"/>
      <c r="L92" s="73"/>
      <c r="M92" s="73"/>
      <c r="N92" s="73"/>
      <c r="O92" s="73"/>
      <c r="P92" s="73"/>
      <c r="Q92" s="396"/>
      <c r="R92" s="420">
        <f t="shared" si="1"/>
        <v>0</v>
      </c>
      <c r="S92" s="31"/>
    </row>
    <row r="93" spans="3:19" ht="12" hidden="1" customHeight="1" x14ac:dyDescent="0.2">
      <c r="C93" s="13"/>
      <c r="D93" s="19">
        <f>'Revenue - Base year'!D94</f>
        <v>83</v>
      </c>
      <c r="E93" s="67" t="str">
        <f>IF(OR('Services - Base year'!E92="",'Services - Base year'!E92="[Enter service]"),"",'Services - Base year'!E92)</f>
        <v/>
      </c>
      <c r="F93" s="68" t="str">
        <f>IF(OR('Services - Base year'!F92="",'Services - Base year'!F92="[Select]"),"",'Services - Base year'!F92)</f>
        <v/>
      </c>
      <c r="G93" s="26"/>
      <c r="H93" s="73"/>
      <c r="I93" s="73"/>
      <c r="J93" s="73"/>
      <c r="K93" s="73"/>
      <c r="L93" s="73"/>
      <c r="M93" s="73"/>
      <c r="N93" s="73"/>
      <c r="O93" s="73"/>
      <c r="P93" s="73"/>
      <c r="Q93" s="396"/>
      <c r="R93" s="420">
        <f t="shared" si="1"/>
        <v>0</v>
      </c>
      <c r="S93" s="31"/>
    </row>
    <row r="94" spans="3:19" ht="12" hidden="1" customHeight="1" x14ac:dyDescent="0.2">
      <c r="C94" s="13"/>
      <c r="D94" s="19">
        <f>'Revenue - Base year'!D95</f>
        <v>84</v>
      </c>
      <c r="E94" s="67" t="str">
        <f>IF(OR('Services - Base year'!E93="",'Services - Base year'!E93="[Enter service]"),"",'Services - Base year'!E93)</f>
        <v/>
      </c>
      <c r="F94" s="68" t="str">
        <f>IF(OR('Services - Base year'!F93="",'Services - Base year'!F93="[Select]"),"",'Services - Base year'!F93)</f>
        <v/>
      </c>
      <c r="G94" s="26"/>
      <c r="H94" s="73"/>
      <c r="I94" s="73"/>
      <c r="J94" s="73"/>
      <c r="K94" s="73"/>
      <c r="L94" s="73"/>
      <c r="M94" s="73"/>
      <c r="N94" s="73"/>
      <c r="O94" s="73"/>
      <c r="P94" s="73"/>
      <c r="Q94" s="396"/>
      <c r="R94" s="420">
        <f t="shared" si="1"/>
        <v>0</v>
      </c>
      <c r="S94" s="31"/>
    </row>
    <row r="95" spans="3:19" ht="12" hidden="1" customHeight="1" x14ac:dyDescent="0.2">
      <c r="C95" s="13"/>
      <c r="D95" s="19">
        <f>'Revenue - Base year'!D96</f>
        <v>85</v>
      </c>
      <c r="E95" s="67" t="str">
        <f>IF(OR('Services - Base year'!E94="",'Services - Base year'!E94="[Enter service]"),"",'Services - Base year'!E94)</f>
        <v/>
      </c>
      <c r="F95" s="68" t="str">
        <f>IF(OR('Services - Base year'!F94="",'Services - Base year'!F94="[Select]"),"",'Services - Base year'!F94)</f>
        <v/>
      </c>
      <c r="G95" s="26"/>
      <c r="H95" s="73"/>
      <c r="I95" s="73"/>
      <c r="J95" s="73"/>
      <c r="K95" s="73"/>
      <c r="L95" s="73"/>
      <c r="M95" s="73"/>
      <c r="N95" s="73"/>
      <c r="O95" s="73"/>
      <c r="P95" s="73"/>
      <c r="Q95" s="396"/>
      <c r="R95" s="420">
        <f t="shared" si="1"/>
        <v>0</v>
      </c>
      <c r="S95" s="31"/>
    </row>
    <row r="96" spans="3:19" ht="12" hidden="1" customHeight="1" x14ac:dyDescent="0.2">
      <c r="C96" s="13"/>
      <c r="D96" s="19">
        <f>'Revenue - Base year'!D97</f>
        <v>86</v>
      </c>
      <c r="E96" s="67" t="str">
        <f>IF(OR('Services - Base year'!E95="",'Services - Base year'!E95="[Enter service]"),"",'Services - Base year'!E95)</f>
        <v/>
      </c>
      <c r="F96" s="68" t="str">
        <f>IF(OR('Services - Base year'!F95="",'Services - Base year'!F95="[Select]"),"",'Services - Base year'!F95)</f>
        <v/>
      </c>
      <c r="G96" s="26"/>
      <c r="H96" s="73"/>
      <c r="I96" s="73"/>
      <c r="J96" s="73"/>
      <c r="K96" s="73"/>
      <c r="L96" s="73"/>
      <c r="M96" s="73"/>
      <c r="N96" s="73"/>
      <c r="O96" s="73"/>
      <c r="P96" s="73"/>
      <c r="Q96" s="396"/>
      <c r="R96" s="420">
        <f t="shared" si="1"/>
        <v>0</v>
      </c>
      <c r="S96" s="31"/>
    </row>
    <row r="97" spans="3:19" ht="12" hidden="1" customHeight="1" x14ac:dyDescent="0.2">
      <c r="C97" s="13"/>
      <c r="D97" s="19">
        <f>'Revenue - Base year'!D98</f>
        <v>87</v>
      </c>
      <c r="E97" s="67" t="str">
        <f>IF(OR('Services - Base year'!E96="",'Services - Base year'!E96="[Enter service]"),"",'Services - Base year'!E96)</f>
        <v/>
      </c>
      <c r="F97" s="68" t="str">
        <f>IF(OR('Services - Base year'!F96="",'Services - Base year'!F96="[Select]"),"",'Services - Base year'!F96)</f>
        <v/>
      </c>
      <c r="G97" s="26"/>
      <c r="H97" s="73"/>
      <c r="I97" s="73"/>
      <c r="J97" s="73"/>
      <c r="K97" s="73"/>
      <c r="L97" s="73"/>
      <c r="M97" s="73"/>
      <c r="N97" s="73"/>
      <c r="O97" s="73"/>
      <c r="P97" s="73"/>
      <c r="Q97" s="396"/>
      <c r="R97" s="420">
        <f t="shared" si="1"/>
        <v>0</v>
      </c>
      <c r="S97" s="31"/>
    </row>
    <row r="98" spans="3:19" ht="12" hidden="1" customHeight="1" x14ac:dyDescent="0.2">
      <c r="C98" s="13"/>
      <c r="D98" s="19">
        <f>'Revenue - Base year'!D99</f>
        <v>88</v>
      </c>
      <c r="E98" s="67" t="str">
        <f>IF(OR('Services - Base year'!E97="",'Services - Base year'!E97="[Enter service]"),"",'Services - Base year'!E97)</f>
        <v/>
      </c>
      <c r="F98" s="68" t="str">
        <f>IF(OR('Services - Base year'!F97="",'Services - Base year'!F97="[Select]"),"",'Services - Base year'!F97)</f>
        <v/>
      </c>
      <c r="G98" s="26"/>
      <c r="H98" s="73"/>
      <c r="I98" s="73"/>
      <c r="J98" s="73"/>
      <c r="K98" s="73"/>
      <c r="L98" s="73"/>
      <c r="M98" s="73"/>
      <c r="N98" s="73"/>
      <c r="O98" s="73"/>
      <c r="P98" s="73"/>
      <c r="Q98" s="396"/>
      <c r="R98" s="420">
        <f t="shared" si="1"/>
        <v>0</v>
      </c>
      <c r="S98" s="31"/>
    </row>
    <row r="99" spans="3:19" ht="12" hidden="1" customHeight="1" x14ac:dyDescent="0.2">
      <c r="C99" s="13"/>
      <c r="D99" s="19">
        <f>'Revenue - Base year'!D100</f>
        <v>89</v>
      </c>
      <c r="E99" s="67" t="str">
        <f>IF(OR('Services - Base year'!E98="",'Services - Base year'!E98="[Enter service]"),"",'Services - Base year'!E98)</f>
        <v/>
      </c>
      <c r="F99" s="68" t="str">
        <f>IF(OR('Services - Base year'!F98="",'Services - Base year'!F98="[Select]"),"",'Services - Base year'!F98)</f>
        <v/>
      </c>
      <c r="G99" s="26"/>
      <c r="H99" s="73"/>
      <c r="I99" s="73"/>
      <c r="J99" s="73"/>
      <c r="K99" s="73"/>
      <c r="L99" s="73"/>
      <c r="M99" s="73"/>
      <c r="N99" s="73"/>
      <c r="O99" s="73"/>
      <c r="P99" s="73"/>
      <c r="Q99" s="396"/>
      <c r="R99" s="420">
        <f t="shared" si="1"/>
        <v>0</v>
      </c>
      <c r="S99" s="31"/>
    </row>
    <row r="100" spans="3:19" ht="12" hidden="1" customHeight="1" x14ac:dyDescent="0.2">
      <c r="C100" s="13"/>
      <c r="D100" s="19">
        <f>'Revenue - Base year'!D101</f>
        <v>90</v>
      </c>
      <c r="E100" s="67" t="str">
        <f>IF(OR('Services - Base year'!E99="",'Services - Base year'!E99="[Enter service]"),"",'Services - Base year'!E99)</f>
        <v/>
      </c>
      <c r="F100" s="68" t="str">
        <f>IF(OR('Services - Base year'!F99="",'Services - Base year'!F99="[Select]"),"",'Services - Base year'!F99)</f>
        <v/>
      </c>
      <c r="G100" s="26"/>
      <c r="H100" s="73"/>
      <c r="I100" s="73"/>
      <c r="J100" s="73"/>
      <c r="K100" s="73"/>
      <c r="L100" s="73"/>
      <c r="M100" s="73"/>
      <c r="N100" s="73"/>
      <c r="O100" s="73"/>
      <c r="P100" s="73"/>
      <c r="Q100" s="396"/>
      <c r="R100" s="420">
        <f t="shared" si="1"/>
        <v>0</v>
      </c>
      <c r="S100" s="31"/>
    </row>
    <row r="101" spans="3:19" ht="12" hidden="1" customHeight="1" x14ac:dyDescent="0.2">
      <c r="C101" s="13"/>
      <c r="D101" s="19">
        <f>'Revenue - Base year'!D102</f>
        <v>91</v>
      </c>
      <c r="E101" s="67" t="str">
        <f>IF(OR('Services - Base year'!E100="",'Services - Base year'!E100="[Enter service]"),"",'Services - Base year'!E100)</f>
        <v/>
      </c>
      <c r="F101" s="68" t="str">
        <f>IF(OR('Services - Base year'!F100="",'Services - Base year'!F100="[Select]"),"",'Services - Base year'!F100)</f>
        <v/>
      </c>
      <c r="G101" s="26"/>
      <c r="H101" s="73"/>
      <c r="I101" s="73"/>
      <c r="J101" s="73"/>
      <c r="K101" s="73"/>
      <c r="L101" s="73"/>
      <c r="M101" s="73"/>
      <c r="N101" s="73"/>
      <c r="O101" s="73"/>
      <c r="P101" s="73"/>
      <c r="Q101" s="396"/>
      <c r="R101" s="420">
        <f t="shared" si="1"/>
        <v>0</v>
      </c>
      <c r="S101" s="31"/>
    </row>
    <row r="102" spans="3:19" ht="12" hidden="1" customHeight="1" x14ac:dyDescent="0.2">
      <c r="C102" s="13"/>
      <c r="D102" s="19">
        <f>'Revenue - Base year'!D103</f>
        <v>92</v>
      </c>
      <c r="E102" s="67" t="str">
        <f>IF(OR('Services - Base year'!E101="",'Services - Base year'!E101="[Enter service]"),"",'Services - Base year'!E101)</f>
        <v/>
      </c>
      <c r="F102" s="68" t="str">
        <f>IF(OR('Services - Base year'!F101="",'Services - Base year'!F101="[Select]"),"",'Services - Base year'!F101)</f>
        <v/>
      </c>
      <c r="G102" s="26"/>
      <c r="H102" s="73"/>
      <c r="I102" s="73"/>
      <c r="J102" s="73"/>
      <c r="K102" s="73"/>
      <c r="L102" s="73"/>
      <c r="M102" s="73"/>
      <c r="N102" s="73"/>
      <c r="O102" s="73"/>
      <c r="P102" s="73"/>
      <c r="Q102" s="396"/>
      <c r="R102" s="420">
        <f t="shared" si="1"/>
        <v>0</v>
      </c>
      <c r="S102" s="31"/>
    </row>
    <row r="103" spans="3:19" ht="12" hidden="1" customHeight="1" x14ac:dyDescent="0.2">
      <c r="C103" s="13"/>
      <c r="D103" s="19">
        <f>'Revenue - Base year'!D104</f>
        <v>93</v>
      </c>
      <c r="E103" s="67" t="str">
        <f>IF(OR('Services - Base year'!E102="",'Services - Base year'!E102="[Enter service]"),"",'Services - Base year'!E102)</f>
        <v/>
      </c>
      <c r="F103" s="68" t="str">
        <f>IF(OR('Services - Base year'!F102="",'Services - Base year'!F102="[Select]"),"",'Services - Base year'!F102)</f>
        <v/>
      </c>
      <c r="G103" s="26"/>
      <c r="H103" s="73"/>
      <c r="I103" s="73"/>
      <c r="J103" s="73"/>
      <c r="K103" s="73"/>
      <c r="L103" s="73"/>
      <c r="M103" s="73"/>
      <c r="N103" s="73"/>
      <c r="O103" s="73"/>
      <c r="P103" s="73"/>
      <c r="Q103" s="396"/>
      <c r="R103" s="420">
        <f t="shared" si="1"/>
        <v>0</v>
      </c>
      <c r="S103" s="31"/>
    </row>
    <row r="104" spans="3:19" ht="12" hidden="1" customHeight="1" x14ac:dyDescent="0.2">
      <c r="C104" s="13"/>
      <c r="D104" s="19">
        <f>'Revenue - Base year'!D105</f>
        <v>94</v>
      </c>
      <c r="E104" s="67" t="str">
        <f>IF(OR('Services - Base year'!E103="",'Services - Base year'!E103="[Enter service]"),"",'Services - Base year'!E103)</f>
        <v/>
      </c>
      <c r="F104" s="68" t="str">
        <f>IF(OR('Services - Base year'!F103="",'Services - Base year'!F103="[Select]"),"",'Services - Base year'!F103)</f>
        <v/>
      </c>
      <c r="G104" s="26"/>
      <c r="H104" s="73"/>
      <c r="I104" s="73"/>
      <c r="J104" s="73"/>
      <c r="K104" s="73"/>
      <c r="L104" s="73"/>
      <c r="M104" s="73"/>
      <c r="N104" s="73"/>
      <c r="O104" s="73"/>
      <c r="P104" s="73"/>
      <c r="Q104" s="396"/>
      <c r="R104" s="420">
        <f t="shared" si="1"/>
        <v>0</v>
      </c>
      <c r="S104" s="31"/>
    </row>
    <row r="105" spans="3:19" ht="12" hidden="1" customHeight="1" x14ac:dyDescent="0.2">
      <c r="C105" s="13"/>
      <c r="D105" s="19">
        <f>'Revenue - Base year'!D106</f>
        <v>95</v>
      </c>
      <c r="E105" s="67" t="str">
        <f>IF(OR('Services - Base year'!E104="",'Services - Base year'!E104="[Enter service]"),"",'Services - Base year'!E104)</f>
        <v/>
      </c>
      <c r="F105" s="68" t="str">
        <f>IF(OR('Services - Base year'!F104="",'Services - Base year'!F104="[Select]"),"",'Services - Base year'!F104)</f>
        <v/>
      </c>
      <c r="G105" s="26"/>
      <c r="H105" s="73"/>
      <c r="I105" s="73"/>
      <c r="J105" s="73"/>
      <c r="K105" s="73"/>
      <c r="L105" s="73"/>
      <c r="M105" s="73"/>
      <c r="N105" s="73"/>
      <c r="O105" s="73"/>
      <c r="P105" s="73"/>
      <c r="Q105" s="396"/>
      <c r="R105" s="420">
        <f t="shared" si="1"/>
        <v>0</v>
      </c>
      <c r="S105" s="31"/>
    </row>
    <row r="106" spans="3:19" ht="12" hidden="1" customHeight="1" x14ac:dyDescent="0.2">
      <c r="C106" s="13"/>
      <c r="D106" s="19">
        <f>'Revenue - Base year'!D107</f>
        <v>96</v>
      </c>
      <c r="E106" s="67" t="str">
        <f>IF(OR('Services - Base year'!E105="",'Services - Base year'!E105="[Enter service]"),"",'Services - Base year'!E105)</f>
        <v/>
      </c>
      <c r="F106" s="68" t="str">
        <f>IF(OR('Services - Base year'!F105="",'Services - Base year'!F105="[Select]"),"",'Services - Base year'!F105)</f>
        <v/>
      </c>
      <c r="G106" s="26"/>
      <c r="H106" s="73"/>
      <c r="I106" s="73"/>
      <c r="J106" s="73"/>
      <c r="K106" s="73"/>
      <c r="L106" s="73"/>
      <c r="M106" s="73"/>
      <c r="N106" s="73"/>
      <c r="O106" s="73"/>
      <c r="P106" s="73"/>
      <c r="Q106" s="396"/>
      <c r="R106" s="420">
        <f t="shared" si="1"/>
        <v>0</v>
      </c>
      <c r="S106" s="31"/>
    </row>
    <row r="107" spans="3:19" ht="12" hidden="1" customHeight="1" x14ac:dyDescent="0.2">
      <c r="C107" s="13"/>
      <c r="D107" s="19">
        <f>'Revenue - Base year'!D108</f>
        <v>97</v>
      </c>
      <c r="E107" s="67" t="str">
        <f>IF(OR('Services - Base year'!E106="",'Services - Base year'!E106="[Enter service]"),"",'Services - Base year'!E106)</f>
        <v/>
      </c>
      <c r="F107" s="68" t="str">
        <f>IF(OR('Services - Base year'!F106="",'Services - Base year'!F106="[Select]"),"",'Services - Base year'!F106)</f>
        <v/>
      </c>
      <c r="G107" s="26"/>
      <c r="H107" s="73"/>
      <c r="I107" s="73"/>
      <c r="J107" s="73"/>
      <c r="K107" s="73"/>
      <c r="L107" s="73"/>
      <c r="M107" s="73"/>
      <c r="N107" s="73"/>
      <c r="O107" s="73"/>
      <c r="P107" s="73"/>
      <c r="Q107" s="396"/>
      <c r="R107" s="420">
        <f t="shared" si="1"/>
        <v>0</v>
      </c>
      <c r="S107" s="31"/>
    </row>
    <row r="108" spans="3:19" ht="12" hidden="1" customHeight="1" x14ac:dyDescent="0.2">
      <c r="C108" s="13"/>
      <c r="D108" s="19">
        <f>'Revenue - Base year'!D109</f>
        <v>98</v>
      </c>
      <c r="E108" s="67" t="str">
        <f>IF(OR('Services - Base year'!E107="",'Services - Base year'!E107="[Enter service]"),"",'Services - Base year'!E107)</f>
        <v/>
      </c>
      <c r="F108" s="68" t="str">
        <f>IF(OR('Services - Base year'!F107="",'Services - Base year'!F107="[Select]"),"",'Services - Base year'!F107)</f>
        <v/>
      </c>
      <c r="G108" s="26"/>
      <c r="H108" s="73"/>
      <c r="I108" s="73"/>
      <c r="J108" s="73"/>
      <c r="K108" s="73"/>
      <c r="L108" s="73"/>
      <c r="M108" s="73"/>
      <c r="N108" s="73"/>
      <c r="O108" s="73"/>
      <c r="P108" s="73"/>
      <c r="Q108" s="396"/>
      <c r="R108" s="420">
        <f t="shared" si="1"/>
        <v>0</v>
      </c>
      <c r="S108" s="31"/>
    </row>
    <row r="109" spans="3:19" ht="12" hidden="1" customHeight="1" x14ac:dyDescent="0.2">
      <c r="C109" s="13"/>
      <c r="D109" s="19">
        <f>'Revenue - Base year'!D110</f>
        <v>99</v>
      </c>
      <c r="E109" s="67" t="str">
        <f>IF(OR('Services - Base year'!E108="",'Services - Base year'!E108="[Enter service]"),"",'Services - Base year'!E108)</f>
        <v/>
      </c>
      <c r="F109" s="68" t="str">
        <f>IF(OR('Services - Base year'!F108="",'Services - Base year'!F108="[Select]"),"",'Services - Base year'!F108)</f>
        <v/>
      </c>
      <c r="G109" s="26"/>
      <c r="H109" s="73"/>
      <c r="I109" s="73"/>
      <c r="J109" s="73"/>
      <c r="K109" s="73"/>
      <c r="L109" s="73"/>
      <c r="M109" s="73"/>
      <c r="N109" s="73"/>
      <c r="O109" s="73"/>
      <c r="P109" s="73"/>
      <c r="Q109" s="396"/>
      <c r="R109" s="420">
        <f t="shared" si="1"/>
        <v>0</v>
      </c>
      <c r="S109" s="31"/>
    </row>
    <row r="110" spans="3:19" ht="12" hidden="1" customHeight="1" x14ac:dyDescent="0.2">
      <c r="C110" s="13"/>
      <c r="D110" s="19">
        <f>'Revenue - Base year'!D111</f>
        <v>100</v>
      </c>
      <c r="E110" s="67" t="str">
        <f>IF(OR('Services - Base year'!E109="",'Services - Base year'!E109="[Enter service]"),"",'Services - Base year'!E109)</f>
        <v/>
      </c>
      <c r="F110" s="68" t="str">
        <f>IF(OR('Services - Base year'!F109="",'Services - Base year'!F109="[Select]"),"",'Services - Base year'!F109)</f>
        <v/>
      </c>
      <c r="G110" s="26"/>
      <c r="H110" s="73"/>
      <c r="I110" s="73"/>
      <c r="J110" s="73"/>
      <c r="K110" s="73"/>
      <c r="L110" s="73"/>
      <c r="M110" s="73"/>
      <c r="N110" s="73"/>
      <c r="O110" s="73"/>
      <c r="P110" s="73"/>
      <c r="Q110" s="396"/>
      <c r="R110" s="420">
        <f t="shared" si="1"/>
        <v>0</v>
      </c>
      <c r="S110" s="31"/>
    </row>
    <row r="111" spans="3:19" ht="12" hidden="1" customHeight="1" x14ac:dyDescent="0.2">
      <c r="C111" s="13"/>
      <c r="D111" s="19">
        <f>'Revenue - Base year'!D112</f>
        <v>101</v>
      </c>
      <c r="E111" s="67" t="str">
        <f>IF(OR('Services - Base year'!E110="",'Services - Base year'!E110="[Enter service]"),"",'Services - Base year'!E110)</f>
        <v/>
      </c>
      <c r="F111" s="68" t="str">
        <f>IF(OR('Services - Base year'!F110="",'Services - Base year'!F110="[Select]"),"",'Services - Base year'!F110)</f>
        <v/>
      </c>
      <c r="G111" s="26"/>
      <c r="H111" s="73"/>
      <c r="I111" s="73"/>
      <c r="J111" s="73"/>
      <c r="K111" s="73"/>
      <c r="L111" s="73"/>
      <c r="M111" s="73"/>
      <c r="N111" s="73"/>
      <c r="O111" s="73"/>
      <c r="P111" s="73"/>
      <c r="Q111" s="396"/>
      <c r="R111" s="420">
        <f t="shared" si="1"/>
        <v>0</v>
      </c>
      <c r="S111" s="31"/>
    </row>
    <row r="112" spans="3:19" ht="12" hidden="1" customHeight="1" x14ac:dyDescent="0.2">
      <c r="C112" s="13"/>
      <c r="D112" s="19">
        <f>'Revenue - Base year'!D113</f>
        <v>102</v>
      </c>
      <c r="E112" s="67" t="str">
        <f>IF(OR('Services - Base year'!E111="",'Services - Base year'!E111="[Enter service]"),"",'Services - Base year'!E111)</f>
        <v/>
      </c>
      <c r="F112" s="68" t="str">
        <f>IF(OR('Services - Base year'!F111="",'Services - Base year'!F111="[Select]"),"",'Services - Base year'!F111)</f>
        <v/>
      </c>
      <c r="G112" s="26"/>
      <c r="H112" s="73"/>
      <c r="I112" s="73"/>
      <c r="J112" s="73"/>
      <c r="K112" s="73"/>
      <c r="L112" s="73"/>
      <c r="M112" s="73"/>
      <c r="N112" s="73"/>
      <c r="O112" s="73"/>
      <c r="P112" s="73"/>
      <c r="Q112" s="396"/>
      <c r="R112" s="420">
        <f t="shared" si="1"/>
        <v>0</v>
      </c>
      <c r="S112" s="31"/>
    </row>
    <row r="113" spans="3:19" ht="12" hidden="1" customHeight="1" x14ac:dyDescent="0.2">
      <c r="C113" s="13"/>
      <c r="D113" s="19">
        <f>'Revenue - Base year'!D114</f>
        <v>103</v>
      </c>
      <c r="E113" s="67" t="str">
        <f>IF(OR('Services - Base year'!E112="",'Services - Base year'!E112="[Enter service]"),"",'Services - Base year'!E112)</f>
        <v/>
      </c>
      <c r="F113" s="68" t="str">
        <f>IF(OR('Services - Base year'!F112="",'Services - Base year'!F112="[Select]"),"",'Services - Base year'!F112)</f>
        <v/>
      </c>
      <c r="G113" s="26"/>
      <c r="H113" s="73"/>
      <c r="I113" s="73"/>
      <c r="J113" s="73"/>
      <c r="K113" s="73"/>
      <c r="L113" s="73"/>
      <c r="M113" s="73"/>
      <c r="N113" s="73"/>
      <c r="O113" s="73"/>
      <c r="P113" s="73"/>
      <c r="Q113" s="396"/>
      <c r="R113" s="420">
        <f t="shared" si="1"/>
        <v>0</v>
      </c>
      <c r="S113" s="31"/>
    </row>
    <row r="114" spans="3:19" ht="12" hidden="1" customHeight="1" x14ac:dyDescent="0.2">
      <c r="C114" s="13"/>
      <c r="D114" s="19">
        <f>'Revenue - Base year'!D115</f>
        <v>104</v>
      </c>
      <c r="E114" s="67" t="str">
        <f>IF(OR('Services - Base year'!E113="",'Services - Base year'!E113="[Enter service]"),"",'Services - Base year'!E113)</f>
        <v/>
      </c>
      <c r="F114" s="68" t="str">
        <f>IF(OR('Services - Base year'!F113="",'Services - Base year'!F113="[Select]"),"",'Services - Base year'!F113)</f>
        <v/>
      </c>
      <c r="G114" s="26"/>
      <c r="H114" s="73"/>
      <c r="I114" s="73"/>
      <c r="J114" s="73"/>
      <c r="K114" s="73"/>
      <c r="L114" s="73"/>
      <c r="M114" s="73"/>
      <c r="N114" s="73"/>
      <c r="O114" s="73"/>
      <c r="P114" s="73"/>
      <c r="Q114" s="396"/>
      <c r="R114" s="420">
        <f t="shared" si="1"/>
        <v>0</v>
      </c>
      <c r="S114" s="31"/>
    </row>
    <row r="115" spans="3:19" ht="12" hidden="1" customHeight="1" x14ac:dyDescent="0.2">
      <c r="C115" s="13"/>
      <c r="D115" s="19">
        <f>'Revenue - Base year'!D116</f>
        <v>105</v>
      </c>
      <c r="E115" s="67" t="str">
        <f>IF(OR('Services - Base year'!E114="",'Services - Base year'!E114="[Enter service]"),"",'Services - Base year'!E114)</f>
        <v/>
      </c>
      <c r="F115" s="68" t="str">
        <f>IF(OR('Services - Base year'!F114="",'Services - Base year'!F114="[Select]"),"",'Services - Base year'!F114)</f>
        <v/>
      </c>
      <c r="G115" s="26"/>
      <c r="H115" s="73"/>
      <c r="I115" s="73"/>
      <c r="J115" s="73"/>
      <c r="K115" s="73"/>
      <c r="L115" s="73"/>
      <c r="M115" s="73"/>
      <c r="N115" s="73"/>
      <c r="O115" s="73"/>
      <c r="P115" s="73"/>
      <c r="Q115" s="396"/>
      <c r="R115" s="420">
        <f t="shared" si="1"/>
        <v>0</v>
      </c>
      <c r="S115" s="31"/>
    </row>
    <row r="116" spans="3:19" ht="12" hidden="1" customHeight="1" x14ac:dyDescent="0.2">
      <c r="C116" s="13"/>
      <c r="D116" s="19">
        <f>'Revenue - Base year'!D117</f>
        <v>106</v>
      </c>
      <c r="E116" s="67" t="str">
        <f>IF(OR('Services - Base year'!E115="",'Services - Base year'!E115="[Enter service]"),"",'Services - Base year'!E115)</f>
        <v/>
      </c>
      <c r="F116" s="68" t="str">
        <f>IF(OR('Services - Base year'!F115="",'Services - Base year'!F115="[Select]"),"",'Services - Base year'!F115)</f>
        <v/>
      </c>
      <c r="G116" s="26"/>
      <c r="H116" s="73"/>
      <c r="I116" s="73"/>
      <c r="J116" s="73"/>
      <c r="K116" s="73"/>
      <c r="L116" s="73"/>
      <c r="M116" s="73"/>
      <c r="N116" s="73"/>
      <c r="O116" s="73"/>
      <c r="P116" s="73"/>
      <c r="Q116" s="396"/>
      <c r="R116" s="420">
        <f t="shared" si="1"/>
        <v>0</v>
      </c>
      <c r="S116" s="31"/>
    </row>
    <row r="117" spans="3:19" ht="12" hidden="1" customHeight="1" x14ac:dyDescent="0.2">
      <c r="C117" s="13"/>
      <c r="D117" s="19">
        <f>'Revenue - Base year'!D118</f>
        <v>107</v>
      </c>
      <c r="E117" s="67" t="str">
        <f>IF(OR('Services - Base year'!E116="",'Services - Base year'!E116="[Enter service]"),"",'Services - Base year'!E116)</f>
        <v/>
      </c>
      <c r="F117" s="68" t="str">
        <f>IF(OR('Services - Base year'!F116="",'Services - Base year'!F116="[Select]"),"",'Services - Base year'!F116)</f>
        <v/>
      </c>
      <c r="G117" s="26"/>
      <c r="H117" s="73"/>
      <c r="I117" s="73"/>
      <c r="J117" s="73"/>
      <c r="K117" s="73"/>
      <c r="L117" s="73"/>
      <c r="M117" s="73"/>
      <c r="N117" s="73"/>
      <c r="O117" s="73"/>
      <c r="P117" s="73"/>
      <c r="Q117" s="396"/>
      <c r="R117" s="420">
        <f t="shared" si="1"/>
        <v>0</v>
      </c>
      <c r="S117" s="31"/>
    </row>
    <row r="118" spans="3:19" ht="12" hidden="1" customHeight="1" x14ac:dyDescent="0.2">
      <c r="C118" s="13"/>
      <c r="D118" s="19">
        <f>'Revenue - Base year'!D119</f>
        <v>108</v>
      </c>
      <c r="E118" s="67" t="str">
        <f>IF(OR('Services - Base year'!E117="",'Services - Base year'!E117="[Enter service]"),"",'Services - Base year'!E117)</f>
        <v/>
      </c>
      <c r="F118" s="68" t="str">
        <f>IF(OR('Services - Base year'!F117="",'Services - Base year'!F117="[Select]"),"",'Services - Base year'!F117)</f>
        <v/>
      </c>
      <c r="G118" s="26"/>
      <c r="H118" s="73"/>
      <c r="I118" s="73"/>
      <c r="J118" s="73"/>
      <c r="K118" s="73"/>
      <c r="L118" s="73"/>
      <c r="M118" s="73"/>
      <c r="N118" s="73"/>
      <c r="O118" s="73"/>
      <c r="P118" s="73"/>
      <c r="Q118" s="396"/>
      <c r="R118" s="420">
        <f t="shared" si="1"/>
        <v>0</v>
      </c>
      <c r="S118" s="31"/>
    </row>
    <row r="119" spans="3:19" ht="12" hidden="1" customHeight="1" x14ac:dyDescent="0.2">
      <c r="C119" s="13"/>
      <c r="D119" s="19">
        <f>'Revenue - Base year'!D120</f>
        <v>109</v>
      </c>
      <c r="E119" s="67" t="str">
        <f>IF(OR('Services - Base year'!E118="",'Services - Base year'!E118="[Enter service]"),"",'Services - Base year'!E118)</f>
        <v/>
      </c>
      <c r="F119" s="68" t="str">
        <f>IF(OR('Services - Base year'!F118="",'Services - Base year'!F118="[Select]"),"",'Services - Base year'!F118)</f>
        <v/>
      </c>
      <c r="G119" s="26"/>
      <c r="H119" s="73"/>
      <c r="I119" s="73"/>
      <c r="J119" s="73"/>
      <c r="K119" s="73"/>
      <c r="L119" s="73"/>
      <c r="M119" s="73"/>
      <c r="N119" s="73"/>
      <c r="O119" s="73"/>
      <c r="P119" s="73"/>
      <c r="Q119" s="396"/>
      <c r="R119" s="420">
        <f t="shared" si="1"/>
        <v>0</v>
      </c>
      <c r="S119" s="31"/>
    </row>
    <row r="120" spans="3:19" ht="12" hidden="1" customHeight="1" x14ac:dyDescent="0.2">
      <c r="C120" s="13"/>
      <c r="D120" s="19">
        <f>'Revenue - Base year'!D121</f>
        <v>110</v>
      </c>
      <c r="E120" s="67" t="str">
        <f>IF(OR('Services - Base year'!E119="",'Services - Base year'!E119="[Enter service]"),"",'Services - Base year'!E119)</f>
        <v/>
      </c>
      <c r="F120" s="68" t="str">
        <f>IF(OR('Services - Base year'!F119="",'Services - Base year'!F119="[Select]"),"",'Services - Base year'!F119)</f>
        <v/>
      </c>
      <c r="G120" s="26"/>
      <c r="H120" s="73"/>
      <c r="I120" s="73"/>
      <c r="J120" s="73"/>
      <c r="K120" s="73"/>
      <c r="L120" s="73"/>
      <c r="M120" s="73"/>
      <c r="N120" s="73"/>
      <c r="O120" s="73"/>
      <c r="P120" s="73"/>
      <c r="Q120" s="396"/>
      <c r="R120" s="420">
        <f t="shared" si="1"/>
        <v>0</v>
      </c>
      <c r="S120" s="31"/>
    </row>
    <row r="121" spans="3:19" ht="12" hidden="1" customHeight="1" x14ac:dyDescent="0.2">
      <c r="C121" s="13"/>
      <c r="D121" s="19">
        <f>'Revenue - Base year'!D122</f>
        <v>111</v>
      </c>
      <c r="E121" s="67" t="str">
        <f>IF(OR('Services - Base year'!E120="",'Services - Base year'!E120="[Enter service]"),"",'Services - Base year'!E120)</f>
        <v/>
      </c>
      <c r="F121" s="68" t="str">
        <f>IF(OR('Services - Base year'!F120="",'Services - Base year'!F120="[Select]"),"",'Services - Base year'!F120)</f>
        <v/>
      </c>
      <c r="G121" s="26"/>
      <c r="H121" s="73"/>
      <c r="I121" s="73"/>
      <c r="J121" s="73"/>
      <c r="K121" s="73"/>
      <c r="L121" s="73"/>
      <c r="M121" s="73"/>
      <c r="N121" s="73"/>
      <c r="O121" s="73"/>
      <c r="P121" s="73"/>
      <c r="Q121" s="396"/>
      <c r="R121" s="420">
        <f t="shared" si="1"/>
        <v>0</v>
      </c>
      <c r="S121" s="31"/>
    </row>
    <row r="122" spans="3:19" ht="12" hidden="1" customHeight="1" x14ac:dyDescent="0.2">
      <c r="C122" s="13"/>
      <c r="D122" s="19">
        <f>'Revenue - Base year'!D123</f>
        <v>112</v>
      </c>
      <c r="E122" s="67" t="str">
        <f>IF(OR('Services - Base year'!E121="",'Services - Base year'!E121="[Enter service]"),"",'Services - Base year'!E121)</f>
        <v/>
      </c>
      <c r="F122" s="68" t="str">
        <f>IF(OR('Services - Base year'!F121="",'Services - Base year'!F121="[Select]"),"",'Services - Base year'!F121)</f>
        <v/>
      </c>
      <c r="G122" s="26"/>
      <c r="H122" s="73"/>
      <c r="I122" s="73"/>
      <c r="J122" s="73"/>
      <c r="K122" s="73"/>
      <c r="L122" s="73"/>
      <c r="M122" s="73"/>
      <c r="N122" s="73"/>
      <c r="O122" s="73"/>
      <c r="P122" s="73"/>
      <c r="Q122" s="396"/>
      <c r="R122" s="420">
        <f t="shared" si="1"/>
        <v>0</v>
      </c>
      <c r="S122" s="31"/>
    </row>
    <row r="123" spans="3:19" ht="12" hidden="1" customHeight="1" x14ac:dyDescent="0.2">
      <c r="C123" s="13"/>
      <c r="D123" s="19">
        <f>'Revenue - Base year'!D124</f>
        <v>113</v>
      </c>
      <c r="E123" s="67" t="str">
        <f>IF(OR('Services - Base year'!E122="",'Services - Base year'!E122="[Enter service]"),"",'Services - Base year'!E122)</f>
        <v/>
      </c>
      <c r="F123" s="68" t="str">
        <f>IF(OR('Services - Base year'!F122="",'Services - Base year'!F122="[Select]"),"",'Services - Base year'!F122)</f>
        <v/>
      </c>
      <c r="G123" s="26"/>
      <c r="H123" s="73"/>
      <c r="I123" s="73"/>
      <c r="J123" s="73"/>
      <c r="K123" s="73"/>
      <c r="L123" s="73"/>
      <c r="M123" s="73"/>
      <c r="N123" s="73"/>
      <c r="O123" s="73"/>
      <c r="P123" s="73"/>
      <c r="Q123" s="396"/>
      <c r="R123" s="420">
        <f t="shared" si="1"/>
        <v>0</v>
      </c>
      <c r="S123" s="31"/>
    </row>
    <row r="124" spans="3:19" ht="12" hidden="1" customHeight="1" x14ac:dyDescent="0.2">
      <c r="C124" s="13"/>
      <c r="D124" s="19">
        <f>'Revenue - Base year'!D125</f>
        <v>114</v>
      </c>
      <c r="E124" s="67" t="str">
        <f>IF(OR('Services - Base year'!E123="",'Services - Base year'!E123="[Enter service]"),"",'Services - Base year'!E123)</f>
        <v/>
      </c>
      <c r="F124" s="68" t="str">
        <f>IF(OR('Services - Base year'!F123="",'Services - Base year'!F123="[Select]"),"",'Services - Base year'!F123)</f>
        <v/>
      </c>
      <c r="G124" s="26"/>
      <c r="H124" s="73"/>
      <c r="I124" s="73"/>
      <c r="J124" s="73"/>
      <c r="K124" s="73"/>
      <c r="L124" s="73"/>
      <c r="M124" s="73"/>
      <c r="N124" s="73"/>
      <c r="O124" s="73"/>
      <c r="P124" s="73"/>
      <c r="Q124" s="396"/>
      <c r="R124" s="420">
        <f t="shared" si="1"/>
        <v>0</v>
      </c>
      <c r="S124" s="31"/>
    </row>
    <row r="125" spans="3:19" ht="12" hidden="1" customHeight="1" x14ac:dyDescent="0.2">
      <c r="C125" s="13"/>
      <c r="D125" s="19">
        <f>'Revenue - Base year'!D126</f>
        <v>115</v>
      </c>
      <c r="E125" s="67" t="str">
        <f>IF(OR('Services - Base year'!E124="",'Services - Base year'!E124="[Enter service]"),"",'Services - Base year'!E124)</f>
        <v/>
      </c>
      <c r="F125" s="68" t="str">
        <f>IF(OR('Services - Base year'!F124="",'Services - Base year'!F124="[Select]"),"",'Services - Base year'!F124)</f>
        <v/>
      </c>
      <c r="G125" s="26"/>
      <c r="H125" s="73"/>
      <c r="I125" s="73"/>
      <c r="J125" s="73"/>
      <c r="K125" s="73"/>
      <c r="L125" s="73"/>
      <c r="M125" s="73"/>
      <c r="N125" s="73"/>
      <c r="O125" s="73"/>
      <c r="P125" s="73"/>
      <c r="Q125" s="396"/>
      <c r="R125" s="420">
        <f t="shared" si="1"/>
        <v>0</v>
      </c>
      <c r="S125" s="31"/>
    </row>
    <row r="126" spans="3:19" ht="12" hidden="1" customHeight="1" x14ac:dyDescent="0.2">
      <c r="C126" s="13"/>
      <c r="D126" s="19">
        <f>'Revenue - Base year'!D127</f>
        <v>116</v>
      </c>
      <c r="E126" s="67" t="str">
        <f>IF(OR('Services - Base year'!E125="",'Services - Base year'!E125="[Enter service]"),"",'Services - Base year'!E125)</f>
        <v/>
      </c>
      <c r="F126" s="68" t="str">
        <f>IF(OR('Services - Base year'!F125="",'Services - Base year'!F125="[Select]"),"",'Services - Base year'!F125)</f>
        <v/>
      </c>
      <c r="G126" s="26"/>
      <c r="H126" s="73"/>
      <c r="I126" s="73"/>
      <c r="J126" s="73"/>
      <c r="K126" s="73"/>
      <c r="L126" s="73"/>
      <c r="M126" s="73"/>
      <c r="N126" s="73"/>
      <c r="O126" s="73"/>
      <c r="P126" s="73"/>
      <c r="Q126" s="396"/>
      <c r="R126" s="420">
        <f t="shared" si="1"/>
        <v>0</v>
      </c>
      <c r="S126" s="31"/>
    </row>
    <row r="127" spans="3:19" ht="12" hidden="1" customHeight="1" x14ac:dyDescent="0.2">
      <c r="C127" s="13"/>
      <c r="D127" s="19">
        <f>'Revenue - Base year'!D128</f>
        <v>117</v>
      </c>
      <c r="E127" s="67" t="str">
        <f>IF(OR('Services - Base year'!E126="",'Services - Base year'!E126="[Enter service]"),"",'Services - Base year'!E126)</f>
        <v/>
      </c>
      <c r="F127" s="68" t="str">
        <f>IF(OR('Services - Base year'!F126="",'Services - Base year'!F126="[Select]"),"",'Services - Base year'!F126)</f>
        <v/>
      </c>
      <c r="G127" s="26"/>
      <c r="H127" s="73"/>
      <c r="I127" s="73"/>
      <c r="J127" s="73"/>
      <c r="K127" s="73"/>
      <c r="L127" s="73"/>
      <c r="M127" s="73"/>
      <c r="N127" s="73"/>
      <c r="O127" s="73"/>
      <c r="P127" s="73"/>
      <c r="Q127" s="396"/>
      <c r="R127" s="420">
        <f t="shared" si="1"/>
        <v>0</v>
      </c>
      <c r="S127" s="31"/>
    </row>
    <row r="128" spans="3:19" ht="12" hidden="1" customHeight="1" x14ac:dyDescent="0.2">
      <c r="C128" s="13"/>
      <c r="D128" s="19">
        <f>'Revenue - Base year'!D129</f>
        <v>118</v>
      </c>
      <c r="E128" s="67" t="str">
        <f>IF(OR('Services - Base year'!E127="",'Services - Base year'!E127="[Enter service]"),"",'Services - Base year'!E127)</f>
        <v/>
      </c>
      <c r="F128" s="68" t="str">
        <f>IF(OR('Services - Base year'!F127="",'Services - Base year'!F127="[Select]"),"",'Services - Base year'!F127)</f>
        <v/>
      </c>
      <c r="G128" s="26"/>
      <c r="H128" s="73"/>
      <c r="I128" s="73"/>
      <c r="J128" s="73"/>
      <c r="K128" s="73"/>
      <c r="L128" s="73"/>
      <c r="M128" s="73"/>
      <c r="N128" s="73"/>
      <c r="O128" s="73"/>
      <c r="P128" s="73"/>
      <c r="Q128" s="396"/>
      <c r="R128" s="420">
        <f t="shared" si="1"/>
        <v>0</v>
      </c>
      <c r="S128" s="31"/>
    </row>
    <row r="129" spans="3:19" ht="12" hidden="1" customHeight="1" x14ac:dyDescent="0.2">
      <c r="C129" s="13"/>
      <c r="D129" s="19">
        <f>'Revenue - Base year'!D130</f>
        <v>119</v>
      </c>
      <c r="E129" s="67" t="str">
        <f>IF(OR('Services - Base year'!E128="",'Services - Base year'!E128="[Enter service]"),"",'Services - Base year'!E128)</f>
        <v/>
      </c>
      <c r="F129" s="68" t="str">
        <f>IF(OR('Services - Base year'!F128="",'Services - Base year'!F128="[Select]"),"",'Services - Base year'!F128)</f>
        <v/>
      </c>
      <c r="G129" s="26"/>
      <c r="H129" s="73"/>
      <c r="I129" s="73"/>
      <c r="J129" s="73"/>
      <c r="K129" s="73"/>
      <c r="L129" s="73"/>
      <c r="M129" s="73"/>
      <c r="N129" s="73"/>
      <c r="O129" s="73"/>
      <c r="P129" s="73"/>
      <c r="Q129" s="396"/>
      <c r="R129" s="420">
        <f t="shared" si="1"/>
        <v>0</v>
      </c>
      <c r="S129" s="31"/>
    </row>
    <row r="130" spans="3:19" ht="12" hidden="1" customHeight="1" x14ac:dyDescent="0.2">
      <c r="C130" s="13"/>
      <c r="D130" s="19">
        <f>'Revenue - Base year'!D131</f>
        <v>120</v>
      </c>
      <c r="E130" s="67" t="str">
        <f>IF(OR('Services - Base year'!E129="",'Services - Base year'!E129="[Enter service]"),"",'Services - Base year'!E129)</f>
        <v/>
      </c>
      <c r="F130" s="68" t="str">
        <f>IF(OR('Services - Base year'!F129="",'Services - Base year'!F129="[Select]"),"",'Services - Base year'!F129)</f>
        <v/>
      </c>
      <c r="G130" s="26"/>
      <c r="H130" s="73"/>
      <c r="I130" s="73"/>
      <c r="J130" s="73"/>
      <c r="K130" s="73"/>
      <c r="L130" s="73"/>
      <c r="M130" s="73"/>
      <c r="N130" s="73"/>
      <c r="O130" s="73"/>
      <c r="P130" s="73"/>
      <c r="Q130" s="396"/>
      <c r="R130" s="420">
        <f t="shared" si="1"/>
        <v>0</v>
      </c>
      <c r="S130" s="31"/>
    </row>
    <row r="131" spans="3:19" ht="12" hidden="1" customHeight="1" x14ac:dyDescent="0.2">
      <c r="C131" s="13"/>
      <c r="D131" s="19">
        <f>'Revenue - Base year'!D132</f>
        <v>121</v>
      </c>
      <c r="E131" s="67" t="str">
        <f>IF(OR('Services - Base year'!E130="",'Services - Base year'!E130="[Enter service]"),"",'Services - Base year'!E130)</f>
        <v/>
      </c>
      <c r="F131" s="68" t="str">
        <f>IF(OR('Services - Base year'!F130="",'Services - Base year'!F130="[Select]"),"",'Services - Base year'!F130)</f>
        <v/>
      </c>
      <c r="G131" s="26"/>
      <c r="H131" s="73"/>
      <c r="I131" s="73"/>
      <c r="J131" s="73"/>
      <c r="K131" s="73"/>
      <c r="L131" s="73"/>
      <c r="M131" s="73"/>
      <c r="N131" s="73"/>
      <c r="O131" s="73"/>
      <c r="P131" s="73"/>
      <c r="Q131" s="396"/>
      <c r="R131" s="420">
        <f t="shared" si="1"/>
        <v>0</v>
      </c>
      <c r="S131" s="31"/>
    </row>
    <row r="132" spans="3:19" ht="12" hidden="1" customHeight="1" x14ac:dyDescent="0.2">
      <c r="C132" s="13"/>
      <c r="D132" s="19">
        <f>'Revenue - Base year'!D133</f>
        <v>122</v>
      </c>
      <c r="E132" s="67" t="str">
        <f>IF(OR('Services - Base year'!E131="",'Services - Base year'!E131="[Enter service]"),"",'Services - Base year'!E131)</f>
        <v/>
      </c>
      <c r="F132" s="68" t="str">
        <f>IF(OR('Services - Base year'!F131="",'Services - Base year'!F131="[Select]"),"",'Services - Base year'!F131)</f>
        <v/>
      </c>
      <c r="G132" s="26"/>
      <c r="H132" s="73"/>
      <c r="I132" s="73"/>
      <c r="J132" s="73"/>
      <c r="K132" s="73"/>
      <c r="L132" s="73"/>
      <c r="M132" s="73"/>
      <c r="N132" s="73"/>
      <c r="O132" s="73"/>
      <c r="P132" s="73"/>
      <c r="Q132" s="396"/>
      <c r="R132" s="420">
        <f t="shared" si="1"/>
        <v>0</v>
      </c>
      <c r="S132" s="31"/>
    </row>
    <row r="133" spans="3:19" ht="12" hidden="1" customHeight="1" x14ac:dyDescent="0.2">
      <c r="C133" s="13"/>
      <c r="D133" s="19">
        <f>'Revenue - Base year'!D134</f>
        <v>123</v>
      </c>
      <c r="E133" s="67" t="str">
        <f>IF(OR('Services - Base year'!E132="",'Services - Base year'!E132="[Enter service]"),"",'Services - Base year'!E132)</f>
        <v/>
      </c>
      <c r="F133" s="68" t="str">
        <f>IF(OR('Services - Base year'!F132="",'Services - Base year'!F132="[Select]"),"",'Services - Base year'!F132)</f>
        <v/>
      </c>
      <c r="G133" s="26"/>
      <c r="H133" s="73"/>
      <c r="I133" s="73"/>
      <c r="J133" s="73"/>
      <c r="K133" s="73"/>
      <c r="L133" s="73"/>
      <c r="M133" s="73"/>
      <c r="N133" s="73"/>
      <c r="O133" s="73"/>
      <c r="P133" s="73"/>
      <c r="Q133" s="396"/>
      <c r="R133" s="420">
        <f t="shared" si="1"/>
        <v>0</v>
      </c>
      <c r="S133" s="31"/>
    </row>
    <row r="134" spans="3:19" ht="12" hidden="1" customHeight="1" x14ac:dyDescent="0.2">
      <c r="C134" s="13"/>
      <c r="D134" s="19">
        <f>'Revenue - Base year'!D135</f>
        <v>124</v>
      </c>
      <c r="E134" s="67" t="str">
        <f>IF(OR('Services - Base year'!E133="",'Services - Base year'!E133="[Enter service]"),"",'Services - Base year'!E133)</f>
        <v/>
      </c>
      <c r="F134" s="68" t="str">
        <f>IF(OR('Services - Base year'!F133="",'Services - Base year'!F133="[Select]"),"",'Services - Base year'!F133)</f>
        <v/>
      </c>
      <c r="G134" s="26"/>
      <c r="H134" s="73"/>
      <c r="I134" s="73"/>
      <c r="J134" s="73"/>
      <c r="K134" s="73"/>
      <c r="L134" s="73"/>
      <c r="M134" s="73"/>
      <c r="N134" s="73"/>
      <c r="O134" s="73"/>
      <c r="P134" s="73"/>
      <c r="Q134" s="396"/>
      <c r="R134" s="420">
        <f t="shared" si="1"/>
        <v>0</v>
      </c>
      <c r="S134" s="31"/>
    </row>
    <row r="135" spans="3:19" ht="12" hidden="1" customHeight="1" x14ac:dyDescent="0.2">
      <c r="C135" s="13"/>
      <c r="D135" s="19">
        <f>'Revenue - Base year'!D136</f>
        <v>125</v>
      </c>
      <c r="E135" s="67" t="str">
        <f>IF(OR('Services - Base year'!E134="",'Services - Base year'!E134="[Enter service]"),"",'Services - Base year'!E134)</f>
        <v/>
      </c>
      <c r="F135" s="68" t="str">
        <f>IF(OR('Services - Base year'!F134="",'Services - Base year'!F134="[Select]"),"",'Services - Base year'!F134)</f>
        <v/>
      </c>
      <c r="G135" s="26"/>
      <c r="H135" s="73"/>
      <c r="I135" s="73"/>
      <c r="J135" s="73"/>
      <c r="K135" s="73"/>
      <c r="L135" s="73"/>
      <c r="M135" s="73"/>
      <c r="N135" s="73"/>
      <c r="O135" s="73"/>
      <c r="P135" s="73"/>
      <c r="Q135" s="396"/>
      <c r="R135" s="420">
        <f t="shared" si="1"/>
        <v>0</v>
      </c>
      <c r="S135" s="31"/>
    </row>
    <row r="136" spans="3:19" ht="12" hidden="1" customHeight="1" x14ac:dyDescent="0.2">
      <c r="C136" s="13"/>
      <c r="D136" s="19">
        <f>'Revenue - Base year'!D137</f>
        <v>126</v>
      </c>
      <c r="E136" s="67" t="str">
        <f>IF(OR('Services - Base year'!E135="",'Services - Base year'!E135="[Enter service]"),"",'Services - Base year'!E135)</f>
        <v/>
      </c>
      <c r="F136" s="68" t="str">
        <f>IF(OR('Services - Base year'!F135="",'Services - Base year'!F135="[Select]"),"",'Services - Base year'!F135)</f>
        <v/>
      </c>
      <c r="G136" s="26"/>
      <c r="H136" s="73"/>
      <c r="I136" s="73"/>
      <c r="J136" s="73"/>
      <c r="K136" s="73"/>
      <c r="L136" s="73"/>
      <c r="M136" s="73"/>
      <c r="N136" s="73"/>
      <c r="O136" s="73"/>
      <c r="P136" s="73"/>
      <c r="Q136" s="396"/>
      <c r="R136" s="420">
        <f t="shared" si="1"/>
        <v>0</v>
      </c>
      <c r="S136" s="31"/>
    </row>
    <row r="137" spans="3:19" ht="12" hidden="1" customHeight="1" x14ac:dyDescent="0.2">
      <c r="C137" s="13"/>
      <c r="D137" s="19">
        <f>'Revenue - Base year'!D138</f>
        <v>127</v>
      </c>
      <c r="E137" s="67" t="str">
        <f>IF(OR('Services - Base year'!E136="",'Services - Base year'!E136="[Enter service]"),"",'Services - Base year'!E136)</f>
        <v/>
      </c>
      <c r="F137" s="68" t="str">
        <f>IF(OR('Services - Base year'!F136="",'Services - Base year'!F136="[Select]"),"",'Services - Base year'!F136)</f>
        <v/>
      </c>
      <c r="G137" s="26"/>
      <c r="H137" s="73"/>
      <c r="I137" s="73"/>
      <c r="J137" s="73"/>
      <c r="K137" s="73"/>
      <c r="L137" s="73"/>
      <c r="M137" s="73"/>
      <c r="N137" s="73"/>
      <c r="O137" s="73"/>
      <c r="P137" s="73"/>
      <c r="Q137" s="396"/>
      <c r="R137" s="420">
        <f t="shared" si="1"/>
        <v>0</v>
      </c>
      <c r="S137" s="31"/>
    </row>
    <row r="138" spans="3:19" ht="12" hidden="1" customHeight="1" x14ac:dyDescent="0.2">
      <c r="C138" s="13"/>
      <c r="D138" s="19">
        <f>'Revenue - Base year'!D139</f>
        <v>128</v>
      </c>
      <c r="E138" s="67" t="str">
        <f>IF(OR('Services - Base year'!E137="",'Services - Base year'!E137="[Enter service]"),"",'Services - Base year'!E137)</f>
        <v/>
      </c>
      <c r="F138" s="68" t="str">
        <f>IF(OR('Services - Base year'!F137="",'Services - Base year'!F137="[Select]"),"",'Services - Base year'!F137)</f>
        <v/>
      </c>
      <c r="G138" s="26"/>
      <c r="H138" s="73"/>
      <c r="I138" s="73"/>
      <c r="J138" s="73"/>
      <c r="K138" s="73"/>
      <c r="L138" s="73"/>
      <c r="M138" s="73"/>
      <c r="N138" s="73"/>
      <c r="O138" s="73"/>
      <c r="P138" s="73"/>
      <c r="Q138" s="396"/>
      <c r="R138" s="420">
        <f t="shared" si="1"/>
        <v>0</v>
      </c>
      <c r="S138" s="31"/>
    </row>
    <row r="139" spans="3:19" ht="12" hidden="1" customHeight="1" x14ac:dyDescent="0.2">
      <c r="C139" s="13"/>
      <c r="D139" s="19">
        <f>'Revenue - Base year'!D140</f>
        <v>129</v>
      </c>
      <c r="E139" s="67" t="str">
        <f>IF(OR('Services - Base year'!E138="",'Services - Base year'!E138="[Enter service]"),"",'Services - Base year'!E138)</f>
        <v/>
      </c>
      <c r="F139" s="68" t="str">
        <f>IF(OR('Services - Base year'!F138="",'Services - Base year'!F138="[Select]"),"",'Services - Base year'!F138)</f>
        <v/>
      </c>
      <c r="G139" s="26"/>
      <c r="H139" s="73"/>
      <c r="I139" s="73"/>
      <c r="J139" s="73"/>
      <c r="K139" s="73"/>
      <c r="L139" s="73"/>
      <c r="M139" s="73"/>
      <c r="N139" s="73"/>
      <c r="O139" s="73"/>
      <c r="P139" s="73"/>
      <c r="Q139" s="396"/>
      <c r="R139" s="420">
        <f t="shared" si="1"/>
        <v>0</v>
      </c>
      <c r="S139" s="31"/>
    </row>
    <row r="140" spans="3:19" ht="12" hidden="1" customHeight="1" x14ac:dyDescent="0.2">
      <c r="C140" s="13"/>
      <c r="D140" s="19">
        <f>'Revenue - Base year'!D141</f>
        <v>130</v>
      </c>
      <c r="E140" s="67" t="str">
        <f>IF(OR('Services - Base year'!E139="",'Services - Base year'!E139="[Enter service]"),"",'Services - Base year'!E139)</f>
        <v/>
      </c>
      <c r="F140" s="68" t="str">
        <f>IF(OR('Services - Base year'!F139="",'Services - Base year'!F139="[Select]"),"",'Services - Base year'!F139)</f>
        <v/>
      </c>
      <c r="G140" s="26"/>
      <c r="H140" s="73"/>
      <c r="I140" s="73"/>
      <c r="J140" s="73"/>
      <c r="K140" s="73"/>
      <c r="L140" s="73"/>
      <c r="M140" s="73"/>
      <c r="N140" s="73"/>
      <c r="O140" s="73"/>
      <c r="P140" s="73"/>
      <c r="Q140" s="396"/>
      <c r="R140" s="420">
        <f t="shared" ref="R140:R151" si="2">SUM(H140:Q140)</f>
        <v>0</v>
      </c>
      <c r="S140" s="31"/>
    </row>
    <row r="141" spans="3:19" ht="12" hidden="1" customHeight="1" x14ac:dyDescent="0.2">
      <c r="C141" s="13"/>
      <c r="D141" s="19">
        <f>'Revenue - Base year'!D142</f>
        <v>131</v>
      </c>
      <c r="E141" s="67" t="str">
        <f>IF(OR('Services - Base year'!E140="",'Services - Base year'!E140="[Enter service]"),"",'Services - Base year'!E140)</f>
        <v/>
      </c>
      <c r="F141" s="68" t="str">
        <f>IF(OR('Services - Base year'!F140="",'Services - Base year'!F140="[Select]"),"",'Services - Base year'!F140)</f>
        <v/>
      </c>
      <c r="G141" s="26"/>
      <c r="H141" s="73"/>
      <c r="I141" s="73"/>
      <c r="J141" s="73"/>
      <c r="K141" s="73"/>
      <c r="L141" s="73"/>
      <c r="M141" s="73"/>
      <c r="N141" s="73"/>
      <c r="O141" s="73"/>
      <c r="P141" s="73"/>
      <c r="Q141" s="396"/>
      <c r="R141" s="420">
        <f t="shared" si="2"/>
        <v>0</v>
      </c>
      <c r="S141" s="31"/>
    </row>
    <row r="142" spans="3:19" ht="12" hidden="1" customHeight="1" x14ac:dyDescent="0.2">
      <c r="C142" s="13"/>
      <c r="D142" s="19">
        <f>'Revenue - Base year'!D143</f>
        <v>132</v>
      </c>
      <c r="E142" s="67" t="str">
        <f>IF(OR('Services - Base year'!E141="",'Services - Base year'!E141="[Enter service]"),"",'Services - Base year'!E141)</f>
        <v/>
      </c>
      <c r="F142" s="68" t="str">
        <f>IF(OR('Services - Base year'!F141="",'Services - Base year'!F141="[Select]"),"",'Services - Base year'!F141)</f>
        <v/>
      </c>
      <c r="G142" s="26"/>
      <c r="H142" s="73"/>
      <c r="I142" s="73"/>
      <c r="J142" s="73"/>
      <c r="K142" s="73"/>
      <c r="L142" s="73"/>
      <c r="M142" s="73"/>
      <c r="N142" s="73"/>
      <c r="O142" s="73"/>
      <c r="P142" s="73"/>
      <c r="Q142" s="396"/>
      <c r="R142" s="420">
        <f t="shared" si="2"/>
        <v>0</v>
      </c>
      <c r="S142" s="31"/>
    </row>
    <row r="143" spans="3:19" ht="12" hidden="1" customHeight="1" x14ac:dyDescent="0.2">
      <c r="C143" s="13"/>
      <c r="D143" s="19">
        <f>'Revenue - Base year'!D144</f>
        <v>133</v>
      </c>
      <c r="E143" s="67" t="str">
        <f>IF(OR('Services - Base year'!E142="",'Services - Base year'!E142="[Enter service]"),"",'Services - Base year'!E142)</f>
        <v/>
      </c>
      <c r="F143" s="68" t="str">
        <f>IF(OR('Services - Base year'!F142="",'Services - Base year'!F142="[Select]"),"",'Services - Base year'!F142)</f>
        <v/>
      </c>
      <c r="G143" s="26"/>
      <c r="H143" s="73"/>
      <c r="I143" s="73"/>
      <c r="J143" s="73"/>
      <c r="K143" s="73"/>
      <c r="L143" s="73"/>
      <c r="M143" s="73"/>
      <c r="N143" s="73"/>
      <c r="O143" s="73"/>
      <c r="P143" s="73"/>
      <c r="Q143" s="396"/>
      <c r="R143" s="420">
        <f t="shared" si="2"/>
        <v>0</v>
      </c>
      <c r="S143" s="31"/>
    </row>
    <row r="144" spans="3:19" ht="12" hidden="1" customHeight="1" x14ac:dyDescent="0.2">
      <c r="C144" s="13"/>
      <c r="D144" s="19">
        <f>'Revenue - Base year'!D145</f>
        <v>134</v>
      </c>
      <c r="E144" s="67" t="str">
        <f>IF(OR('Services - Base year'!E143="",'Services - Base year'!E143="[Enter service]"),"",'Services - Base year'!E143)</f>
        <v/>
      </c>
      <c r="F144" s="68" t="str">
        <f>IF(OR('Services - Base year'!F143="",'Services - Base year'!F143="[Select]"),"",'Services - Base year'!F143)</f>
        <v/>
      </c>
      <c r="G144" s="26"/>
      <c r="H144" s="73"/>
      <c r="I144" s="73"/>
      <c r="J144" s="73"/>
      <c r="K144" s="73"/>
      <c r="L144" s="73"/>
      <c r="M144" s="73"/>
      <c r="N144" s="73"/>
      <c r="O144" s="73"/>
      <c r="P144" s="73"/>
      <c r="Q144" s="396"/>
      <c r="R144" s="420">
        <f t="shared" si="2"/>
        <v>0</v>
      </c>
      <c r="S144" s="31"/>
    </row>
    <row r="145" spans="3:19" ht="12" hidden="1" customHeight="1" x14ac:dyDescent="0.2">
      <c r="C145" s="13"/>
      <c r="D145" s="19">
        <f>'Revenue - Base year'!D146</f>
        <v>135</v>
      </c>
      <c r="E145" s="67" t="str">
        <f>IF(OR('Services - Base year'!E144="",'Services - Base year'!E144="[Enter service]"),"",'Services - Base year'!E144)</f>
        <v/>
      </c>
      <c r="F145" s="68" t="str">
        <f>IF(OR('Services - Base year'!F144="",'Services - Base year'!F144="[Select]"),"",'Services - Base year'!F144)</f>
        <v/>
      </c>
      <c r="G145" s="26"/>
      <c r="H145" s="73"/>
      <c r="I145" s="73"/>
      <c r="J145" s="73"/>
      <c r="K145" s="73"/>
      <c r="L145" s="73"/>
      <c r="M145" s="73"/>
      <c r="N145" s="73"/>
      <c r="O145" s="73"/>
      <c r="P145" s="73"/>
      <c r="Q145" s="396"/>
      <c r="R145" s="420">
        <f t="shared" si="2"/>
        <v>0</v>
      </c>
      <c r="S145" s="31"/>
    </row>
    <row r="146" spans="3:19" ht="12" hidden="1" customHeight="1" x14ac:dyDescent="0.2">
      <c r="C146" s="13"/>
      <c r="D146" s="19">
        <f>'Revenue - Base year'!D147</f>
        <v>136</v>
      </c>
      <c r="E146" s="67" t="str">
        <f>IF(OR('Services - Base year'!E145="",'Services - Base year'!E145="[Enter service]"),"",'Services - Base year'!E145)</f>
        <v/>
      </c>
      <c r="F146" s="68" t="str">
        <f>IF(OR('Services - Base year'!F145="",'Services - Base year'!F145="[Select]"),"",'Services - Base year'!F145)</f>
        <v/>
      </c>
      <c r="G146" s="26"/>
      <c r="H146" s="73"/>
      <c r="I146" s="73"/>
      <c r="J146" s="73"/>
      <c r="K146" s="73"/>
      <c r="L146" s="73"/>
      <c r="M146" s="73"/>
      <c r="N146" s="73"/>
      <c r="O146" s="73"/>
      <c r="P146" s="73"/>
      <c r="Q146" s="396"/>
      <c r="R146" s="420">
        <f t="shared" si="2"/>
        <v>0</v>
      </c>
      <c r="S146" s="31"/>
    </row>
    <row r="147" spans="3:19" ht="12" hidden="1" customHeight="1" x14ac:dyDescent="0.2">
      <c r="C147" s="13"/>
      <c r="D147" s="19">
        <f>'Revenue - Base year'!D148</f>
        <v>137</v>
      </c>
      <c r="E147" s="67" t="str">
        <f>IF(OR('Services - Base year'!E146="",'Services - Base year'!E146="[Enter service]"),"",'Services - Base year'!E146)</f>
        <v/>
      </c>
      <c r="F147" s="68" t="str">
        <f>IF(OR('Services - Base year'!F146="",'Services - Base year'!F146="[Select]"),"",'Services - Base year'!F146)</f>
        <v/>
      </c>
      <c r="G147" s="26"/>
      <c r="H147" s="73"/>
      <c r="I147" s="73"/>
      <c r="J147" s="73"/>
      <c r="K147" s="73"/>
      <c r="L147" s="73"/>
      <c r="M147" s="73"/>
      <c r="N147" s="73"/>
      <c r="O147" s="73"/>
      <c r="P147" s="73"/>
      <c r="Q147" s="396"/>
      <c r="R147" s="420">
        <f t="shared" si="2"/>
        <v>0</v>
      </c>
      <c r="S147" s="31"/>
    </row>
    <row r="148" spans="3:19" ht="12" hidden="1" customHeight="1" x14ac:dyDescent="0.2">
      <c r="C148" s="13"/>
      <c r="D148" s="19">
        <f>'Revenue - Base year'!D149</f>
        <v>138</v>
      </c>
      <c r="E148" s="67" t="str">
        <f>IF(OR('Services - Base year'!E147="",'Services - Base year'!E147="[Enter service]"),"",'Services - Base year'!E147)</f>
        <v/>
      </c>
      <c r="F148" s="68" t="str">
        <f>IF(OR('Services - Base year'!F147="",'Services - Base year'!F147="[Select]"),"",'Services - Base year'!F147)</f>
        <v/>
      </c>
      <c r="G148" s="26"/>
      <c r="H148" s="73"/>
      <c r="I148" s="73"/>
      <c r="J148" s="73"/>
      <c r="K148" s="73"/>
      <c r="L148" s="73"/>
      <c r="M148" s="73"/>
      <c r="N148" s="73"/>
      <c r="O148" s="73"/>
      <c r="P148" s="73"/>
      <c r="Q148" s="396"/>
      <c r="R148" s="420">
        <f t="shared" si="2"/>
        <v>0</v>
      </c>
      <c r="S148" s="31"/>
    </row>
    <row r="149" spans="3:19" ht="12" hidden="1" customHeight="1" x14ac:dyDescent="0.2">
      <c r="C149" s="13"/>
      <c r="D149" s="19">
        <f>'Revenue - Base year'!D150</f>
        <v>139</v>
      </c>
      <c r="E149" s="67" t="str">
        <f>IF(OR('Services - Base year'!E148="",'Services - Base year'!E148="[Enter service]"),"",'Services - Base year'!E148)</f>
        <v/>
      </c>
      <c r="F149" s="68" t="str">
        <f>IF(OR('Services - Base year'!F148="",'Services - Base year'!F148="[Select]"),"",'Services - Base year'!F148)</f>
        <v/>
      </c>
      <c r="G149" s="26"/>
      <c r="H149" s="73"/>
      <c r="I149" s="73"/>
      <c r="J149" s="73"/>
      <c r="K149" s="73"/>
      <c r="L149" s="73"/>
      <c r="M149" s="73"/>
      <c r="N149" s="73"/>
      <c r="O149" s="73"/>
      <c r="P149" s="73"/>
      <c r="Q149" s="396"/>
      <c r="R149" s="420">
        <f t="shared" si="2"/>
        <v>0</v>
      </c>
      <c r="S149" s="31"/>
    </row>
    <row r="150" spans="3:19" ht="12" hidden="1" customHeight="1" x14ac:dyDescent="0.2">
      <c r="C150" s="13"/>
      <c r="D150" s="19">
        <f>'Revenue - Base year'!D151</f>
        <v>140</v>
      </c>
      <c r="E150" s="67" t="str">
        <f>IF(OR('Services - Base year'!E149="",'Services - Base year'!E149="[Enter service]"),"",'Services - Base year'!E149)</f>
        <v/>
      </c>
      <c r="F150" s="68" t="str">
        <f>IF(OR('Services - Base year'!F149="",'Services - Base year'!F149="[Select]"),"",'Services - Base year'!F149)</f>
        <v/>
      </c>
      <c r="G150" s="26"/>
      <c r="H150" s="73"/>
      <c r="I150" s="73"/>
      <c r="J150" s="73"/>
      <c r="K150" s="73"/>
      <c r="L150" s="73"/>
      <c r="M150" s="73"/>
      <c r="N150" s="73"/>
      <c r="O150" s="73"/>
      <c r="P150" s="73"/>
      <c r="Q150" s="396"/>
      <c r="R150" s="420">
        <f t="shared" si="2"/>
        <v>0</v>
      </c>
      <c r="S150" s="31"/>
    </row>
    <row r="151" spans="3:19" ht="12" customHeight="1" thickBot="1" x14ac:dyDescent="0.25">
      <c r="C151" s="13"/>
      <c r="D151" s="19"/>
      <c r="E151" s="75" t="s">
        <v>88</v>
      </c>
      <c r="F151" s="76"/>
      <c r="G151" s="26"/>
      <c r="H151" s="77"/>
      <c r="I151" s="77"/>
      <c r="J151" s="77"/>
      <c r="K151" s="77"/>
      <c r="L151" s="77"/>
      <c r="M151" s="77"/>
      <c r="N151" s="77"/>
      <c r="O151" s="77"/>
      <c r="P151" s="77"/>
      <c r="Q151" s="77"/>
      <c r="R151" s="420">
        <f t="shared" si="2"/>
        <v>0</v>
      </c>
      <c r="S151" s="31"/>
    </row>
    <row r="152" spans="3:19" ht="12" customHeight="1" thickTop="1" x14ac:dyDescent="0.2">
      <c r="C152" s="13"/>
      <c r="D152" s="14"/>
      <c r="E152" s="50" t="s">
        <v>87</v>
      </c>
      <c r="F152" s="51"/>
      <c r="G152" s="26"/>
      <c r="H152" s="421">
        <f t="shared" ref="H152:Q152" si="3">+SUM(H11:H151)</f>
        <v>6541088</v>
      </c>
      <c r="I152" s="421">
        <f t="shared" si="3"/>
        <v>4997598</v>
      </c>
      <c r="J152" s="421">
        <f t="shared" si="3"/>
        <v>0</v>
      </c>
      <c r="K152" s="421">
        <f t="shared" si="3"/>
        <v>5387626</v>
      </c>
      <c r="L152" s="421">
        <f t="shared" si="3"/>
        <v>0</v>
      </c>
      <c r="M152" s="421">
        <f t="shared" si="3"/>
        <v>0</v>
      </c>
      <c r="N152" s="421">
        <f t="shared" si="3"/>
        <v>1922611</v>
      </c>
      <c r="O152" s="421">
        <f t="shared" si="3"/>
        <v>0</v>
      </c>
      <c r="P152" s="421">
        <f t="shared" si="3"/>
        <v>0</v>
      </c>
      <c r="Q152" s="421">
        <f t="shared" si="3"/>
        <v>0</v>
      </c>
      <c r="R152" s="422">
        <f>SUM(H152:Q152)</f>
        <v>18848923</v>
      </c>
      <c r="S152" s="31"/>
    </row>
    <row r="153" spans="3:19" ht="12.6" customHeight="1" thickBot="1" x14ac:dyDescent="0.25">
      <c r="C153" s="32"/>
      <c r="D153" s="33"/>
      <c r="E153" s="34"/>
      <c r="F153" s="35"/>
      <c r="G153" s="120"/>
      <c r="H153" s="33"/>
      <c r="I153" s="36"/>
      <c r="J153" s="393"/>
      <c r="K153" s="36"/>
      <c r="L153" s="393"/>
      <c r="M153" s="393"/>
      <c r="N153" s="36"/>
      <c r="O153" s="36"/>
      <c r="P153" s="36"/>
      <c r="Q153" s="36"/>
      <c r="R153" s="36"/>
      <c r="S153" s="48"/>
    </row>
    <row r="154" spans="3:19" x14ac:dyDescent="0.2">
      <c r="F154" s="6"/>
      <c r="G154" s="6"/>
      <c r="N154" s="38"/>
      <c r="O154" s="38"/>
      <c r="P154" s="38"/>
      <c r="Q154" s="38"/>
      <c r="R154" s="38"/>
    </row>
    <row r="155" spans="3:19" x14ac:dyDescent="0.2">
      <c r="F155" s="6"/>
      <c r="G155" s="6"/>
    </row>
    <row r="156" spans="3:19" ht="13.5" thickBot="1" x14ac:dyDescent="0.25">
      <c r="F156" s="6"/>
      <c r="G156" s="6"/>
    </row>
    <row r="157" spans="3:19" x14ac:dyDescent="0.2">
      <c r="C157" s="315"/>
      <c r="D157" s="316"/>
      <c r="E157" s="316"/>
      <c r="F157" s="293"/>
      <c r="G157" s="293"/>
      <c r="H157" s="294"/>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298" t="s">
        <v>211</v>
      </c>
      <c r="F160" s="299"/>
      <c r="G160" s="300"/>
      <c r="H160" s="31"/>
    </row>
    <row r="161" spans="3:8" x14ac:dyDescent="0.2">
      <c r="C161" s="13"/>
      <c r="D161" s="14"/>
      <c r="E161" s="298" t="s">
        <v>211</v>
      </c>
      <c r="F161" s="299"/>
      <c r="G161" s="300"/>
      <c r="H161" s="31"/>
    </row>
    <row r="162" spans="3:8" x14ac:dyDescent="0.2">
      <c r="C162" s="13"/>
      <c r="D162" s="14"/>
      <c r="E162" s="298" t="s">
        <v>211</v>
      </c>
      <c r="F162" s="299"/>
      <c r="G162" s="300"/>
      <c r="H162" s="31"/>
    </row>
    <row r="163" spans="3:8" x14ac:dyDescent="0.2">
      <c r="C163" s="13"/>
      <c r="D163" s="14"/>
      <c r="E163" s="298" t="s">
        <v>211</v>
      </c>
      <c r="F163" s="299"/>
      <c r="G163" s="300"/>
      <c r="H163" s="31"/>
    </row>
    <row r="164" spans="3:8" x14ac:dyDescent="0.2">
      <c r="C164" s="13"/>
      <c r="D164" s="14"/>
      <c r="E164" s="298" t="s">
        <v>211</v>
      </c>
      <c r="F164" s="299"/>
      <c r="G164" s="300"/>
      <c r="H164" s="31"/>
    </row>
    <row r="165" spans="3:8" x14ac:dyDescent="0.2">
      <c r="C165" s="13"/>
      <c r="D165" s="14"/>
      <c r="E165" s="298" t="s">
        <v>211</v>
      </c>
      <c r="F165" s="299"/>
      <c r="G165" s="300"/>
      <c r="H165" s="31"/>
    </row>
    <row r="166" spans="3:8" x14ac:dyDescent="0.2">
      <c r="C166" s="13"/>
      <c r="D166" s="14"/>
      <c r="E166" s="298" t="s">
        <v>211</v>
      </c>
      <c r="F166" s="299"/>
      <c r="G166" s="300"/>
      <c r="H166" s="31"/>
    </row>
    <row r="167" spans="3:8" x14ac:dyDescent="0.2">
      <c r="C167" s="13"/>
      <c r="D167" s="14"/>
      <c r="E167" s="298" t="s">
        <v>211</v>
      </c>
      <c r="F167" s="299"/>
      <c r="G167" s="300"/>
      <c r="H167" s="31"/>
    </row>
    <row r="168" spans="3:8" x14ac:dyDescent="0.2">
      <c r="C168" s="13"/>
      <c r="D168" s="14"/>
      <c r="E168" s="298" t="s">
        <v>211</v>
      </c>
      <c r="F168" s="299"/>
      <c r="G168" s="300"/>
      <c r="H168" s="31"/>
    </row>
    <row r="169" spans="3:8" x14ac:dyDescent="0.2">
      <c r="C169" s="13"/>
      <c r="D169" s="14"/>
      <c r="E169" s="298" t="s">
        <v>211</v>
      </c>
      <c r="F169" s="299"/>
      <c r="G169" s="300"/>
      <c r="H169" s="31"/>
    </row>
    <row r="170" spans="3:8" x14ac:dyDescent="0.2">
      <c r="C170" s="13"/>
      <c r="D170" s="14"/>
      <c r="E170" s="298" t="s">
        <v>211</v>
      </c>
      <c r="F170" s="299"/>
      <c r="G170" s="300"/>
      <c r="H170" s="31"/>
    </row>
    <row r="171" spans="3:8" x14ac:dyDescent="0.2">
      <c r="C171" s="13"/>
      <c r="D171" s="14"/>
      <c r="E171" s="298" t="s">
        <v>211</v>
      </c>
      <c r="F171" s="299"/>
      <c r="G171" s="300"/>
      <c r="H171" s="31"/>
    </row>
    <row r="172" spans="3:8" x14ac:dyDescent="0.2">
      <c r="C172" s="13"/>
      <c r="D172" s="14"/>
      <c r="E172" s="298" t="s">
        <v>211</v>
      </c>
      <c r="F172" s="299"/>
      <c r="G172" s="300"/>
      <c r="H172" s="31"/>
    </row>
    <row r="173" spans="3:8" x14ac:dyDescent="0.2">
      <c r="C173" s="13"/>
      <c r="D173" s="14"/>
      <c r="E173" s="29" t="s">
        <v>87</v>
      </c>
      <c r="F173" s="300">
        <f>SUM(F160:F172)</f>
        <v>0</v>
      </c>
      <c r="G173" s="300"/>
      <c r="H173" s="31"/>
    </row>
    <row r="174" spans="3:8" x14ac:dyDescent="0.2">
      <c r="C174" s="13"/>
      <c r="D174" s="14"/>
      <c r="E174" s="29"/>
      <c r="F174" s="26"/>
      <c r="G174" s="26"/>
      <c r="H174" s="31"/>
    </row>
    <row r="175" spans="3:8" x14ac:dyDescent="0.2">
      <c r="C175" s="13"/>
      <c r="D175" s="14"/>
      <c r="E175" s="29" t="s">
        <v>215</v>
      </c>
      <c r="F175" s="313">
        <f>R151</f>
        <v>0</v>
      </c>
      <c r="G175" s="313"/>
      <c r="H175" s="31"/>
    </row>
    <row r="176" spans="3:8" x14ac:dyDescent="0.2">
      <c r="C176" s="13"/>
      <c r="D176" s="14"/>
      <c r="E176" s="30" t="s">
        <v>189</v>
      </c>
      <c r="F176" s="312">
        <f>F173-F175</f>
        <v>0</v>
      </c>
      <c r="G176" s="313"/>
      <c r="H176" s="31"/>
    </row>
    <row r="177" spans="3:8" ht="14.25" x14ac:dyDescent="0.2">
      <c r="C177" s="13"/>
      <c r="D177" s="14"/>
      <c r="E177" s="306" t="s">
        <v>210</v>
      </c>
      <c r="F177" s="317" t="str">
        <f>IF(F176="","",IF(F176=0,"OK","ISSUE"))</f>
        <v>OK</v>
      </c>
      <c r="G177" s="305"/>
      <c r="H177" s="31"/>
    </row>
    <row r="178" spans="3:8" x14ac:dyDescent="0.2">
      <c r="C178" s="13"/>
      <c r="D178" s="14"/>
      <c r="G178" s="307"/>
      <c r="H178" s="31"/>
    </row>
    <row r="179" spans="3:8" ht="13.5" thickBot="1" x14ac:dyDescent="0.25">
      <c r="C179" s="117"/>
      <c r="D179" s="231"/>
      <c r="E179" s="231"/>
      <c r="F179" s="314"/>
      <c r="G179" s="314"/>
      <c r="H179" s="12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339"/>
  <sheetViews>
    <sheetView zoomScale="80" zoomScaleNormal="80" zoomScalePageLayoutView="80" workbookViewId="0">
      <pane xSplit="5" ySplit="4" topLeftCell="J44" activePane="bottomRight" state="frozen"/>
      <selection activeCell="G161" sqref="G161"/>
      <selection pane="topRight" activeCell="G161" sqref="G161"/>
      <selection pane="bottomLeft" activeCell="G161" sqref="G161"/>
      <selection pane="bottomRight" activeCell="G161" sqref="G16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457</v>
      </c>
      <c r="H2" s="14"/>
    </row>
    <row r="3" spans="1:22" ht="16.350000000000001" customHeight="1" x14ac:dyDescent="0.2">
      <c r="B3" s="43" t="str">
        <f>'Revenue - Base year'!B3</f>
        <v>Hindmarsh (S)</v>
      </c>
    </row>
    <row r="4" spans="1:22" ht="12" customHeight="1" thickBot="1" x14ac:dyDescent="0.25">
      <c r="C4" s="14"/>
      <c r="D4" s="45"/>
      <c r="E4" s="81"/>
      <c r="F4" s="81"/>
      <c r="G4" s="81"/>
      <c r="H4" s="81"/>
      <c r="I4" s="81"/>
      <c r="J4" s="81"/>
      <c r="K4" s="81"/>
      <c r="L4" s="81"/>
      <c r="M4" s="81"/>
      <c r="N4" s="81"/>
      <c r="O4" s="81"/>
      <c r="P4" s="14"/>
      <c r="Q4" s="14"/>
      <c r="R4" s="14"/>
      <c r="S4" s="14"/>
      <c r="T4" s="14"/>
      <c r="U4" s="14"/>
      <c r="V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customHeight="1" x14ac:dyDescent="0.2">
      <c r="C6" s="13"/>
      <c r="D6" s="45"/>
      <c r="E6" s="81"/>
      <c r="F6" s="54"/>
      <c r="G6" s="14"/>
      <c r="H6" s="14"/>
      <c r="I6" s="14"/>
      <c r="J6" s="14"/>
      <c r="K6" s="881" t="str">
        <f>' Instructions'!C9</f>
        <v>2016-17</v>
      </c>
      <c r="L6" s="882"/>
      <c r="M6" s="882"/>
      <c r="N6" s="882"/>
      <c r="O6" s="882"/>
      <c r="P6" s="882"/>
      <c r="Q6" s="882"/>
      <c r="R6" s="882"/>
      <c r="S6" s="882"/>
      <c r="T6" s="884"/>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30" customHeight="1" x14ac:dyDescent="0.2">
      <c r="C8" s="13"/>
      <c r="D8" s="14"/>
      <c r="E8" s="81"/>
      <c r="F8" s="891" t="s">
        <v>107</v>
      </c>
      <c r="G8" s="892"/>
      <c r="H8" s="893"/>
      <c r="I8" s="886" t="s">
        <v>162</v>
      </c>
      <c r="J8" s="14"/>
      <c r="K8" s="897" t="s">
        <v>174</v>
      </c>
      <c r="L8" s="898"/>
      <c r="M8" s="899"/>
      <c r="N8" s="900" t="s">
        <v>101</v>
      </c>
      <c r="O8" s="901"/>
      <c r="P8" s="901"/>
      <c r="Q8" s="901"/>
      <c r="R8" s="902"/>
      <c r="S8" s="885" t="s">
        <v>116</v>
      </c>
      <c r="T8" s="885" t="s">
        <v>91</v>
      </c>
      <c r="U8" s="31"/>
      <c r="V8" s="14"/>
    </row>
    <row r="9" spans="1:22" ht="25.5" x14ac:dyDescent="0.2">
      <c r="C9" s="13"/>
      <c r="D9" s="14"/>
      <c r="E9" s="118"/>
      <c r="F9" s="894"/>
      <c r="G9" s="895"/>
      <c r="H9" s="896"/>
      <c r="I9" s="887"/>
      <c r="J9" s="14"/>
      <c r="K9" s="221" t="s">
        <v>117</v>
      </c>
      <c r="L9" s="221" t="s">
        <v>124</v>
      </c>
      <c r="M9" s="221" t="s">
        <v>161</v>
      </c>
      <c r="N9" s="265" t="s">
        <v>103</v>
      </c>
      <c r="O9" s="265" t="s">
        <v>104</v>
      </c>
      <c r="P9" s="265" t="s">
        <v>105</v>
      </c>
      <c r="Q9" s="265" t="s">
        <v>106</v>
      </c>
      <c r="R9" s="265" t="s">
        <v>87</v>
      </c>
      <c r="S9" s="885"/>
      <c r="T9" s="885"/>
      <c r="U9" s="31"/>
      <c r="V9" s="14"/>
    </row>
    <row r="10" spans="1:22" x14ac:dyDescent="0.2">
      <c r="C10" s="13"/>
      <c r="D10" s="14"/>
      <c r="E10" s="118"/>
      <c r="F10" s="147"/>
      <c r="G10" s="147"/>
      <c r="H10" s="147"/>
      <c r="I10" s="147"/>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930" t="s">
        <v>553</v>
      </c>
      <c r="F12" s="931" t="s">
        <v>554</v>
      </c>
      <c r="G12" s="932"/>
      <c r="H12" s="933"/>
      <c r="I12" s="693" t="s">
        <v>480</v>
      </c>
      <c r="J12" s="14"/>
      <c r="K12" s="903">
        <v>1</v>
      </c>
      <c r="L12" s="903"/>
      <c r="M12" s="903"/>
      <c r="N12" s="906">
        <v>2150716</v>
      </c>
      <c r="O12" s="906"/>
      <c r="P12" s="906"/>
      <c r="Q12" s="906"/>
      <c r="R12" s="917">
        <f>SUM(N12:Q16)</f>
        <v>2150716</v>
      </c>
      <c r="S12" s="65" t="s">
        <v>108</v>
      </c>
      <c r="T12" s="399">
        <v>1300000</v>
      </c>
      <c r="U12" s="31"/>
      <c r="V12" s="14"/>
    </row>
    <row r="13" spans="1:22" ht="12" customHeight="1" x14ac:dyDescent="0.2">
      <c r="C13" s="13"/>
      <c r="D13" s="19"/>
      <c r="E13" s="919"/>
      <c r="F13" s="924"/>
      <c r="G13" s="925"/>
      <c r="H13" s="926"/>
      <c r="I13" s="695" t="s">
        <v>482</v>
      </c>
      <c r="J13" s="14"/>
      <c r="K13" s="904"/>
      <c r="L13" s="904"/>
      <c r="M13" s="904"/>
      <c r="N13" s="907"/>
      <c r="O13" s="907"/>
      <c r="P13" s="907"/>
      <c r="Q13" s="907"/>
      <c r="R13" s="914"/>
      <c r="S13" s="66" t="s">
        <v>360</v>
      </c>
      <c r="T13" s="108">
        <v>850716</v>
      </c>
      <c r="U13" s="31"/>
      <c r="V13" s="14"/>
    </row>
    <row r="14" spans="1:22" ht="12" customHeight="1" x14ac:dyDescent="0.2">
      <c r="C14" s="13"/>
      <c r="D14" s="19"/>
      <c r="E14" s="919"/>
      <c r="F14" s="924"/>
      <c r="G14" s="925"/>
      <c r="H14" s="926"/>
      <c r="I14" s="695" t="s">
        <v>486</v>
      </c>
      <c r="J14" s="14"/>
      <c r="K14" s="904"/>
      <c r="L14" s="904"/>
      <c r="M14" s="904"/>
      <c r="N14" s="907"/>
      <c r="O14" s="907"/>
      <c r="P14" s="907"/>
      <c r="Q14" s="907"/>
      <c r="R14" s="914"/>
      <c r="S14" s="66"/>
      <c r="T14" s="108"/>
      <c r="U14" s="31"/>
      <c r="V14" s="14"/>
    </row>
    <row r="15" spans="1:22" ht="12" customHeight="1" x14ac:dyDescent="0.2">
      <c r="C15" s="13"/>
      <c r="D15" s="19"/>
      <c r="E15" s="919"/>
      <c r="F15" s="924"/>
      <c r="G15" s="925"/>
      <c r="H15" s="926"/>
      <c r="I15" s="695"/>
      <c r="J15" s="14"/>
      <c r="K15" s="904"/>
      <c r="L15" s="904"/>
      <c r="M15" s="904"/>
      <c r="N15" s="907"/>
      <c r="O15" s="907"/>
      <c r="P15" s="907"/>
      <c r="Q15" s="907"/>
      <c r="R15" s="914"/>
      <c r="S15" s="66"/>
      <c r="T15" s="108"/>
      <c r="U15" s="31"/>
      <c r="V15" s="14"/>
    </row>
    <row r="16" spans="1:22" ht="12" customHeight="1" x14ac:dyDescent="0.2">
      <c r="C16" s="13"/>
      <c r="D16" s="19"/>
      <c r="E16" s="920"/>
      <c r="F16" s="927"/>
      <c r="G16" s="928"/>
      <c r="H16" s="929"/>
      <c r="I16" s="695"/>
      <c r="J16" s="14"/>
      <c r="K16" s="905"/>
      <c r="L16" s="905"/>
      <c r="M16" s="905"/>
      <c r="N16" s="908"/>
      <c r="O16" s="908"/>
      <c r="P16" s="908"/>
      <c r="Q16" s="908"/>
      <c r="R16" s="916"/>
      <c r="S16" s="148" t="s">
        <v>87</v>
      </c>
      <c r="T16" s="109">
        <f>SUM(T12:T15)</f>
        <v>2150716</v>
      </c>
      <c r="U16" s="31"/>
      <c r="V16" s="14"/>
    </row>
    <row r="17" spans="3:22" ht="12" customHeight="1" x14ac:dyDescent="0.2">
      <c r="C17" s="13"/>
      <c r="D17" s="19">
        <f>D12+1</f>
        <v>2</v>
      </c>
      <c r="E17" s="918" t="s">
        <v>555</v>
      </c>
      <c r="F17" s="921" t="s">
        <v>556</v>
      </c>
      <c r="G17" s="922"/>
      <c r="H17" s="923"/>
      <c r="I17" s="694" t="s">
        <v>549</v>
      </c>
      <c r="J17" s="14"/>
      <c r="K17" s="911"/>
      <c r="L17" s="911"/>
      <c r="M17" s="911">
        <v>1</v>
      </c>
      <c r="N17" s="912"/>
      <c r="O17" s="912">
        <v>500000</v>
      </c>
      <c r="P17" s="912"/>
      <c r="Q17" s="912"/>
      <c r="R17" s="913">
        <f>SUM(N17:Q21)</f>
        <v>500000</v>
      </c>
      <c r="S17" s="66" t="s">
        <v>360</v>
      </c>
      <c r="T17" s="110">
        <v>500000</v>
      </c>
      <c r="U17" s="31"/>
      <c r="V17" s="14"/>
    </row>
    <row r="18" spans="3:22" ht="12" customHeight="1" x14ac:dyDescent="0.2">
      <c r="C18" s="13"/>
      <c r="D18" s="19"/>
      <c r="E18" s="919"/>
      <c r="F18" s="924"/>
      <c r="G18" s="925"/>
      <c r="H18" s="926"/>
      <c r="I18" s="694" t="s">
        <v>545</v>
      </c>
      <c r="J18" s="14"/>
      <c r="K18" s="904"/>
      <c r="L18" s="904"/>
      <c r="M18" s="904"/>
      <c r="N18" s="907"/>
      <c r="O18" s="907"/>
      <c r="P18" s="907"/>
      <c r="Q18" s="907"/>
      <c r="R18" s="914"/>
      <c r="S18" s="66"/>
      <c r="T18" s="110"/>
      <c r="U18" s="31"/>
      <c r="V18" s="14"/>
    </row>
    <row r="19" spans="3:22" ht="12" customHeight="1" x14ac:dyDescent="0.2">
      <c r="C19" s="13"/>
      <c r="D19" s="19"/>
      <c r="E19" s="919"/>
      <c r="F19" s="924"/>
      <c r="G19" s="925"/>
      <c r="H19" s="926"/>
      <c r="I19" s="696" t="s">
        <v>547</v>
      </c>
      <c r="J19" s="14"/>
      <c r="K19" s="904"/>
      <c r="L19" s="904"/>
      <c r="M19" s="904"/>
      <c r="N19" s="907"/>
      <c r="O19" s="907"/>
      <c r="P19" s="907"/>
      <c r="Q19" s="907"/>
      <c r="R19" s="914"/>
      <c r="S19" s="66"/>
      <c r="T19" s="110"/>
      <c r="U19" s="31"/>
      <c r="V19" s="14"/>
    </row>
    <row r="20" spans="3:22" ht="12" customHeight="1" x14ac:dyDescent="0.2">
      <c r="C20" s="13"/>
      <c r="D20" s="19"/>
      <c r="E20" s="919"/>
      <c r="F20" s="924"/>
      <c r="G20" s="925"/>
      <c r="H20" s="926"/>
      <c r="I20" s="696" t="s">
        <v>444</v>
      </c>
      <c r="J20" s="14"/>
      <c r="K20" s="904"/>
      <c r="L20" s="904"/>
      <c r="M20" s="904"/>
      <c r="N20" s="907"/>
      <c r="O20" s="907"/>
      <c r="P20" s="907"/>
      <c r="Q20" s="907"/>
      <c r="R20" s="914"/>
      <c r="S20" s="66"/>
      <c r="T20" s="110"/>
      <c r="U20" s="31"/>
      <c r="V20" s="14"/>
    </row>
    <row r="21" spans="3:22" ht="12" customHeight="1" x14ac:dyDescent="0.2">
      <c r="C21" s="13"/>
      <c r="D21" s="19"/>
      <c r="E21" s="920"/>
      <c r="F21" s="927"/>
      <c r="G21" s="928"/>
      <c r="H21" s="929"/>
      <c r="I21" s="694" t="s">
        <v>444</v>
      </c>
      <c r="J21" s="14"/>
      <c r="K21" s="905"/>
      <c r="L21" s="905"/>
      <c r="M21" s="905"/>
      <c r="N21" s="908"/>
      <c r="O21" s="908"/>
      <c r="P21" s="908"/>
      <c r="Q21" s="908"/>
      <c r="R21" s="916"/>
      <c r="S21" s="148" t="s">
        <v>87</v>
      </c>
      <c r="T21" s="109">
        <f>SUM(T17:T20)</f>
        <v>500000</v>
      </c>
      <c r="U21" s="31"/>
      <c r="V21" s="14"/>
    </row>
    <row r="22" spans="3:22" ht="12" customHeight="1" x14ac:dyDescent="0.2">
      <c r="C22" s="13"/>
      <c r="D22" s="19">
        <f>D17+1</f>
        <v>3</v>
      </c>
      <c r="E22" s="918" t="s">
        <v>557</v>
      </c>
      <c r="F22" s="921" t="s">
        <v>558</v>
      </c>
      <c r="G22" s="922"/>
      <c r="H22" s="923"/>
      <c r="I22" s="694" t="s">
        <v>538</v>
      </c>
      <c r="J22" s="14"/>
      <c r="K22" s="911">
        <v>1</v>
      </c>
      <c r="L22" s="911"/>
      <c r="M22" s="911"/>
      <c r="N22" s="912">
        <v>466410</v>
      </c>
      <c r="O22" s="912"/>
      <c r="P22" s="912"/>
      <c r="Q22" s="912"/>
      <c r="R22" s="913">
        <f>SUM(N22:Q26)</f>
        <v>466410</v>
      </c>
      <c r="S22" s="66" t="s">
        <v>108</v>
      </c>
      <c r="T22" s="110">
        <v>320000</v>
      </c>
      <c r="U22" s="31"/>
      <c r="V22" s="14"/>
    </row>
    <row r="23" spans="3:22" ht="12" customHeight="1" x14ac:dyDescent="0.2">
      <c r="C23" s="13"/>
      <c r="D23" s="19"/>
      <c r="E23" s="919"/>
      <c r="F23" s="924"/>
      <c r="G23" s="925"/>
      <c r="H23" s="926"/>
      <c r="I23" s="694" t="s">
        <v>545</v>
      </c>
      <c r="J23" s="14"/>
      <c r="K23" s="904"/>
      <c r="L23" s="904"/>
      <c r="M23" s="904"/>
      <c r="N23" s="907"/>
      <c r="O23" s="907"/>
      <c r="P23" s="907"/>
      <c r="Q23" s="907"/>
      <c r="R23" s="914"/>
      <c r="S23" s="66" t="s">
        <v>360</v>
      </c>
      <c r="T23" s="110">
        <v>146410</v>
      </c>
      <c r="U23" s="31"/>
      <c r="V23" s="14"/>
    </row>
    <row r="24" spans="3:22" ht="12" customHeight="1" x14ac:dyDescent="0.2">
      <c r="C24" s="13"/>
      <c r="D24" s="19"/>
      <c r="E24" s="919"/>
      <c r="F24" s="924"/>
      <c r="G24" s="925"/>
      <c r="H24" s="926"/>
      <c r="I24" s="694"/>
      <c r="J24" s="14"/>
      <c r="K24" s="904"/>
      <c r="L24" s="904"/>
      <c r="M24" s="904"/>
      <c r="N24" s="907"/>
      <c r="O24" s="907"/>
      <c r="P24" s="907"/>
      <c r="Q24" s="907"/>
      <c r="R24" s="914"/>
      <c r="S24" s="66"/>
      <c r="T24" s="110"/>
      <c r="U24" s="31"/>
      <c r="V24" s="14"/>
    </row>
    <row r="25" spans="3:22" ht="12" customHeight="1" x14ac:dyDescent="0.2">
      <c r="C25" s="13"/>
      <c r="D25" s="19"/>
      <c r="E25" s="919"/>
      <c r="F25" s="924"/>
      <c r="G25" s="925"/>
      <c r="H25" s="926"/>
      <c r="I25" s="694"/>
      <c r="J25" s="14"/>
      <c r="K25" s="904"/>
      <c r="L25" s="904"/>
      <c r="M25" s="904"/>
      <c r="N25" s="907"/>
      <c r="O25" s="907"/>
      <c r="P25" s="907"/>
      <c r="Q25" s="907"/>
      <c r="R25" s="914"/>
      <c r="S25" s="66"/>
      <c r="T25" s="110"/>
      <c r="U25" s="31"/>
      <c r="V25" s="14"/>
    </row>
    <row r="26" spans="3:22" ht="12" customHeight="1" x14ac:dyDescent="0.2">
      <c r="C26" s="13"/>
      <c r="D26" s="19"/>
      <c r="E26" s="920"/>
      <c r="F26" s="927"/>
      <c r="G26" s="928"/>
      <c r="H26" s="929"/>
      <c r="I26" s="694"/>
      <c r="J26" s="14"/>
      <c r="K26" s="905"/>
      <c r="L26" s="905"/>
      <c r="M26" s="905"/>
      <c r="N26" s="908"/>
      <c r="O26" s="908"/>
      <c r="P26" s="908"/>
      <c r="Q26" s="908"/>
      <c r="R26" s="916"/>
      <c r="S26" s="148" t="s">
        <v>87</v>
      </c>
      <c r="T26" s="109">
        <f>SUM(T22:T25)</f>
        <v>466410</v>
      </c>
      <c r="U26" s="31"/>
      <c r="V26" s="14"/>
    </row>
    <row r="27" spans="3:22" ht="12" customHeight="1" x14ac:dyDescent="0.2">
      <c r="C27" s="13"/>
      <c r="D27" s="19">
        <f>D22+1</f>
        <v>4</v>
      </c>
      <c r="E27" s="918" t="s">
        <v>559</v>
      </c>
      <c r="F27" s="921" t="s">
        <v>560</v>
      </c>
      <c r="G27" s="934"/>
      <c r="H27" s="935"/>
      <c r="I27" s="694" t="s">
        <v>472</v>
      </c>
      <c r="J27" s="14"/>
      <c r="K27" s="911"/>
      <c r="L27" s="911">
        <v>1</v>
      </c>
      <c r="M27" s="911"/>
      <c r="N27" s="912"/>
      <c r="O27" s="912">
        <v>400577</v>
      </c>
      <c r="P27" s="912"/>
      <c r="Q27" s="912"/>
      <c r="R27" s="913">
        <f>SUM(N27:Q31)</f>
        <v>400577</v>
      </c>
      <c r="S27" s="66" t="s">
        <v>360</v>
      </c>
      <c r="T27" s="110">
        <v>400577</v>
      </c>
      <c r="U27" s="31"/>
      <c r="V27" s="14"/>
    </row>
    <row r="28" spans="3:22" ht="12" customHeight="1" x14ac:dyDescent="0.2">
      <c r="C28" s="13"/>
      <c r="D28" s="19"/>
      <c r="E28" s="919"/>
      <c r="F28" s="936"/>
      <c r="G28" s="937"/>
      <c r="H28" s="938"/>
      <c r="I28" s="694" t="s">
        <v>549</v>
      </c>
      <c r="J28" s="14"/>
      <c r="K28" s="904"/>
      <c r="L28" s="904"/>
      <c r="M28" s="904"/>
      <c r="N28" s="907"/>
      <c r="O28" s="907"/>
      <c r="P28" s="907"/>
      <c r="Q28" s="907"/>
      <c r="R28" s="914"/>
      <c r="S28" s="66"/>
      <c r="T28" s="110"/>
      <c r="U28" s="31"/>
      <c r="V28" s="14"/>
    </row>
    <row r="29" spans="3:22" ht="12" customHeight="1" x14ac:dyDescent="0.2">
      <c r="C29" s="13"/>
      <c r="D29" s="19"/>
      <c r="E29" s="919"/>
      <c r="F29" s="936"/>
      <c r="G29" s="937"/>
      <c r="H29" s="938"/>
      <c r="I29" s="694"/>
      <c r="J29" s="14"/>
      <c r="K29" s="904"/>
      <c r="L29" s="904"/>
      <c r="M29" s="904"/>
      <c r="N29" s="907"/>
      <c r="O29" s="907"/>
      <c r="P29" s="907"/>
      <c r="Q29" s="907"/>
      <c r="R29" s="914"/>
      <c r="S29" s="66"/>
      <c r="T29" s="110"/>
      <c r="U29" s="31"/>
      <c r="V29" s="14"/>
    </row>
    <row r="30" spans="3:22" ht="12" customHeight="1" x14ac:dyDescent="0.2">
      <c r="C30" s="13"/>
      <c r="D30" s="19"/>
      <c r="E30" s="919"/>
      <c r="F30" s="936"/>
      <c r="G30" s="937"/>
      <c r="H30" s="938"/>
      <c r="I30" s="694"/>
      <c r="J30" s="14"/>
      <c r="K30" s="904"/>
      <c r="L30" s="904"/>
      <c r="M30" s="904"/>
      <c r="N30" s="907"/>
      <c r="O30" s="907"/>
      <c r="P30" s="907"/>
      <c r="Q30" s="907"/>
      <c r="R30" s="914"/>
      <c r="S30" s="66"/>
      <c r="T30" s="110"/>
      <c r="U30" s="31"/>
      <c r="V30" s="14"/>
    </row>
    <row r="31" spans="3:22" ht="12" customHeight="1" x14ac:dyDescent="0.2">
      <c r="C31" s="13"/>
      <c r="D31" s="19"/>
      <c r="E31" s="920"/>
      <c r="F31" s="939"/>
      <c r="G31" s="940"/>
      <c r="H31" s="941"/>
      <c r="I31" s="694"/>
      <c r="J31" s="14"/>
      <c r="K31" s="905"/>
      <c r="L31" s="905"/>
      <c r="M31" s="905"/>
      <c r="N31" s="908"/>
      <c r="O31" s="908"/>
      <c r="P31" s="908"/>
      <c r="Q31" s="908"/>
      <c r="R31" s="916"/>
      <c r="S31" s="148" t="s">
        <v>87</v>
      </c>
      <c r="T31" s="109">
        <f>SUM(T27:T30)</f>
        <v>400577</v>
      </c>
      <c r="U31" s="31"/>
      <c r="V31" s="14"/>
    </row>
    <row r="32" spans="3:22" ht="12" customHeight="1" x14ac:dyDescent="0.2">
      <c r="C32" s="13"/>
      <c r="D32" s="19">
        <f>D27+1</f>
        <v>5</v>
      </c>
      <c r="E32" s="918" t="s">
        <v>561</v>
      </c>
      <c r="F32" s="921" t="s">
        <v>562</v>
      </c>
      <c r="G32" s="922"/>
      <c r="H32" s="923"/>
      <c r="I32" s="694" t="s">
        <v>549</v>
      </c>
      <c r="J32" s="14"/>
      <c r="K32" s="911"/>
      <c r="L32" s="911">
        <v>1</v>
      </c>
      <c r="M32" s="911"/>
      <c r="N32" s="912"/>
      <c r="O32" s="912">
        <v>391589</v>
      </c>
      <c r="P32" s="912"/>
      <c r="Q32" s="912"/>
      <c r="R32" s="913">
        <f>SUM(N32:Q36)</f>
        <v>391589</v>
      </c>
      <c r="S32" s="66" t="s">
        <v>360</v>
      </c>
      <c r="T32" s="110">
        <v>391589</v>
      </c>
      <c r="U32" s="31"/>
      <c r="V32" s="14"/>
    </row>
    <row r="33" spans="3:22" ht="12" customHeight="1" x14ac:dyDescent="0.2">
      <c r="C33" s="13"/>
      <c r="D33" s="19"/>
      <c r="E33" s="919"/>
      <c r="F33" s="924"/>
      <c r="G33" s="925"/>
      <c r="H33" s="926"/>
      <c r="I33" s="694"/>
      <c r="J33" s="14"/>
      <c r="K33" s="904"/>
      <c r="L33" s="904"/>
      <c r="M33" s="904"/>
      <c r="N33" s="907"/>
      <c r="O33" s="907"/>
      <c r="P33" s="907"/>
      <c r="Q33" s="907"/>
      <c r="R33" s="914"/>
      <c r="S33" s="66"/>
      <c r="T33" s="110"/>
      <c r="U33" s="31"/>
      <c r="V33" s="14"/>
    </row>
    <row r="34" spans="3:22" ht="12" customHeight="1" x14ac:dyDescent="0.2">
      <c r="C34" s="13"/>
      <c r="D34" s="19"/>
      <c r="E34" s="919"/>
      <c r="F34" s="924"/>
      <c r="G34" s="925"/>
      <c r="H34" s="926"/>
      <c r="I34" s="694"/>
      <c r="J34" s="14"/>
      <c r="K34" s="904"/>
      <c r="L34" s="904"/>
      <c r="M34" s="904"/>
      <c r="N34" s="907"/>
      <c r="O34" s="907"/>
      <c r="P34" s="907"/>
      <c r="Q34" s="907"/>
      <c r="R34" s="914"/>
      <c r="S34" s="66"/>
      <c r="T34" s="110"/>
      <c r="U34" s="31"/>
      <c r="V34" s="14"/>
    </row>
    <row r="35" spans="3:22" ht="12" customHeight="1" x14ac:dyDescent="0.2">
      <c r="C35" s="13"/>
      <c r="D35" s="19"/>
      <c r="E35" s="919"/>
      <c r="F35" s="924"/>
      <c r="G35" s="925"/>
      <c r="H35" s="926"/>
      <c r="I35" s="694"/>
      <c r="J35" s="14"/>
      <c r="K35" s="904"/>
      <c r="L35" s="904"/>
      <c r="M35" s="904"/>
      <c r="N35" s="907"/>
      <c r="O35" s="907"/>
      <c r="P35" s="907"/>
      <c r="Q35" s="907"/>
      <c r="R35" s="914"/>
      <c r="S35" s="66"/>
      <c r="T35" s="110"/>
      <c r="U35" s="31"/>
      <c r="V35" s="14"/>
    </row>
    <row r="36" spans="3:22" ht="12" customHeight="1" x14ac:dyDescent="0.2">
      <c r="C36" s="13"/>
      <c r="D36" s="19"/>
      <c r="E36" s="920"/>
      <c r="F36" s="927"/>
      <c r="G36" s="928"/>
      <c r="H36" s="929"/>
      <c r="I36" s="694"/>
      <c r="J36" s="14"/>
      <c r="K36" s="905"/>
      <c r="L36" s="905"/>
      <c r="M36" s="905"/>
      <c r="N36" s="908"/>
      <c r="O36" s="908"/>
      <c r="P36" s="908"/>
      <c r="Q36" s="908"/>
      <c r="R36" s="916"/>
      <c r="S36" s="148" t="s">
        <v>87</v>
      </c>
      <c r="T36" s="109">
        <f>SUM(T32:T35)</f>
        <v>391589</v>
      </c>
      <c r="U36" s="31"/>
      <c r="V36" s="14"/>
    </row>
    <row r="37" spans="3:22" x14ac:dyDescent="0.2">
      <c r="C37" s="13"/>
      <c r="D37" s="19">
        <f>D32+1</f>
        <v>6</v>
      </c>
      <c r="E37" s="918" t="s">
        <v>563</v>
      </c>
      <c r="F37" s="921" t="s">
        <v>564</v>
      </c>
      <c r="G37" s="922"/>
      <c r="H37" s="923"/>
      <c r="I37" s="694" t="s">
        <v>493</v>
      </c>
      <c r="J37" s="14"/>
      <c r="K37" s="911">
        <v>1</v>
      </c>
      <c r="L37" s="911"/>
      <c r="M37" s="911"/>
      <c r="N37" s="912"/>
      <c r="O37" s="912">
        <v>362131</v>
      </c>
      <c r="P37" s="912"/>
      <c r="Q37" s="912"/>
      <c r="R37" s="913">
        <f>SUM(N37:Q41)</f>
        <v>362131</v>
      </c>
      <c r="S37" s="66" t="s">
        <v>108</v>
      </c>
      <c r="T37" s="110">
        <v>205000</v>
      </c>
      <c r="U37" s="31"/>
      <c r="V37" s="14"/>
    </row>
    <row r="38" spans="3:22" x14ac:dyDescent="0.2">
      <c r="C38" s="13"/>
      <c r="D38" s="19"/>
      <c r="E38" s="919"/>
      <c r="F38" s="924"/>
      <c r="G38" s="925"/>
      <c r="H38" s="926"/>
      <c r="I38" s="694" t="s">
        <v>502</v>
      </c>
      <c r="J38" s="14"/>
      <c r="K38" s="904"/>
      <c r="L38" s="904"/>
      <c r="M38" s="904"/>
      <c r="N38" s="907"/>
      <c r="O38" s="907"/>
      <c r="P38" s="907"/>
      <c r="Q38" s="907"/>
      <c r="R38" s="914"/>
      <c r="S38" s="66" t="s">
        <v>360</v>
      </c>
      <c r="T38" s="110">
        <v>157131</v>
      </c>
      <c r="U38" s="31"/>
      <c r="V38" s="14"/>
    </row>
    <row r="39" spans="3:22" x14ac:dyDescent="0.2">
      <c r="C39" s="13"/>
      <c r="D39" s="19"/>
      <c r="E39" s="919"/>
      <c r="F39" s="924"/>
      <c r="G39" s="925"/>
      <c r="H39" s="926"/>
      <c r="I39" s="694" t="s">
        <v>506</v>
      </c>
      <c r="J39" s="14"/>
      <c r="K39" s="904"/>
      <c r="L39" s="904"/>
      <c r="M39" s="904"/>
      <c r="N39" s="907"/>
      <c r="O39" s="907"/>
      <c r="P39" s="907"/>
      <c r="Q39" s="907"/>
      <c r="R39" s="914"/>
      <c r="S39" s="66"/>
      <c r="T39" s="110"/>
      <c r="U39" s="31"/>
      <c r="V39" s="14"/>
    </row>
    <row r="40" spans="3:22" x14ac:dyDescent="0.2">
      <c r="C40" s="13"/>
      <c r="D40" s="19"/>
      <c r="E40" s="919"/>
      <c r="F40" s="924"/>
      <c r="G40" s="925"/>
      <c r="H40" s="926"/>
      <c r="I40" s="694"/>
      <c r="J40" s="14"/>
      <c r="K40" s="904"/>
      <c r="L40" s="904"/>
      <c r="M40" s="904"/>
      <c r="N40" s="907"/>
      <c r="O40" s="907"/>
      <c r="P40" s="907"/>
      <c r="Q40" s="907"/>
      <c r="R40" s="914"/>
      <c r="S40" s="66"/>
      <c r="T40" s="110"/>
      <c r="U40" s="31"/>
      <c r="V40" s="14"/>
    </row>
    <row r="41" spans="3:22" x14ac:dyDescent="0.2">
      <c r="C41" s="13"/>
      <c r="D41" s="19"/>
      <c r="E41" s="920"/>
      <c r="F41" s="927"/>
      <c r="G41" s="928"/>
      <c r="H41" s="929"/>
      <c r="I41" s="694"/>
      <c r="J41" s="14"/>
      <c r="K41" s="905"/>
      <c r="L41" s="905"/>
      <c r="M41" s="905"/>
      <c r="N41" s="908"/>
      <c r="O41" s="908"/>
      <c r="P41" s="908"/>
      <c r="Q41" s="908"/>
      <c r="R41" s="916"/>
      <c r="S41" s="148" t="s">
        <v>87</v>
      </c>
      <c r="T41" s="109">
        <f>SUM(T37:T40)</f>
        <v>362131</v>
      </c>
      <c r="U41" s="31"/>
      <c r="V41" s="14"/>
    </row>
    <row r="42" spans="3:22" x14ac:dyDescent="0.2">
      <c r="C42" s="13"/>
      <c r="D42" s="19">
        <f>D37+1</f>
        <v>7</v>
      </c>
      <c r="E42" s="918" t="s">
        <v>565</v>
      </c>
      <c r="F42" s="942" t="s">
        <v>566</v>
      </c>
      <c r="G42" s="922"/>
      <c r="H42" s="923"/>
      <c r="I42" s="694" t="s">
        <v>549</v>
      </c>
      <c r="J42" s="14"/>
      <c r="K42" s="911"/>
      <c r="L42" s="911"/>
      <c r="M42" s="911">
        <v>1</v>
      </c>
      <c r="N42" s="912"/>
      <c r="O42" s="912">
        <v>344125</v>
      </c>
      <c r="P42" s="912"/>
      <c r="Q42" s="912"/>
      <c r="R42" s="913">
        <f>SUM(N42:Q46)</f>
        <v>344125</v>
      </c>
      <c r="S42" s="66" t="s">
        <v>108</v>
      </c>
      <c r="T42" s="110">
        <v>340000</v>
      </c>
      <c r="U42" s="31"/>
      <c r="V42" s="14"/>
    </row>
    <row r="43" spans="3:22" x14ac:dyDescent="0.2">
      <c r="C43" s="13"/>
      <c r="D43" s="19"/>
      <c r="E43" s="919"/>
      <c r="F43" s="924"/>
      <c r="G43" s="925"/>
      <c r="H43" s="926"/>
      <c r="I43" s="694" t="s">
        <v>545</v>
      </c>
      <c r="J43" s="14"/>
      <c r="K43" s="904"/>
      <c r="L43" s="904"/>
      <c r="M43" s="904"/>
      <c r="N43" s="907"/>
      <c r="O43" s="907"/>
      <c r="P43" s="907"/>
      <c r="Q43" s="907"/>
      <c r="R43" s="914"/>
      <c r="S43" s="66" t="s">
        <v>360</v>
      </c>
      <c r="T43" s="110">
        <v>4125</v>
      </c>
      <c r="U43" s="31"/>
      <c r="V43" s="14"/>
    </row>
    <row r="44" spans="3:22" x14ac:dyDescent="0.2">
      <c r="C44" s="13"/>
      <c r="D44" s="19"/>
      <c r="E44" s="919"/>
      <c r="F44" s="924"/>
      <c r="G44" s="925"/>
      <c r="H44" s="926"/>
      <c r="I44" s="694"/>
      <c r="J44" s="14"/>
      <c r="K44" s="904"/>
      <c r="L44" s="904"/>
      <c r="M44" s="904"/>
      <c r="N44" s="907"/>
      <c r="O44" s="907"/>
      <c r="P44" s="907"/>
      <c r="Q44" s="907"/>
      <c r="R44" s="914"/>
      <c r="S44" s="66"/>
      <c r="T44" s="110"/>
      <c r="U44" s="31"/>
      <c r="V44" s="14"/>
    </row>
    <row r="45" spans="3:22" x14ac:dyDescent="0.2">
      <c r="C45" s="13"/>
      <c r="D45" s="19"/>
      <c r="E45" s="919"/>
      <c r="F45" s="924"/>
      <c r="G45" s="925"/>
      <c r="H45" s="926"/>
      <c r="I45" s="694"/>
      <c r="J45" s="14"/>
      <c r="K45" s="904"/>
      <c r="L45" s="904"/>
      <c r="M45" s="904"/>
      <c r="N45" s="907"/>
      <c r="O45" s="907"/>
      <c r="P45" s="907"/>
      <c r="Q45" s="907"/>
      <c r="R45" s="914"/>
      <c r="S45" s="66"/>
      <c r="T45" s="110"/>
      <c r="U45" s="31"/>
      <c r="V45" s="14"/>
    </row>
    <row r="46" spans="3:22" x14ac:dyDescent="0.2">
      <c r="C46" s="13"/>
      <c r="D46" s="19"/>
      <c r="E46" s="920"/>
      <c r="F46" s="927"/>
      <c r="G46" s="928"/>
      <c r="H46" s="929"/>
      <c r="I46" s="694"/>
      <c r="J46" s="14"/>
      <c r="K46" s="905"/>
      <c r="L46" s="905"/>
      <c r="M46" s="905"/>
      <c r="N46" s="908"/>
      <c r="O46" s="908"/>
      <c r="P46" s="908"/>
      <c r="Q46" s="908"/>
      <c r="R46" s="916"/>
      <c r="S46" s="148" t="s">
        <v>87</v>
      </c>
      <c r="T46" s="109">
        <f>SUM(T42:T45)</f>
        <v>344125</v>
      </c>
      <c r="U46" s="31"/>
      <c r="V46" s="14"/>
    </row>
    <row r="47" spans="3:22" x14ac:dyDescent="0.2">
      <c r="C47" s="13"/>
      <c r="D47" s="19">
        <f>D42+1</f>
        <v>8</v>
      </c>
      <c r="E47" s="918" t="s">
        <v>567</v>
      </c>
      <c r="F47" s="942" t="s">
        <v>568</v>
      </c>
      <c r="G47" s="922"/>
      <c r="H47" s="923"/>
      <c r="I47" s="694" t="s">
        <v>134</v>
      </c>
      <c r="J47" s="14"/>
      <c r="K47" s="911"/>
      <c r="L47" s="911"/>
      <c r="M47" s="911">
        <v>1</v>
      </c>
      <c r="N47" s="912"/>
      <c r="O47" s="912"/>
      <c r="P47" s="912"/>
      <c r="Q47" s="912">
        <v>294263</v>
      </c>
      <c r="R47" s="913">
        <f>SUM(N47:Q51)</f>
        <v>294263</v>
      </c>
      <c r="S47" s="66" t="s">
        <v>360</v>
      </c>
      <c r="T47" s="110">
        <v>294263</v>
      </c>
      <c r="U47" s="31"/>
      <c r="V47" s="14"/>
    </row>
    <row r="48" spans="3:22" x14ac:dyDescent="0.2">
      <c r="C48" s="13"/>
      <c r="D48" s="19"/>
      <c r="E48" s="919"/>
      <c r="F48" s="924"/>
      <c r="G48" s="925"/>
      <c r="H48" s="926"/>
      <c r="I48" s="694" t="s">
        <v>444</v>
      </c>
      <c r="J48" s="14"/>
      <c r="K48" s="904"/>
      <c r="L48" s="904"/>
      <c r="M48" s="904"/>
      <c r="N48" s="907"/>
      <c r="O48" s="907"/>
      <c r="P48" s="907"/>
      <c r="Q48" s="907"/>
      <c r="R48" s="914"/>
      <c r="S48" s="66"/>
      <c r="T48" s="110"/>
      <c r="U48" s="31"/>
      <c r="V48" s="14"/>
    </row>
    <row r="49" spans="2:22" x14ac:dyDescent="0.2">
      <c r="C49" s="13"/>
      <c r="D49" s="19"/>
      <c r="E49" s="919"/>
      <c r="F49" s="924"/>
      <c r="G49" s="925"/>
      <c r="H49" s="926"/>
      <c r="I49" s="694"/>
      <c r="J49" s="14"/>
      <c r="K49" s="904"/>
      <c r="L49" s="904"/>
      <c r="M49" s="904"/>
      <c r="N49" s="907"/>
      <c r="O49" s="907"/>
      <c r="P49" s="907"/>
      <c r="Q49" s="907"/>
      <c r="R49" s="914"/>
      <c r="S49" s="66"/>
      <c r="T49" s="110"/>
      <c r="U49" s="31"/>
      <c r="V49" s="14"/>
    </row>
    <row r="50" spans="2:22" x14ac:dyDescent="0.2">
      <c r="C50" s="13"/>
      <c r="D50" s="19"/>
      <c r="E50" s="919"/>
      <c r="F50" s="924"/>
      <c r="G50" s="925"/>
      <c r="H50" s="926"/>
      <c r="I50" s="694"/>
      <c r="J50" s="14"/>
      <c r="K50" s="904"/>
      <c r="L50" s="904"/>
      <c r="M50" s="904"/>
      <c r="N50" s="907"/>
      <c r="O50" s="907"/>
      <c r="P50" s="907"/>
      <c r="Q50" s="907"/>
      <c r="R50" s="914"/>
      <c r="S50" s="66"/>
      <c r="T50" s="110"/>
      <c r="U50" s="31"/>
      <c r="V50" s="14"/>
    </row>
    <row r="51" spans="2:22" x14ac:dyDescent="0.2">
      <c r="C51" s="13"/>
      <c r="D51" s="19"/>
      <c r="E51" s="920"/>
      <c r="F51" s="927"/>
      <c r="G51" s="928"/>
      <c r="H51" s="929"/>
      <c r="I51" s="694"/>
      <c r="J51" s="14"/>
      <c r="K51" s="905"/>
      <c r="L51" s="905"/>
      <c r="M51" s="905"/>
      <c r="N51" s="908"/>
      <c r="O51" s="908"/>
      <c r="P51" s="908"/>
      <c r="Q51" s="908"/>
      <c r="R51" s="916"/>
      <c r="S51" s="148" t="s">
        <v>87</v>
      </c>
      <c r="T51" s="109">
        <f>SUM(T47:T50)</f>
        <v>294263</v>
      </c>
      <c r="U51" s="31"/>
      <c r="V51" s="14"/>
    </row>
    <row r="52" spans="2:22" ht="12.75" customHeight="1" x14ac:dyDescent="0.2">
      <c r="C52" s="13"/>
      <c r="D52" s="19">
        <f>D47+1</f>
        <v>9</v>
      </c>
      <c r="E52" s="918" t="s">
        <v>569</v>
      </c>
      <c r="F52" s="942" t="s">
        <v>566</v>
      </c>
      <c r="G52" s="922"/>
      <c r="H52" s="923"/>
      <c r="I52" s="694" t="s">
        <v>549</v>
      </c>
      <c r="J52" s="14"/>
      <c r="K52" s="911"/>
      <c r="L52" s="911"/>
      <c r="M52" s="911">
        <v>1</v>
      </c>
      <c r="N52" s="912"/>
      <c r="O52" s="912">
        <v>225923</v>
      </c>
      <c r="P52" s="912"/>
      <c r="Q52" s="912"/>
      <c r="R52" s="913">
        <f>SUM(N52:Q56)</f>
        <v>225923</v>
      </c>
      <c r="S52" s="66" t="s">
        <v>108</v>
      </c>
      <c r="T52" s="110">
        <v>120000</v>
      </c>
      <c r="U52" s="31"/>
      <c r="V52" s="14"/>
    </row>
    <row r="53" spans="2:22" ht="12.75" customHeight="1" x14ac:dyDescent="0.2">
      <c r="C53" s="13"/>
      <c r="D53" s="19"/>
      <c r="E53" s="919"/>
      <c r="F53" s="924"/>
      <c r="G53" s="925"/>
      <c r="H53" s="926"/>
      <c r="I53" s="694" t="s">
        <v>545</v>
      </c>
      <c r="J53" s="14"/>
      <c r="K53" s="904"/>
      <c r="L53" s="904"/>
      <c r="M53" s="904"/>
      <c r="N53" s="907"/>
      <c r="O53" s="907"/>
      <c r="P53" s="907"/>
      <c r="Q53" s="907"/>
      <c r="R53" s="914"/>
      <c r="S53" s="66" t="s">
        <v>360</v>
      </c>
      <c r="T53" s="110">
        <v>105923</v>
      </c>
      <c r="U53" s="31"/>
      <c r="V53" s="14"/>
    </row>
    <row r="54" spans="2:22" ht="12.75" customHeight="1" x14ac:dyDescent="0.2">
      <c r="C54" s="13"/>
      <c r="D54" s="19"/>
      <c r="E54" s="919"/>
      <c r="F54" s="924"/>
      <c r="G54" s="925"/>
      <c r="H54" s="926"/>
      <c r="I54" s="694"/>
      <c r="J54" s="14"/>
      <c r="K54" s="904"/>
      <c r="L54" s="904"/>
      <c r="M54" s="904"/>
      <c r="N54" s="907"/>
      <c r="O54" s="907"/>
      <c r="P54" s="907"/>
      <c r="Q54" s="907"/>
      <c r="R54" s="914"/>
      <c r="S54" s="66"/>
      <c r="T54" s="110"/>
      <c r="U54" s="31"/>
      <c r="V54" s="14"/>
    </row>
    <row r="55" spans="2:22" ht="12.75" customHeight="1" x14ac:dyDescent="0.2">
      <c r="C55" s="13"/>
      <c r="D55" s="19"/>
      <c r="E55" s="919"/>
      <c r="F55" s="924"/>
      <c r="G55" s="925"/>
      <c r="H55" s="926"/>
      <c r="I55" s="694"/>
      <c r="J55" s="14"/>
      <c r="K55" s="904"/>
      <c r="L55" s="904"/>
      <c r="M55" s="904"/>
      <c r="N55" s="907"/>
      <c r="O55" s="907"/>
      <c r="P55" s="907"/>
      <c r="Q55" s="907"/>
      <c r="R55" s="914"/>
      <c r="S55" s="66"/>
      <c r="T55" s="110"/>
      <c r="U55" s="31"/>
      <c r="V55" s="14"/>
    </row>
    <row r="56" spans="2:22" ht="12.75" customHeight="1" x14ac:dyDescent="0.2">
      <c r="C56" s="13"/>
      <c r="D56" s="19"/>
      <c r="E56" s="920"/>
      <c r="F56" s="927"/>
      <c r="G56" s="928"/>
      <c r="H56" s="929"/>
      <c r="I56" s="694"/>
      <c r="J56" s="14"/>
      <c r="K56" s="905"/>
      <c r="L56" s="905"/>
      <c r="M56" s="905"/>
      <c r="N56" s="908"/>
      <c r="O56" s="908"/>
      <c r="P56" s="908"/>
      <c r="Q56" s="908"/>
      <c r="R56" s="916"/>
      <c r="S56" s="148" t="s">
        <v>87</v>
      </c>
      <c r="T56" s="109">
        <f>SUM(T52:T55)</f>
        <v>225923</v>
      </c>
      <c r="U56" s="31"/>
      <c r="V56" s="14"/>
    </row>
    <row r="57" spans="2:22" ht="12.75" customHeight="1" x14ac:dyDescent="0.2">
      <c r="C57" s="13"/>
      <c r="D57" s="19">
        <f>D52+1</f>
        <v>10</v>
      </c>
      <c r="E57" s="918" t="s">
        <v>570</v>
      </c>
      <c r="F57" s="921" t="s">
        <v>571</v>
      </c>
      <c r="G57" s="934"/>
      <c r="H57" s="935"/>
      <c r="I57" s="694" t="s">
        <v>484</v>
      </c>
      <c r="J57" s="14"/>
      <c r="K57" s="911">
        <v>1</v>
      </c>
      <c r="L57" s="911"/>
      <c r="M57" s="911"/>
      <c r="N57" s="912">
        <v>200000</v>
      </c>
      <c r="O57" s="912"/>
      <c r="P57" s="912"/>
      <c r="Q57" s="912"/>
      <c r="R57" s="913">
        <f>SUM(N57:Q61)</f>
        <v>200000</v>
      </c>
      <c r="S57" s="66" t="s">
        <v>360</v>
      </c>
      <c r="T57" s="110">
        <v>200000</v>
      </c>
      <c r="U57" s="31"/>
      <c r="V57" s="14"/>
    </row>
    <row r="58" spans="2:22" ht="12.75" customHeight="1" x14ac:dyDescent="0.2">
      <c r="C58" s="13"/>
      <c r="D58" s="19"/>
      <c r="E58" s="919"/>
      <c r="F58" s="936"/>
      <c r="G58" s="937"/>
      <c r="H58" s="938"/>
      <c r="I58" s="696" t="s">
        <v>488</v>
      </c>
      <c r="J58" s="14"/>
      <c r="K58" s="904"/>
      <c r="L58" s="904"/>
      <c r="M58" s="904"/>
      <c r="N58" s="907"/>
      <c r="O58" s="907"/>
      <c r="P58" s="907"/>
      <c r="Q58" s="907"/>
      <c r="R58" s="914"/>
      <c r="S58" s="66"/>
      <c r="T58" s="110"/>
      <c r="U58" s="31"/>
      <c r="V58" s="14"/>
    </row>
    <row r="59" spans="2:22" ht="12.75" customHeight="1" x14ac:dyDescent="0.2">
      <c r="C59" s="13"/>
      <c r="D59" s="19"/>
      <c r="E59" s="919"/>
      <c r="F59" s="936"/>
      <c r="G59" s="937"/>
      <c r="H59" s="938"/>
      <c r="I59" s="694" t="s">
        <v>493</v>
      </c>
      <c r="J59" s="14"/>
      <c r="K59" s="904"/>
      <c r="L59" s="904"/>
      <c r="M59" s="904"/>
      <c r="N59" s="907"/>
      <c r="O59" s="907"/>
      <c r="P59" s="907"/>
      <c r="Q59" s="907"/>
      <c r="R59" s="914"/>
      <c r="S59" s="66"/>
      <c r="T59" s="110"/>
      <c r="U59" s="31"/>
      <c r="V59" s="14"/>
    </row>
    <row r="60" spans="2:22" ht="12.75" customHeight="1" x14ac:dyDescent="0.2">
      <c r="C60" s="13"/>
      <c r="D60" s="19"/>
      <c r="E60" s="919"/>
      <c r="F60" s="936"/>
      <c r="G60" s="937"/>
      <c r="H60" s="938"/>
      <c r="I60" s="694" t="s">
        <v>495</v>
      </c>
      <c r="J60" s="14"/>
      <c r="K60" s="904"/>
      <c r="L60" s="904"/>
      <c r="M60" s="904"/>
      <c r="N60" s="907"/>
      <c r="O60" s="907"/>
      <c r="P60" s="907"/>
      <c r="Q60" s="907"/>
      <c r="R60" s="914"/>
      <c r="S60" s="66"/>
      <c r="T60" s="110"/>
      <c r="U60" s="31"/>
      <c r="V60" s="14"/>
    </row>
    <row r="61" spans="2:22" ht="12.75" customHeight="1" x14ac:dyDescent="0.2">
      <c r="C61" s="13"/>
      <c r="D61" s="19"/>
      <c r="E61" s="920"/>
      <c r="F61" s="939"/>
      <c r="G61" s="940"/>
      <c r="H61" s="941"/>
      <c r="I61" s="694"/>
      <c r="J61" s="14"/>
      <c r="K61" s="905"/>
      <c r="L61" s="905"/>
      <c r="M61" s="905"/>
      <c r="N61" s="908"/>
      <c r="O61" s="908"/>
      <c r="P61" s="908"/>
      <c r="Q61" s="908"/>
      <c r="R61" s="915"/>
      <c r="S61" s="122" t="s">
        <v>87</v>
      </c>
      <c r="T61" s="123">
        <f>SUM(T57:T60)</f>
        <v>200000</v>
      </c>
      <c r="U61" s="31"/>
      <c r="V61" s="14"/>
    </row>
    <row r="62" spans="2:22" x14ac:dyDescent="0.2">
      <c r="C62" s="13"/>
      <c r="D62" s="14"/>
      <c r="E62" s="81"/>
      <c r="F62" s="54"/>
      <c r="G62" s="54"/>
      <c r="H62" s="14"/>
      <c r="I62" s="14"/>
      <c r="J62" s="14"/>
      <c r="K62" s="14"/>
      <c r="L62" s="14"/>
      <c r="M62" s="14"/>
      <c r="N62" s="14"/>
      <c r="O62" s="14"/>
      <c r="P62" s="14"/>
      <c r="Q62" s="14"/>
      <c r="R62" s="400">
        <f>IFERROR(SUM(R12:R61)/R93,"")</f>
        <v>0.5481251357283432</v>
      </c>
      <c r="S62" s="14"/>
      <c r="T62" s="14"/>
      <c r="U62" s="31"/>
      <c r="V62" s="14"/>
    </row>
    <row r="63" spans="2:22" x14ac:dyDescent="0.2">
      <c r="C63" s="13"/>
      <c r="D63" s="14"/>
      <c r="E63" s="81"/>
      <c r="F63" s="54"/>
      <c r="G63" s="54"/>
      <c r="H63" s="14"/>
      <c r="I63" s="14"/>
      <c r="J63" s="14"/>
      <c r="K63" s="14"/>
      <c r="L63" s="14"/>
      <c r="M63" s="14"/>
      <c r="N63" s="14"/>
      <c r="O63" s="14"/>
      <c r="P63" s="14"/>
      <c r="Q63" s="14"/>
      <c r="R63" s="14"/>
      <c r="S63" s="14"/>
      <c r="T63" s="14"/>
      <c r="U63" s="31"/>
      <c r="V63" s="14"/>
    </row>
    <row r="64" spans="2:22" x14ac:dyDescent="0.2">
      <c r="B64" s="14"/>
      <c r="C64" s="13"/>
      <c r="D64" s="14"/>
      <c r="E64" s="81"/>
      <c r="F64" s="14"/>
      <c r="G64" s="14"/>
      <c r="H64" s="14"/>
      <c r="I64" s="14"/>
      <c r="J64" s="14"/>
      <c r="K64" s="14"/>
      <c r="L64" s="14"/>
      <c r="M64" s="14"/>
      <c r="N64" s="14"/>
      <c r="O64" s="14"/>
      <c r="P64" s="14"/>
      <c r="Q64" s="14"/>
      <c r="R64" s="14"/>
      <c r="S64" s="14"/>
      <c r="T64" s="14"/>
      <c r="U64" s="31"/>
      <c r="V64" s="14"/>
    </row>
    <row r="65" spans="2:22" x14ac:dyDescent="0.2">
      <c r="B65" s="14"/>
      <c r="C65" s="13"/>
      <c r="D65" s="14"/>
      <c r="E65" s="124"/>
      <c r="F65" s="128"/>
      <c r="G65" s="128"/>
      <c r="H65" s="909" t="s">
        <v>145</v>
      </c>
      <c r="I65" s="910"/>
      <c r="J65" s="14"/>
      <c r="K65" s="14"/>
      <c r="L65" s="14"/>
      <c r="M65" s="14"/>
      <c r="N65" s="900" t="s">
        <v>101</v>
      </c>
      <c r="O65" s="901"/>
      <c r="P65" s="901"/>
      <c r="Q65" s="901"/>
      <c r="R65" s="902"/>
      <c r="S65" s="125"/>
      <c r="T65" s="126"/>
      <c r="U65" s="131"/>
      <c r="V65" s="30"/>
    </row>
    <row r="66" spans="2:22" ht="25.5" x14ac:dyDescent="0.2">
      <c r="B66" s="14"/>
      <c r="C66" s="13"/>
      <c r="D66" s="14"/>
      <c r="E66" s="130"/>
      <c r="F66" s="14"/>
      <c r="G66" s="14"/>
      <c r="H66" s="265" t="s">
        <v>143</v>
      </c>
      <c r="I66" s="265" t="s">
        <v>144</v>
      </c>
      <c r="J66" s="14"/>
      <c r="K66" s="14"/>
      <c r="L66" s="14"/>
      <c r="M66" s="14"/>
      <c r="N66" s="220" t="s">
        <v>103</v>
      </c>
      <c r="O66" s="220" t="s">
        <v>104</v>
      </c>
      <c r="P66" s="220" t="s">
        <v>105</v>
      </c>
      <c r="Q66" s="220" t="s">
        <v>106</v>
      </c>
      <c r="R66" s="220" t="s">
        <v>87</v>
      </c>
      <c r="S66" s="220" t="s">
        <v>141</v>
      </c>
      <c r="T66" s="220" t="s">
        <v>142</v>
      </c>
      <c r="U66" s="31"/>
      <c r="V66" s="14"/>
    </row>
    <row r="67" spans="2:22" x14ac:dyDescent="0.2">
      <c r="B67" s="14"/>
      <c r="C67" s="13"/>
      <c r="D67" s="14"/>
      <c r="E67" s="130"/>
      <c r="F67" s="14"/>
      <c r="G67" s="14"/>
      <c r="H67" s="147" t="s">
        <v>164</v>
      </c>
      <c r="I67" s="147" t="s">
        <v>163</v>
      </c>
      <c r="J67" s="14"/>
      <c r="K67" s="14"/>
      <c r="L67" s="14"/>
      <c r="M67" s="14"/>
      <c r="N67" s="147" t="s">
        <v>164</v>
      </c>
      <c r="O67" s="147" t="s">
        <v>164</v>
      </c>
      <c r="P67" s="147" t="s">
        <v>164</v>
      </c>
      <c r="Q67" s="147" t="s">
        <v>164</v>
      </c>
      <c r="R67" s="147" t="s">
        <v>164</v>
      </c>
      <c r="S67" s="147" t="s">
        <v>164</v>
      </c>
      <c r="T67" s="147" t="s">
        <v>163</v>
      </c>
      <c r="U67" s="31"/>
      <c r="V67" s="14"/>
    </row>
    <row r="68" spans="2:22" ht="6.75" customHeight="1" x14ac:dyDescent="0.2">
      <c r="B68" s="14"/>
      <c r="C68" s="13"/>
      <c r="D68" s="14"/>
      <c r="E68" s="130"/>
      <c r="F68" s="14"/>
      <c r="G68" s="14"/>
      <c r="H68" s="147"/>
      <c r="I68" s="147"/>
      <c r="J68" s="14"/>
      <c r="K68" s="14"/>
      <c r="L68" s="14"/>
      <c r="M68" s="14"/>
      <c r="N68" s="147"/>
      <c r="O68" s="147"/>
      <c r="P68" s="147"/>
      <c r="Q68" s="147"/>
      <c r="R68" s="147"/>
      <c r="S68" s="147"/>
      <c r="T68" s="147"/>
      <c r="U68" s="31"/>
      <c r="V68" s="14"/>
    </row>
    <row r="69" spans="2:22" ht="12.75" customHeight="1" x14ac:dyDescent="0.2">
      <c r="B69" s="14"/>
      <c r="C69" s="13"/>
      <c r="D69" s="14"/>
      <c r="E69" s="130" t="s">
        <v>117</v>
      </c>
      <c r="F69" s="14"/>
      <c r="G69" s="14"/>
      <c r="H69" s="147"/>
      <c r="I69" s="147"/>
      <c r="J69" s="14"/>
      <c r="K69" s="14"/>
      <c r="L69" s="14"/>
      <c r="M69" s="14"/>
      <c r="N69" s="147"/>
      <c r="O69" s="147"/>
      <c r="P69" s="147"/>
      <c r="Q69" s="147"/>
      <c r="R69" s="147"/>
      <c r="S69" s="147"/>
      <c r="T69" s="147"/>
      <c r="U69" s="31"/>
      <c r="V69" s="14"/>
    </row>
    <row r="70" spans="2:22" ht="12" customHeight="1" x14ac:dyDescent="0.2">
      <c r="B70" s="14"/>
      <c r="C70" s="13"/>
      <c r="D70" s="19"/>
      <c r="E70" s="139" t="s">
        <v>118</v>
      </c>
      <c r="F70" s="140"/>
      <c r="G70" s="140"/>
      <c r="H70" s="697">
        <v>2420000</v>
      </c>
      <c r="I70" s="697" t="s">
        <v>572</v>
      </c>
      <c r="J70" s="14"/>
      <c r="K70" s="14"/>
      <c r="L70" s="14"/>
      <c r="M70" s="14"/>
      <c r="N70" s="702">
        <v>50000</v>
      </c>
      <c r="O70" s="702"/>
      <c r="P70" s="702"/>
      <c r="Q70" s="702"/>
      <c r="R70" s="138">
        <f>SUM(N70:Q70)</f>
        <v>50000</v>
      </c>
      <c r="S70" s="707"/>
      <c r="T70" s="212" t="str">
        <f t="shared" ref="T70:T75" si="0">IFERROR(O70/S70,"")</f>
        <v/>
      </c>
      <c r="U70" s="31"/>
      <c r="V70" s="14"/>
    </row>
    <row r="71" spans="2:22" ht="12" customHeight="1" x14ac:dyDescent="0.2">
      <c r="B71" s="14"/>
      <c r="C71" s="13"/>
      <c r="D71" s="19"/>
      <c r="E71" s="139" t="s">
        <v>119</v>
      </c>
      <c r="F71" s="140"/>
      <c r="G71" s="140"/>
      <c r="H71" s="699"/>
      <c r="I71" s="699"/>
      <c r="J71" s="14"/>
      <c r="K71" s="14"/>
      <c r="L71" s="14"/>
      <c r="M71" s="14"/>
      <c r="N71" s="703"/>
      <c r="O71" s="703"/>
      <c r="P71" s="703"/>
      <c r="Q71" s="703"/>
      <c r="R71" s="141">
        <f t="shared" ref="R71:R92" si="1">SUM(N71:Q71)</f>
        <v>0</v>
      </c>
      <c r="S71" s="708"/>
      <c r="T71" s="213" t="str">
        <f t="shared" si="0"/>
        <v/>
      </c>
      <c r="U71" s="31"/>
      <c r="V71" s="14"/>
    </row>
    <row r="72" spans="2:22" ht="12" customHeight="1" x14ac:dyDescent="0.2">
      <c r="B72" s="14"/>
      <c r="C72" s="13"/>
      <c r="D72" s="19"/>
      <c r="E72" s="139" t="s">
        <v>120</v>
      </c>
      <c r="F72" s="140"/>
      <c r="G72" s="140"/>
      <c r="H72" s="699">
        <v>24517626</v>
      </c>
      <c r="I72" s="701" t="s">
        <v>572</v>
      </c>
      <c r="J72" s="14"/>
      <c r="K72" s="14"/>
      <c r="L72" s="14"/>
      <c r="M72" s="14"/>
      <c r="N72" s="703">
        <v>2619626</v>
      </c>
      <c r="O72" s="703">
        <v>445662</v>
      </c>
      <c r="P72" s="703"/>
      <c r="Q72" s="703">
        <v>137465</v>
      </c>
      <c r="R72" s="141">
        <f t="shared" si="1"/>
        <v>3202753</v>
      </c>
      <c r="S72" s="708">
        <v>412568</v>
      </c>
      <c r="T72" s="213">
        <f t="shared" si="0"/>
        <v>1.0802146555234531</v>
      </c>
      <c r="U72" s="31"/>
      <c r="V72" s="14"/>
    </row>
    <row r="73" spans="2:22" ht="12" customHeight="1" x14ac:dyDescent="0.2">
      <c r="B73" s="14"/>
      <c r="C73" s="13"/>
      <c r="D73" s="19"/>
      <c r="E73" s="139" t="s">
        <v>121</v>
      </c>
      <c r="F73" s="140"/>
      <c r="G73" s="140"/>
      <c r="H73" s="699">
        <v>310548</v>
      </c>
      <c r="I73" s="699" t="s">
        <v>572</v>
      </c>
      <c r="J73" s="14"/>
      <c r="K73" s="14"/>
      <c r="L73" s="14"/>
      <c r="M73" s="14"/>
      <c r="N73" s="703"/>
      <c r="O73" s="703">
        <v>96048</v>
      </c>
      <c r="P73" s="703"/>
      <c r="Q73" s="703"/>
      <c r="R73" s="141">
        <f t="shared" si="1"/>
        <v>96048</v>
      </c>
      <c r="S73" s="708">
        <v>4228</v>
      </c>
      <c r="T73" s="213">
        <f t="shared" si="0"/>
        <v>22.717123935666983</v>
      </c>
      <c r="U73" s="31"/>
      <c r="V73" s="14"/>
    </row>
    <row r="74" spans="2:22" ht="12" customHeight="1" x14ac:dyDescent="0.2">
      <c r="B74" s="14"/>
      <c r="C74" s="13"/>
      <c r="D74" s="19"/>
      <c r="E74" s="139" t="s">
        <v>122</v>
      </c>
      <c r="F74" s="140"/>
      <c r="G74" s="140"/>
      <c r="H74" s="699"/>
      <c r="I74" s="699"/>
      <c r="J74" s="14"/>
      <c r="K74" s="14"/>
      <c r="L74" s="14"/>
      <c r="M74" s="14"/>
      <c r="N74" s="703"/>
      <c r="O74" s="703"/>
      <c r="P74" s="703"/>
      <c r="Q74" s="703"/>
      <c r="R74" s="141">
        <f t="shared" si="1"/>
        <v>0</v>
      </c>
      <c r="S74" s="708"/>
      <c r="T74" s="213" t="str">
        <f t="shared" si="0"/>
        <v/>
      </c>
      <c r="U74" s="31"/>
      <c r="V74" s="14"/>
    </row>
    <row r="75" spans="2:22" x14ac:dyDescent="0.2">
      <c r="B75" s="14"/>
      <c r="C75" s="13"/>
      <c r="D75" s="14"/>
      <c r="E75" s="139" t="s">
        <v>123</v>
      </c>
      <c r="F75" s="140"/>
      <c r="G75" s="140"/>
      <c r="H75" s="699"/>
      <c r="I75" s="699"/>
      <c r="J75" s="14"/>
      <c r="K75" s="14"/>
      <c r="L75" s="14"/>
      <c r="M75" s="14"/>
      <c r="N75" s="703"/>
      <c r="O75" s="703"/>
      <c r="P75" s="703"/>
      <c r="Q75" s="703"/>
      <c r="R75" s="141">
        <f t="shared" si="1"/>
        <v>0</v>
      </c>
      <c r="S75" s="708"/>
      <c r="T75" s="213" t="str">
        <f t="shared" si="0"/>
        <v/>
      </c>
      <c r="U75" s="31"/>
      <c r="V75" s="14"/>
    </row>
    <row r="76" spans="2:22" ht="12.6" customHeight="1" x14ac:dyDescent="0.2">
      <c r="B76" s="14"/>
      <c r="C76" s="13"/>
      <c r="D76" s="14"/>
      <c r="E76" s="142" t="s">
        <v>124</v>
      </c>
      <c r="F76" s="140"/>
      <c r="G76" s="140"/>
      <c r="H76" s="698"/>
      <c r="I76" s="698"/>
      <c r="J76" s="14"/>
      <c r="K76" s="14"/>
      <c r="L76" s="14"/>
      <c r="M76" s="14"/>
      <c r="N76" s="140"/>
      <c r="O76" s="140"/>
      <c r="P76" s="140"/>
      <c r="Q76" s="140"/>
      <c r="R76" s="140"/>
      <c r="S76" s="140"/>
      <c r="T76" s="214"/>
      <c r="U76" s="131"/>
      <c r="V76" s="30"/>
    </row>
    <row r="77" spans="2:22" x14ac:dyDescent="0.2">
      <c r="B77" s="14"/>
      <c r="C77" s="13"/>
      <c r="D77" s="19"/>
      <c r="E77" s="139" t="s">
        <v>125</v>
      </c>
      <c r="F77" s="140"/>
      <c r="G77" s="140"/>
      <c r="H77" s="699"/>
      <c r="I77" s="699"/>
      <c r="J77" s="14"/>
      <c r="K77" s="14"/>
      <c r="L77" s="14"/>
      <c r="M77" s="14"/>
      <c r="N77" s="704"/>
      <c r="O77" s="704"/>
      <c r="P77" s="704"/>
      <c r="Q77" s="704"/>
      <c r="R77" s="141">
        <f t="shared" si="1"/>
        <v>0</v>
      </c>
      <c r="S77" s="710"/>
      <c r="T77" s="213" t="str">
        <f t="shared" ref="T77:T92" si="2">IFERROR(O77/S77,"")</f>
        <v/>
      </c>
      <c r="U77" s="31"/>
      <c r="V77" s="14"/>
    </row>
    <row r="78" spans="2:22" x14ac:dyDescent="0.2">
      <c r="B78" s="14"/>
      <c r="C78" s="13"/>
      <c r="D78" s="19"/>
      <c r="E78" s="139" t="s">
        <v>126</v>
      </c>
      <c r="F78" s="140"/>
      <c r="G78" s="140"/>
      <c r="H78" s="699">
        <v>5639632</v>
      </c>
      <c r="I78" s="701">
        <v>0.1</v>
      </c>
      <c r="J78" s="14"/>
      <c r="K78" s="14"/>
      <c r="L78" s="14"/>
      <c r="M78" s="14"/>
      <c r="N78" s="704"/>
      <c r="O78" s="704">
        <v>792166</v>
      </c>
      <c r="P78" s="704"/>
      <c r="Q78" s="704"/>
      <c r="R78" s="141">
        <f t="shared" si="1"/>
        <v>792166</v>
      </c>
      <c r="S78" s="709">
        <v>754113</v>
      </c>
      <c r="T78" s="213">
        <f t="shared" si="2"/>
        <v>1.0504606073625571</v>
      </c>
      <c r="U78" s="31"/>
      <c r="V78" s="14"/>
    </row>
    <row r="79" spans="2:22" x14ac:dyDescent="0.2">
      <c r="B79" s="14"/>
      <c r="C79" s="13"/>
      <c r="D79" s="19"/>
      <c r="E79" s="139" t="s">
        <v>127</v>
      </c>
      <c r="F79" s="140"/>
      <c r="G79" s="140"/>
      <c r="H79" s="699">
        <v>313728</v>
      </c>
      <c r="I79" s="699" t="s">
        <v>572</v>
      </c>
      <c r="J79" s="14"/>
      <c r="K79" s="14"/>
      <c r="L79" s="14"/>
      <c r="M79" s="14"/>
      <c r="N79" s="704">
        <v>48190</v>
      </c>
      <c r="O79" s="704">
        <v>79555</v>
      </c>
      <c r="P79" s="704"/>
      <c r="Q79" s="704"/>
      <c r="R79" s="141">
        <f t="shared" si="1"/>
        <v>127745</v>
      </c>
      <c r="S79" s="710">
        <v>109567</v>
      </c>
      <c r="T79" s="213">
        <f t="shared" si="2"/>
        <v>0.72608540892787066</v>
      </c>
      <c r="U79" s="31"/>
      <c r="V79" s="14"/>
    </row>
    <row r="80" spans="2:22" x14ac:dyDescent="0.2">
      <c r="B80" s="14"/>
      <c r="C80" s="13"/>
      <c r="D80" s="19"/>
      <c r="E80" s="139" t="s">
        <v>128</v>
      </c>
      <c r="F80" s="140"/>
      <c r="G80" s="140"/>
      <c r="H80" s="699"/>
      <c r="I80" s="699"/>
      <c r="J80" s="14"/>
      <c r="K80" s="14"/>
      <c r="L80" s="14"/>
      <c r="M80" s="14"/>
      <c r="N80" s="704"/>
      <c r="O80" s="704"/>
      <c r="P80" s="704"/>
      <c r="Q80" s="704"/>
      <c r="R80" s="141">
        <f t="shared" si="1"/>
        <v>0</v>
      </c>
      <c r="S80" s="709"/>
      <c r="T80" s="213" t="str">
        <f t="shared" si="2"/>
        <v/>
      </c>
      <c r="U80" s="31"/>
      <c r="V80" s="14"/>
    </row>
    <row r="81" spans="2:22" x14ac:dyDescent="0.2">
      <c r="B81" s="14"/>
      <c r="C81" s="13"/>
      <c r="D81" s="19"/>
      <c r="E81" s="139" t="s">
        <v>129</v>
      </c>
      <c r="F81" s="140"/>
      <c r="G81" s="140"/>
      <c r="H81" s="699"/>
      <c r="I81" s="699"/>
      <c r="J81" s="14"/>
      <c r="K81" s="14"/>
      <c r="L81" s="14"/>
      <c r="M81" s="14"/>
      <c r="N81" s="704"/>
      <c r="O81" s="704"/>
      <c r="P81" s="704"/>
      <c r="Q81" s="704"/>
      <c r="R81" s="141">
        <f t="shared" si="1"/>
        <v>0</v>
      </c>
      <c r="S81" s="710"/>
      <c r="T81" s="213" t="str">
        <f t="shared" si="2"/>
        <v/>
      </c>
      <c r="U81" s="31"/>
      <c r="V81" s="14"/>
    </row>
    <row r="82" spans="2:22" x14ac:dyDescent="0.2">
      <c r="B82" s="14"/>
      <c r="C82" s="13"/>
      <c r="D82" s="19"/>
      <c r="E82" s="142" t="s">
        <v>130</v>
      </c>
      <c r="F82" s="140"/>
      <c r="G82" s="140"/>
      <c r="H82" s="698"/>
      <c r="I82" s="698"/>
      <c r="J82" s="14"/>
      <c r="K82" s="14"/>
      <c r="L82" s="14"/>
      <c r="M82" s="14"/>
      <c r="N82" s="140"/>
      <c r="O82" s="140"/>
      <c r="P82" s="140"/>
      <c r="Q82" s="140"/>
      <c r="R82" s="140"/>
      <c r="S82" s="140"/>
      <c r="T82" s="214"/>
      <c r="U82" s="31"/>
      <c r="V82" s="14"/>
    </row>
    <row r="83" spans="2:22" x14ac:dyDescent="0.2">
      <c r="B83" s="14"/>
      <c r="C83" s="13"/>
      <c r="D83" s="19"/>
      <c r="E83" s="139" t="s">
        <v>131</v>
      </c>
      <c r="F83" s="140"/>
      <c r="G83" s="140"/>
      <c r="H83" s="699">
        <v>60310022</v>
      </c>
      <c r="I83" s="701">
        <v>0.02</v>
      </c>
      <c r="J83" s="14"/>
      <c r="K83" s="14"/>
      <c r="L83" s="14"/>
      <c r="M83" s="14"/>
      <c r="N83" s="706"/>
      <c r="O83" s="706">
        <v>2410313</v>
      </c>
      <c r="P83" s="706"/>
      <c r="Q83" s="706">
        <v>1243051</v>
      </c>
      <c r="R83" s="141">
        <f t="shared" si="1"/>
        <v>3653364</v>
      </c>
      <c r="S83" s="712">
        <v>3420843</v>
      </c>
      <c r="T83" s="213">
        <f t="shared" si="2"/>
        <v>0.70459620625676189</v>
      </c>
      <c r="U83" s="31"/>
      <c r="V83" s="14"/>
    </row>
    <row r="84" spans="2:22" x14ac:dyDescent="0.2">
      <c r="B84" s="14"/>
      <c r="C84" s="13"/>
      <c r="D84" s="19"/>
      <c r="E84" s="139" t="s">
        <v>132</v>
      </c>
      <c r="F84" s="140"/>
      <c r="G84" s="140"/>
      <c r="H84" s="699">
        <v>6175064</v>
      </c>
      <c r="I84" s="701">
        <v>0.1</v>
      </c>
      <c r="J84" s="14"/>
      <c r="K84" s="14"/>
      <c r="L84" s="14"/>
      <c r="M84" s="14"/>
      <c r="N84" s="706"/>
      <c r="O84" s="706">
        <v>502430</v>
      </c>
      <c r="P84" s="706"/>
      <c r="Q84" s="706"/>
      <c r="R84" s="141">
        <f t="shared" si="1"/>
        <v>502430</v>
      </c>
      <c r="S84" s="712">
        <v>61837</v>
      </c>
      <c r="T84" s="213">
        <f t="shared" si="2"/>
        <v>8.125070750521532</v>
      </c>
      <c r="U84" s="31"/>
      <c r="V84" s="14"/>
    </row>
    <row r="85" spans="2:22" x14ac:dyDescent="0.2">
      <c r="B85" s="14"/>
      <c r="C85" s="13"/>
      <c r="D85" s="19"/>
      <c r="E85" s="139" t="s">
        <v>133</v>
      </c>
      <c r="F85" s="140"/>
      <c r="G85" s="140"/>
      <c r="H85" s="699">
        <v>3354519</v>
      </c>
      <c r="I85" s="701">
        <v>0.01</v>
      </c>
      <c r="J85" s="14"/>
      <c r="K85" s="14"/>
      <c r="L85" s="14"/>
      <c r="M85" s="14"/>
      <c r="N85" s="706"/>
      <c r="O85" s="706"/>
      <c r="P85" s="706"/>
      <c r="Q85" s="706">
        <v>226528</v>
      </c>
      <c r="R85" s="141">
        <f t="shared" si="1"/>
        <v>226528</v>
      </c>
      <c r="S85" s="712">
        <v>154650</v>
      </c>
      <c r="T85" s="213">
        <f t="shared" si="2"/>
        <v>0</v>
      </c>
      <c r="U85" s="31"/>
      <c r="V85" s="14"/>
    </row>
    <row r="86" spans="2:22" x14ac:dyDescent="0.2">
      <c r="B86" s="14"/>
      <c r="C86" s="13"/>
      <c r="D86" s="19"/>
      <c r="E86" s="139" t="s">
        <v>134</v>
      </c>
      <c r="F86" s="140"/>
      <c r="G86" s="140"/>
      <c r="H86" s="699">
        <v>4841585</v>
      </c>
      <c r="I86" s="701">
        <v>0.02</v>
      </c>
      <c r="J86" s="14"/>
      <c r="K86" s="14"/>
      <c r="L86" s="14"/>
      <c r="M86" s="14"/>
      <c r="N86" s="706"/>
      <c r="O86" s="706"/>
      <c r="P86" s="706"/>
      <c r="Q86" s="706">
        <v>330682</v>
      </c>
      <c r="R86" s="141">
        <f t="shared" si="1"/>
        <v>330682</v>
      </c>
      <c r="S86" s="712">
        <v>81604</v>
      </c>
      <c r="T86" s="213">
        <f t="shared" si="2"/>
        <v>0</v>
      </c>
      <c r="U86" s="31"/>
      <c r="V86" s="14"/>
    </row>
    <row r="87" spans="2:22" ht="25.5" x14ac:dyDescent="0.2">
      <c r="B87" s="14"/>
      <c r="C87" s="13"/>
      <c r="D87" s="19"/>
      <c r="E87" s="139" t="s">
        <v>135</v>
      </c>
      <c r="F87" s="140"/>
      <c r="G87" s="140"/>
      <c r="H87" s="699"/>
      <c r="I87" s="701"/>
      <c r="J87" s="14"/>
      <c r="K87" s="14"/>
      <c r="L87" s="14"/>
      <c r="M87" s="14"/>
      <c r="N87" s="706"/>
      <c r="O87" s="706"/>
      <c r="P87" s="706"/>
      <c r="Q87" s="706"/>
      <c r="R87" s="141">
        <f t="shared" si="1"/>
        <v>0</v>
      </c>
      <c r="S87" s="712"/>
      <c r="T87" s="213" t="str">
        <f t="shared" si="2"/>
        <v/>
      </c>
      <c r="U87" s="31"/>
      <c r="V87" s="14"/>
    </row>
    <row r="88" spans="2:22" x14ac:dyDescent="0.2">
      <c r="B88" s="14"/>
      <c r="C88" s="13"/>
      <c r="D88" s="19"/>
      <c r="E88" s="139" t="s">
        <v>136</v>
      </c>
      <c r="F88" s="140"/>
      <c r="G88" s="140"/>
      <c r="H88" s="699"/>
      <c r="I88" s="699"/>
      <c r="J88" s="14"/>
      <c r="K88" s="14"/>
      <c r="L88" s="14"/>
      <c r="M88" s="14"/>
      <c r="N88" s="706"/>
      <c r="O88" s="706"/>
      <c r="P88" s="706"/>
      <c r="Q88" s="706"/>
      <c r="R88" s="141">
        <f t="shared" si="1"/>
        <v>0</v>
      </c>
      <c r="S88" s="713"/>
      <c r="T88" s="213" t="str">
        <f t="shared" si="2"/>
        <v/>
      </c>
      <c r="U88" s="31"/>
      <c r="V88" s="14"/>
    </row>
    <row r="89" spans="2:22" x14ac:dyDescent="0.2">
      <c r="B89" s="14"/>
      <c r="C89" s="13"/>
      <c r="D89" s="19"/>
      <c r="E89" s="139" t="s">
        <v>137</v>
      </c>
      <c r="F89" s="140"/>
      <c r="G89" s="140"/>
      <c r="H89" s="699"/>
      <c r="I89" s="699"/>
      <c r="J89" s="14"/>
      <c r="K89" s="14"/>
      <c r="L89" s="14"/>
      <c r="M89" s="14"/>
      <c r="N89" s="706"/>
      <c r="O89" s="706"/>
      <c r="P89" s="706"/>
      <c r="Q89" s="706"/>
      <c r="R89" s="141">
        <f t="shared" si="1"/>
        <v>0</v>
      </c>
      <c r="S89" s="713"/>
      <c r="T89" s="213" t="str">
        <f t="shared" si="2"/>
        <v/>
      </c>
      <c r="U89" s="31"/>
      <c r="V89" s="14"/>
    </row>
    <row r="90" spans="2:22" x14ac:dyDescent="0.2">
      <c r="B90" s="14"/>
      <c r="C90" s="13"/>
      <c r="D90" s="19"/>
      <c r="E90" s="139" t="s">
        <v>138</v>
      </c>
      <c r="F90" s="140"/>
      <c r="G90" s="140"/>
      <c r="H90" s="699"/>
      <c r="I90" s="699"/>
      <c r="J90" s="14"/>
      <c r="K90" s="14"/>
      <c r="L90" s="14"/>
      <c r="M90" s="14"/>
      <c r="N90" s="706"/>
      <c r="O90" s="706"/>
      <c r="P90" s="706"/>
      <c r="Q90" s="706"/>
      <c r="R90" s="141">
        <f t="shared" si="1"/>
        <v>0</v>
      </c>
      <c r="S90" s="713"/>
      <c r="T90" s="213" t="str">
        <f t="shared" si="2"/>
        <v/>
      </c>
      <c r="U90" s="31"/>
      <c r="V90" s="14"/>
    </row>
    <row r="91" spans="2:22" x14ac:dyDescent="0.2">
      <c r="B91" s="14"/>
      <c r="C91" s="13"/>
      <c r="D91" s="19"/>
      <c r="E91" s="143" t="s">
        <v>139</v>
      </c>
      <c r="F91" s="144"/>
      <c r="G91" s="144"/>
      <c r="H91" s="700"/>
      <c r="I91" s="700"/>
      <c r="J91" s="14"/>
      <c r="K91" s="14"/>
      <c r="L91" s="14"/>
      <c r="M91" s="14"/>
      <c r="N91" s="706"/>
      <c r="O91" s="706"/>
      <c r="P91" s="706"/>
      <c r="Q91" s="706"/>
      <c r="R91" s="145">
        <f t="shared" si="1"/>
        <v>0</v>
      </c>
      <c r="S91" s="714"/>
      <c r="T91" s="215" t="str">
        <f t="shared" si="2"/>
        <v/>
      </c>
      <c r="U91" s="31"/>
      <c r="V91" s="14"/>
    </row>
    <row r="92" spans="2:22" ht="13.5" thickBot="1" x14ac:dyDescent="0.25">
      <c r="B92" s="14"/>
      <c r="C92" s="13"/>
      <c r="D92" s="19"/>
      <c r="E92" s="132" t="s">
        <v>140</v>
      </c>
      <c r="F92" s="133"/>
      <c r="G92" s="133"/>
      <c r="H92" s="134">
        <v>8431304</v>
      </c>
      <c r="I92" s="134" t="s">
        <v>572</v>
      </c>
      <c r="J92" s="14"/>
      <c r="K92" s="14"/>
      <c r="L92" s="14"/>
      <c r="M92" s="14"/>
      <c r="N92" s="705">
        <v>437358</v>
      </c>
      <c r="O92" s="705">
        <v>64721</v>
      </c>
      <c r="P92" s="705">
        <v>70860</v>
      </c>
      <c r="Q92" s="705">
        <v>179863</v>
      </c>
      <c r="R92" s="135">
        <f t="shared" si="1"/>
        <v>752802</v>
      </c>
      <c r="S92" s="711">
        <v>388216</v>
      </c>
      <c r="T92" s="216">
        <f t="shared" si="2"/>
        <v>0.16671389123580688</v>
      </c>
      <c r="U92" s="31"/>
      <c r="V92" s="14"/>
    </row>
    <row r="93" spans="2:22" ht="13.5" thickTop="1" x14ac:dyDescent="0.2">
      <c r="B93" s="14"/>
      <c r="C93" s="13"/>
      <c r="D93" s="14"/>
      <c r="E93" s="136"/>
      <c r="F93" s="137" t="s">
        <v>87</v>
      </c>
      <c r="G93" s="129"/>
      <c r="H93" s="57">
        <f>SUM(H70:H92)</f>
        <v>116314028</v>
      </c>
      <c r="I93" s="57"/>
      <c r="J93" s="14"/>
      <c r="K93" s="14"/>
      <c r="L93" s="14"/>
      <c r="M93" s="14"/>
      <c r="N93" s="57">
        <f t="shared" ref="N93:S93" si="3">SUM(N70:N92)</f>
        <v>3155174</v>
      </c>
      <c r="O93" s="57">
        <f t="shared" si="3"/>
        <v>4390895</v>
      </c>
      <c r="P93" s="57">
        <f t="shared" si="3"/>
        <v>70860</v>
      </c>
      <c r="Q93" s="57">
        <f t="shared" si="3"/>
        <v>2117589</v>
      </c>
      <c r="R93" s="57">
        <f t="shared" si="3"/>
        <v>9734518</v>
      </c>
      <c r="S93" s="57">
        <f t="shared" si="3"/>
        <v>5387626</v>
      </c>
      <c r="T93" s="127"/>
      <c r="U93" s="31"/>
      <c r="V93" s="14"/>
    </row>
    <row r="94" spans="2:22" ht="13.5" thickBot="1" x14ac:dyDescent="0.25">
      <c r="B94" s="14"/>
      <c r="C94" s="117"/>
      <c r="D94" s="33"/>
      <c r="E94" s="33"/>
      <c r="F94" s="33"/>
      <c r="G94" s="33"/>
      <c r="H94" s="33"/>
      <c r="I94" s="33"/>
      <c r="J94" s="33"/>
      <c r="K94" s="36"/>
      <c r="L94" s="36"/>
      <c r="M94" s="36"/>
      <c r="N94" s="36"/>
      <c r="O94" s="36"/>
      <c r="P94" s="36"/>
      <c r="Q94" s="36"/>
      <c r="R94" s="36"/>
      <c r="S94" s="36"/>
      <c r="T94" s="36"/>
      <c r="U94" s="12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3"/>
      <c r="F172" s="6"/>
      <c r="G172" s="6"/>
    </row>
    <row r="173" spans="5:7" x14ac:dyDescent="0.2">
      <c r="E173" s="83"/>
      <c r="F173" s="6"/>
      <c r="G173" s="6"/>
    </row>
    <row r="174" spans="5:7" x14ac:dyDescent="0.2">
      <c r="E174" s="83"/>
      <c r="F174" s="6"/>
      <c r="G174" s="6"/>
    </row>
    <row r="175" spans="5:7" x14ac:dyDescent="0.2">
      <c r="E175" s="83"/>
      <c r="F175" s="6"/>
      <c r="G175" s="6"/>
    </row>
    <row r="176" spans="5:7" x14ac:dyDescent="0.2">
      <c r="E176" s="83"/>
      <c r="F176" s="6"/>
      <c r="G176" s="6"/>
    </row>
    <row r="177" spans="5:7" x14ac:dyDescent="0.2">
      <c r="E177" s="83"/>
      <c r="F177" s="6"/>
      <c r="G177" s="6"/>
    </row>
    <row r="178" spans="5:7" x14ac:dyDescent="0.2">
      <c r="E178" s="83"/>
      <c r="F178" s="6"/>
      <c r="G178" s="6"/>
    </row>
    <row r="179" spans="5:7" x14ac:dyDescent="0.2">
      <c r="E179" s="83"/>
      <c r="F179" s="6"/>
      <c r="G179" s="6"/>
    </row>
    <row r="180" spans="5:7" x14ac:dyDescent="0.2">
      <c r="E180" s="83"/>
      <c r="F180" s="6"/>
      <c r="G180" s="6"/>
    </row>
    <row r="181" spans="5:7" x14ac:dyDescent="0.2">
      <c r="E181" s="83"/>
      <c r="F181" s="6"/>
      <c r="G181" s="6"/>
    </row>
    <row r="182" spans="5:7" x14ac:dyDescent="0.2">
      <c r="E182" s="83"/>
      <c r="F182" s="6"/>
      <c r="G182" s="6"/>
    </row>
    <row r="183" spans="5:7" x14ac:dyDescent="0.2">
      <c r="E183" s="83"/>
      <c r="F183" s="6"/>
      <c r="G183" s="6"/>
    </row>
    <row r="184" spans="5:7" x14ac:dyDescent="0.2">
      <c r="E184" s="83"/>
      <c r="F184" s="6"/>
      <c r="G184" s="6"/>
    </row>
    <row r="185" spans="5:7" x14ac:dyDescent="0.2">
      <c r="E185" s="83"/>
      <c r="F185" s="6"/>
      <c r="G185" s="6"/>
    </row>
    <row r="186" spans="5:7" x14ac:dyDescent="0.2">
      <c r="E186" s="83"/>
      <c r="F186" s="6"/>
      <c r="G186" s="6"/>
    </row>
    <row r="187" spans="5:7" x14ac:dyDescent="0.2">
      <c r="E187" s="83"/>
      <c r="F187" s="6"/>
      <c r="G187" s="6"/>
    </row>
    <row r="188" spans="5:7" x14ac:dyDescent="0.2">
      <c r="E188" s="83"/>
      <c r="F188" s="6"/>
      <c r="G188" s="6"/>
    </row>
    <row r="189" spans="5:7" x14ac:dyDescent="0.2">
      <c r="E189" s="83"/>
      <c r="F189" s="6"/>
      <c r="G189" s="6"/>
    </row>
    <row r="190" spans="5:7" x14ac:dyDescent="0.2">
      <c r="E190" s="83"/>
      <c r="F190" s="6"/>
      <c r="G190" s="6"/>
    </row>
    <row r="191" spans="5:7" x14ac:dyDescent="0.2">
      <c r="E191" s="83"/>
      <c r="F191" s="6"/>
      <c r="G191" s="6"/>
    </row>
    <row r="192" spans="5:7" x14ac:dyDescent="0.2">
      <c r="E192" s="83"/>
      <c r="F192" s="6"/>
      <c r="G192" s="6"/>
    </row>
    <row r="193" spans="5:19" x14ac:dyDescent="0.2">
      <c r="E193" s="83"/>
      <c r="F193" s="6"/>
      <c r="G193" s="6"/>
    </row>
    <row r="194" spans="5:19" x14ac:dyDescent="0.2">
      <c r="E194" s="83"/>
      <c r="F194" s="6"/>
      <c r="G194" s="6"/>
    </row>
    <row r="195" spans="5:19" x14ac:dyDescent="0.2">
      <c r="E195" s="83"/>
      <c r="F195" s="6"/>
      <c r="G195" s="6"/>
    </row>
    <row r="196" spans="5:19" x14ac:dyDescent="0.2">
      <c r="E196" s="83"/>
      <c r="F196" s="6"/>
      <c r="G196" s="6"/>
    </row>
    <row r="197" spans="5:19" x14ac:dyDescent="0.2">
      <c r="E197" s="83"/>
      <c r="F197" s="6"/>
      <c r="G197" s="6"/>
    </row>
    <row r="198" spans="5:19" x14ac:dyDescent="0.2">
      <c r="E198" s="83"/>
      <c r="F198" s="6"/>
      <c r="G198" s="6"/>
    </row>
    <row r="199" spans="5:19" x14ac:dyDescent="0.2">
      <c r="E199" s="83"/>
      <c r="F199" s="6"/>
      <c r="G199" s="6"/>
      <c r="S199" s="6" t="s">
        <v>445</v>
      </c>
    </row>
    <row r="200" spans="5:19" x14ac:dyDescent="0.2">
      <c r="E200" s="83"/>
      <c r="F200" s="6"/>
      <c r="G200" s="6"/>
      <c r="I200" s="6" t="str">
        <f>'Revenue - Base year'!E12</f>
        <v>Council Operations</v>
      </c>
      <c r="S200" s="6" t="s">
        <v>360</v>
      </c>
    </row>
    <row r="201" spans="5:19" x14ac:dyDescent="0.2">
      <c r="E201" s="83"/>
      <c r="F201" s="6"/>
      <c r="G201" s="6"/>
      <c r="I201" s="6" t="str">
        <f>'Revenue - Base year'!E13</f>
        <v>Public Order &amp; Safety</v>
      </c>
      <c r="S201" s="6" t="s">
        <v>108</v>
      </c>
    </row>
    <row r="202" spans="5:19" x14ac:dyDescent="0.2">
      <c r="E202" s="83"/>
      <c r="F202" s="6"/>
      <c r="G202" s="6"/>
      <c r="I202" s="6" t="str">
        <f>'Revenue - Base year'!E14</f>
        <v>Financial &amp; Fiscal Affairs</v>
      </c>
      <c r="S202" s="6" t="s">
        <v>109</v>
      </c>
    </row>
    <row r="203" spans="5:19" x14ac:dyDescent="0.2">
      <c r="E203" s="83"/>
      <c r="F203" s="6"/>
      <c r="G203" s="6"/>
      <c r="I203" s="6" t="str">
        <f>'Revenue - Base year'!E15</f>
        <v>General Administration</v>
      </c>
      <c r="S203" s="6" t="s">
        <v>441</v>
      </c>
    </row>
    <row r="204" spans="5:19" x14ac:dyDescent="0.2">
      <c r="E204" s="83"/>
      <c r="F204" s="6"/>
      <c r="G204" s="6"/>
      <c r="I204" s="6" t="str">
        <f>'Revenue - Base year'!E16</f>
        <v>Families &amp; Children</v>
      </c>
      <c r="S204" s="6" t="s">
        <v>110</v>
      </c>
    </row>
    <row r="205" spans="5:19" x14ac:dyDescent="0.2">
      <c r="E205" s="83"/>
      <c r="F205" s="6"/>
      <c r="G205" s="6"/>
      <c r="I205" s="6" t="str">
        <f>'Revenue - Base year'!E17</f>
        <v>Community Health</v>
      </c>
      <c r="S205" s="6" t="s">
        <v>111</v>
      </c>
    </row>
    <row r="206" spans="5:19" x14ac:dyDescent="0.2">
      <c r="E206" s="83"/>
      <c r="F206" s="6"/>
      <c r="G206" s="6"/>
      <c r="I206" s="6" t="str">
        <f>'Revenue - Base year'!E18</f>
        <v>Community Welfare Services</v>
      </c>
      <c r="S206" s="6" t="s">
        <v>112</v>
      </c>
    </row>
    <row r="207" spans="5:19" x14ac:dyDescent="0.2">
      <c r="E207" s="83"/>
      <c r="F207" s="6"/>
      <c r="G207" s="6"/>
      <c r="I207" s="6" t="str">
        <f>'Revenue - Base year'!E19</f>
        <v>Education</v>
      </c>
      <c r="S207" s="6" t="s">
        <v>88</v>
      </c>
    </row>
    <row r="208" spans="5:19" x14ac:dyDescent="0.2">
      <c r="E208" s="83"/>
      <c r="F208" s="6"/>
      <c r="G208" s="6"/>
      <c r="I208" s="6" t="str">
        <f>'Revenue - Base year'!E20</f>
        <v>Family &amp; Community services Administration</v>
      </c>
    </row>
    <row r="209" spans="5:9" x14ac:dyDescent="0.2">
      <c r="E209" s="83"/>
      <c r="F209" s="6"/>
      <c r="G209" s="6"/>
      <c r="I209" s="6" t="str">
        <f>'Revenue - Base year'!E21</f>
        <v>Community Care Services</v>
      </c>
    </row>
    <row r="210" spans="5:9" x14ac:dyDescent="0.2">
      <c r="E210" s="83"/>
      <c r="F210" s="6"/>
      <c r="G210" s="6"/>
      <c r="I210" s="6" t="str">
        <f>'Revenue - Base year'!E22</f>
        <v>Facilities</v>
      </c>
    </row>
    <row r="211" spans="5:9" x14ac:dyDescent="0.2">
      <c r="E211" s="83"/>
      <c r="F211" s="6"/>
      <c r="G211" s="6"/>
      <c r="I211" s="6" t="str">
        <f>'Revenue - Base year'!E23</f>
        <v>Sports Grounds &amp; Facilities</v>
      </c>
    </row>
    <row r="212" spans="5:9" x14ac:dyDescent="0.2">
      <c r="E212" s="83"/>
      <c r="F212" s="6"/>
      <c r="G212" s="6"/>
      <c r="I212" s="6" t="str">
        <f>'Revenue - Base year'!E24</f>
        <v>Parks &amp; Reserves</v>
      </c>
    </row>
    <row r="213" spans="5:9" x14ac:dyDescent="0.2">
      <c r="E213" s="83"/>
      <c r="F213" s="6"/>
      <c r="G213" s="6"/>
      <c r="I213" s="6" t="str">
        <f>'Revenue - Base year'!E25</f>
        <v>Waterways, Lakes &amp; Beaches</v>
      </c>
    </row>
    <row r="214" spans="5:9" x14ac:dyDescent="0.2">
      <c r="E214" s="83"/>
      <c r="F214" s="6"/>
      <c r="G214" s="6"/>
      <c r="I214" s="6" t="str">
        <f>'Revenue - Base year'!E26</f>
        <v>Museums and Cultural Heritage</v>
      </c>
    </row>
    <row r="215" spans="5:9" x14ac:dyDescent="0.2">
      <c r="E215" s="83"/>
      <c r="F215" s="6"/>
      <c r="G215" s="6"/>
      <c r="I215" s="6" t="str">
        <f>'Revenue - Base year'!E27</f>
        <v>Libraries</v>
      </c>
    </row>
    <row r="216" spans="5:9" x14ac:dyDescent="0.2">
      <c r="E216" s="83"/>
      <c r="F216" s="6"/>
      <c r="G216" s="6"/>
      <c r="I216" s="6" t="str">
        <f>'Revenue - Base year'!E28</f>
        <v>Public Centres &amp; Halls</v>
      </c>
    </row>
    <row r="217" spans="5:9" x14ac:dyDescent="0.2">
      <c r="E217" s="83"/>
      <c r="F217" s="6"/>
      <c r="G217" s="6"/>
      <c r="I217" s="6" t="str">
        <f>'Revenue - Base year'!E29</f>
        <v>Programs</v>
      </c>
    </row>
    <row r="218" spans="5:9" x14ac:dyDescent="0.2">
      <c r="E218" s="83"/>
      <c r="F218" s="6"/>
      <c r="G218" s="6"/>
      <c r="I218" s="6" t="str">
        <f>'Revenue - Base year'!E30</f>
        <v>Recreation &amp; Culture Administration</v>
      </c>
    </row>
    <row r="219" spans="5:9" x14ac:dyDescent="0.2">
      <c r="E219" s="83"/>
      <c r="F219" s="6"/>
      <c r="G219" s="6"/>
      <c r="I219" s="6" t="str">
        <f>'Revenue - Base year'!E31</f>
        <v>Residential - General Waste</v>
      </c>
    </row>
    <row r="220" spans="5:9" x14ac:dyDescent="0.2">
      <c r="E220" s="83"/>
      <c r="F220" s="6"/>
      <c r="G220" s="6"/>
      <c r="I220" s="6" t="str">
        <f>'Revenue - Base year'!E32</f>
        <v>Residential - Recycled Waste</v>
      </c>
    </row>
    <row r="221" spans="5:9" x14ac:dyDescent="0.2">
      <c r="E221" s="83"/>
      <c r="F221" s="6"/>
      <c r="G221" s="6"/>
      <c r="I221" s="6" t="str">
        <f>'Revenue - Base year'!E33</f>
        <v>Commercial Waste Disposal</v>
      </c>
    </row>
    <row r="222" spans="5:9" x14ac:dyDescent="0.2">
      <c r="E222" s="83"/>
      <c r="F222" s="6"/>
      <c r="G222" s="6"/>
      <c r="I222" s="6" t="str">
        <f>'Revenue - Base year'!E34</f>
        <v>Waste Administration</v>
      </c>
    </row>
    <row r="223" spans="5:9" x14ac:dyDescent="0.2">
      <c r="E223" s="83"/>
      <c r="F223" s="6"/>
      <c r="G223" s="6"/>
      <c r="I223" s="6" t="str">
        <f>'Revenue - Base year'!E35</f>
        <v>Footpaths</v>
      </c>
    </row>
    <row r="224" spans="5:9" x14ac:dyDescent="0.2">
      <c r="E224" s="83"/>
      <c r="F224" s="6"/>
      <c r="G224" s="6"/>
      <c r="I224" s="6" t="str">
        <f>'Revenue - Base year'!E36</f>
        <v>Traffic Control</v>
      </c>
    </row>
    <row r="225" spans="5:9" x14ac:dyDescent="0.2">
      <c r="E225" s="83"/>
      <c r="F225" s="6"/>
      <c r="G225" s="6"/>
      <c r="I225" s="6" t="str">
        <f>'Revenue - Base year'!E37</f>
        <v>Street Enhancements</v>
      </c>
    </row>
    <row r="226" spans="5:9" x14ac:dyDescent="0.2">
      <c r="E226" s="83"/>
      <c r="F226" s="6"/>
      <c r="G226" s="6"/>
      <c r="I226" s="6" t="str">
        <f>'Revenue - Base year'!E38</f>
        <v>Street Lighting</v>
      </c>
    </row>
    <row r="227" spans="5:9" x14ac:dyDescent="0.2">
      <c r="E227" s="83"/>
      <c r="F227" s="6"/>
      <c r="G227" s="6"/>
      <c r="I227" s="6" t="str">
        <f>'Revenue - Base year'!E39</f>
        <v>Street Cleaning</v>
      </c>
    </row>
    <row r="228" spans="5:9" x14ac:dyDescent="0.2">
      <c r="E228" s="83"/>
      <c r="F228" s="6"/>
      <c r="G228" s="6"/>
      <c r="I228" s="6" t="str">
        <f>'Revenue - Base year'!E40</f>
        <v>Traffic &amp; Street Management Administration</v>
      </c>
    </row>
    <row r="229" spans="5:9" x14ac:dyDescent="0.2">
      <c r="E229" s="83"/>
      <c r="F229" s="6"/>
      <c r="G229" s="6"/>
      <c r="I229" s="6" t="str">
        <f>'Revenue - Base year'!E41</f>
        <v>Protection of Biodiversity &amp; Habitat</v>
      </c>
    </row>
    <row r="230" spans="5:9" x14ac:dyDescent="0.2">
      <c r="E230" s="83"/>
      <c r="F230" s="6"/>
      <c r="G230" s="6"/>
      <c r="I230" s="6" t="str">
        <f>'Revenue - Base year'!E42</f>
        <v>Fire Protection</v>
      </c>
    </row>
    <row r="231" spans="5:9" x14ac:dyDescent="0.2">
      <c r="E231" s="83"/>
      <c r="F231" s="6"/>
      <c r="G231" s="6"/>
      <c r="I231" s="6" t="str">
        <f>'Revenue - Base year'!E43</f>
        <v>Drainage</v>
      </c>
    </row>
    <row r="232" spans="5:9" x14ac:dyDescent="0.2">
      <c r="E232" s="83"/>
      <c r="F232" s="6"/>
      <c r="G232" s="6"/>
      <c r="I232" s="6" t="str">
        <f>'Revenue - Base year'!E44</f>
        <v>Agricultural Services</v>
      </c>
    </row>
    <row r="233" spans="5:9" x14ac:dyDescent="0.2">
      <c r="E233" s="83"/>
      <c r="F233" s="6"/>
      <c r="G233" s="6"/>
      <c r="I233" s="6" t="str">
        <f>'Revenue - Base year'!E45</f>
        <v>Environment Administration</v>
      </c>
    </row>
    <row r="234" spans="5:9" x14ac:dyDescent="0.2">
      <c r="E234" s="83"/>
      <c r="F234" s="6"/>
      <c r="G234" s="6"/>
      <c r="I234" s="6" t="str">
        <f>'Revenue - Base year'!E46</f>
        <v>Community Development &amp; Planning</v>
      </c>
    </row>
    <row r="235" spans="5:9" x14ac:dyDescent="0.2">
      <c r="E235" s="83"/>
      <c r="F235" s="6"/>
      <c r="G235" s="6"/>
      <c r="I235" s="6" t="str">
        <f>'Revenue - Base year'!E47</f>
        <v>Building Control</v>
      </c>
    </row>
    <row r="236" spans="5:9" x14ac:dyDescent="0.2">
      <c r="E236" s="83"/>
      <c r="F236" s="6"/>
      <c r="G236" s="6"/>
      <c r="I236" s="6" t="str">
        <f>'Revenue - Base year'!E48</f>
        <v>Tourism &amp; Area Promotion</v>
      </c>
    </row>
    <row r="237" spans="5:9" x14ac:dyDescent="0.2">
      <c r="E237" s="83"/>
      <c r="F237" s="6"/>
      <c r="G237" s="6"/>
      <c r="I237" s="6" t="str">
        <f>'Revenue - Base year'!E49</f>
        <v>Community Amenities</v>
      </c>
    </row>
    <row r="238" spans="5:9" x14ac:dyDescent="0.2">
      <c r="E238" s="83"/>
      <c r="F238" s="6"/>
      <c r="G238" s="6"/>
      <c r="I238" s="6" t="str">
        <f>'Revenue - Base year'!E50</f>
        <v>Air Transport</v>
      </c>
    </row>
    <row r="239" spans="5:9" x14ac:dyDescent="0.2">
      <c r="E239" s="83"/>
      <c r="F239" s="6"/>
      <c r="G239" s="6"/>
      <c r="I239" s="6" t="str">
        <f>'Revenue - Base year'!E51</f>
        <v>Markets &amp; Saleyards</v>
      </c>
    </row>
    <row r="240" spans="5:9" x14ac:dyDescent="0.2">
      <c r="E240" s="83"/>
      <c r="F240" s="6"/>
      <c r="G240" s="6"/>
      <c r="I240" s="6" t="str">
        <f>'Revenue - Base year'!E52</f>
        <v>Economic Affairs</v>
      </c>
    </row>
    <row r="241" spans="5:9" x14ac:dyDescent="0.2">
      <c r="E241" s="83"/>
      <c r="F241" s="6"/>
      <c r="G241" s="6"/>
      <c r="I241" s="6" t="str">
        <f>'Revenue - Base year'!E53</f>
        <v>Business &amp; Economic Services Administration</v>
      </c>
    </row>
    <row r="242" spans="5:9" x14ac:dyDescent="0.2">
      <c r="E242" s="83"/>
      <c r="F242" s="6"/>
      <c r="G242" s="6"/>
      <c r="I242" s="6" t="str">
        <f>'Revenue - Base year'!E54</f>
        <v>Local Roads &amp; Bridges works</v>
      </c>
    </row>
    <row r="243" spans="5:9" x14ac:dyDescent="0.2">
      <c r="E243" s="83"/>
      <c r="F243" s="6"/>
      <c r="G243" s="6"/>
      <c r="I243" s="6" t="str">
        <f>'Revenue - Base year'!E55</f>
        <v>Asset Management</v>
      </c>
    </row>
    <row r="244" spans="5:9" x14ac:dyDescent="0.2">
      <c r="E244" s="83"/>
      <c r="F244" s="6"/>
      <c r="G244" s="6"/>
      <c r="I244" s="6" t="str">
        <f>'Revenue - Base year'!E56</f>
        <v/>
      </c>
    </row>
    <row r="245" spans="5:9" x14ac:dyDescent="0.2">
      <c r="E245" s="83"/>
      <c r="F245" s="6"/>
      <c r="G245" s="6"/>
      <c r="I245" s="6" t="str">
        <f>'Revenue - Base year'!E57</f>
        <v/>
      </c>
    </row>
    <row r="246" spans="5:9" x14ac:dyDescent="0.2">
      <c r="E246" s="83"/>
      <c r="F246" s="6"/>
      <c r="G246" s="6"/>
      <c r="I246" s="6" t="str">
        <f>'Revenue - Base year'!E58</f>
        <v/>
      </c>
    </row>
    <row r="247" spans="5:9" x14ac:dyDescent="0.2">
      <c r="E247" s="83"/>
      <c r="F247" s="6"/>
      <c r="G247" s="6"/>
      <c r="I247" s="6" t="str">
        <f>'Revenue - Base year'!E59</f>
        <v/>
      </c>
    </row>
    <row r="248" spans="5:9" x14ac:dyDescent="0.2">
      <c r="E248" s="83"/>
      <c r="F248" s="6"/>
      <c r="G248" s="6"/>
      <c r="I248" s="6" t="str">
        <f>'Revenue - Base year'!E60</f>
        <v/>
      </c>
    </row>
    <row r="249" spans="5:9" x14ac:dyDescent="0.2">
      <c r="I249" s="6" t="str">
        <f>'Revenue - Base year'!E61</f>
        <v/>
      </c>
    </row>
    <row r="250" spans="5:9" x14ac:dyDescent="0.2">
      <c r="I250" s="6" t="str">
        <f>'Revenue - Base year'!E62</f>
        <v/>
      </c>
    </row>
    <row r="251" spans="5:9" x14ac:dyDescent="0.2">
      <c r="I251" s="6" t="str">
        <f>'Revenue - Base year'!E63</f>
        <v/>
      </c>
    </row>
    <row r="252" spans="5:9" x14ac:dyDescent="0.2">
      <c r="I252" s="6" t="str">
        <f>'Revenue - Base year'!E64</f>
        <v/>
      </c>
    </row>
    <row r="253" spans="5:9" x14ac:dyDescent="0.2">
      <c r="I253" s="6" t="str">
        <f>'Revenue - Base year'!E65</f>
        <v/>
      </c>
    </row>
    <row r="254" spans="5:9" x14ac:dyDescent="0.2">
      <c r="I254" s="6" t="str">
        <f>'Revenue - Base year'!E66</f>
        <v/>
      </c>
    </row>
    <row r="255" spans="5:9" x14ac:dyDescent="0.2">
      <c r="I255" s="6" t="str">
        <f>'Revenue - Base year'!E67</f>
        <v/>
      </c>
    </row>
    <row r="256" spans="5:9" x14ac:dyDescent="0.2">
      <c r="I256" s="6" t="str">
        <f>'Revenue - Base year'!E68</f>
        <v/>
      </c>
    </row>
    <row r="257" spans="9:9" x14ac:dyDescent="0.2">
      <c r="I257" s="6" t="str">
        <f>'Revenue - Base year'!E69</f>
        <v/>
      </c>
    </row>
    <row r="258" spans="9:9" x14ac:dyDescent="0.2">
      <c r="I258" s="6" t="str">
        <f>'Revenue - Base year'!E70</f>
        <v/>
      </c>
    </row>
    <row r="259" spans="9:9" x14ac:dyDescent="0.2">
      <c r="I259" s="6" t="str">
        <f>'Revenue - Base year'!E71</f>
        <v/>
      </c>
    </row>
    <row r="260" spans="9:9" x14ac:dyDescent="0.2">
      <c r="I260" s="6" t="str">
        <f>'Revenue - Base year'!E72</f>
        <v/>
      </c>
    </row>
    <row r="261" spans="9:9" x14ac:dyDescent="0.2">
      <c r="I261" s="6" t="str">
        <f>'Revenue - Base year'!E73</f>
        <v/>
      </c>
    </row>
    <row r="262" spans="9:9" x14ac:dyDescent="0.2">
      <c r="I262" s="6" t="str">
        <f>'Revenue - Base year'!E74</f>
        <v/>
      </c>
    </row>
    <row r="263" spans="9:9" x14ac:dyDescent="0.2">
      <c r="I263" s="6" t="str">
        <f>'Revenue - Base year'!E75</f>
        <v/>
      </c>
    </row>
    <row r="264" spans="9:9" x14ac:dyDescent="0.2">
      <c r="I264" s="6" t="str">
        <f>'Revenue - Base year'!E76</f>
        <v/>
      </c>
    </row>
    <row r="265" spans="9:9" x14ac:dyDescent="0.2">
      <c r="I265" s="6" t="str">
        <f>'Revenue - Base year'!E77</f>
        <v/>
      </c>
    </row>
    <row r="266" spans="9:9" x14ac:dyDescent="0.2">
      <c r="I266" s="6" t="str">
        <f>'Revenue - Base year'!E78</f>
        <v/>
      </c>
    </row>
    <row r="267" spans="9:9" x14ac:dyDescent="0.2">
      <c r="I267" s="6" t="str">
        <f>'Revenue - Base year'!E79</f>
        <v/>
      </c>
    </row>
    <row r="268" spans="9:9" x14ac:dyDescent="0.2">
      <c r="I268" s="6" t="str">
        <f>'Revenue - Base year'!E80</f>
        <v/>
      </c>
    </row>
    <row r="269" spans="9:9" x14ac:dyDescent="0.2">
      <c r="I269" s="6" t="str">
        <f>'Revenue - Base year'!E81</f>
        <v/>
      </c>
    </row>
    <row r="270" spans="9:9" x14ac:dyDescent="0.2">
      <c r="I270" s="6" t="str">
        <f>'Revenue - Base year'!E82</f>
        <v/>
      </c>
    </row>
    <row r="271" spans="9:9" x14ac:dyDescent="0.2">
      <c r="I271" s="6" t="str">
        <f>'Revenue - Base year'!E83</f>
        <v/>
      </c>
    </row>
    <row r="272" spans="9:9" x14ac:dyDescent="0.2">
      <c r="I272" s="6" t="str">
        <f>'Revenue - Base year'!E84</f>
        <v/>
      </c>
    </row>
    <row r="273" spans="9:9" x14ac:dyDescent="0.2">
      <c r="I273" s="6" t="str">
        <f>'Revenue - Base year'!E85</f>
        <v/>
      </c>
    </row>
    <row r="274" spans="9:9" x14ac:dyDescent="0.2">
      <c r="I274" s="6" t="str">
        <f>'Revenue - Base year'!E86</f>
        <v/>
      </c>
    </row>
    <row r="275" spans="9:9" x14ac:dyDescent="0.2">
      <c r="I275" s="6" t="str">
        <f>'Revenue - Base year'!E87</f>
        <v/>
      </c>
    </row>
    <row r="276" spans="9:9" x14ac:dyDescent="0.2">
      <c r="I276" s="6" t="str">
        <f>'Revenue - Base year'!E88</f>
        <v/>
      </c>
    </row>
    <row r="277" spans="9:9" x14ac:dyDescent="0.2">
      <c r="I277" s="6" t="str">
        <f>'Revenue - Base year'!E89</f>
        <v/>
      </c>
    </row>
    <row r="278" spans="9:9" x14ac:dyDescent="0.2">
      <c r="I278" s="6" t="str">
        <f>'Revenue - Base year'!E90</f>
        <v/>
      </c>
    </row>
    <row r="279" spans="9:9" x14ac:dyDescent="0.2">
      <c r="I279" s="6" t="str">
        <f>'Revenue - Base year'!E91</f>
        <v/>
      </c>
    </row>
    <row r="280" spans="9:9" x14ac:dyDescent="0.2">
      <c r="I280" s="6" t="str">
        <f>'Revenue - Base year'!E92</f>
        <v/>
      </c>
    </row>
    <row r="281" spans="9:9" x14ac:dyDescent="0.2">
      <c r="I281" s="6" t="str">
        <f>'Revenue - Base year'!E93</f>
        <v/>
      </c>
    </row>
    <row r="282" spans="9:9" x14ac:dyDescent="0.2">
      <c r="I282" s="6" t="str">
        <f>'Revenue - Base year'!E94</f>
        <v/>
      </c>
    </row>
    <row r="283" spans="9:9" x14ac:dyDescent="0.2">
      <c r="I283" s="6" t="str">
        <f>'Revenue - Base year'!E95</f>
        <v/>
      </c>
    </row>
    <row r="284" spans="9:9" x14ac:dyDescent="0.2">
      <c r="I284" s="6" t="str">
        <f>'Revenue - Base year'!E96</f>
        <v/>
      </c>
    </row>
    <row r="285" spans="9:9" x14ac:dyDescent="0.2">
      <c r="I285" s="6" t="str">
        <f>'Revenue - Base year'!E97</f>
        <v/>
      </c>
    </row>
    <row r="286" spans="9:9" x14ac:dyDescent="0.2">
      <c r="I286" s="6" t="str">
        <f>'Revenue - Base year'!E98</f>
        <v/>
      </c>
    </row>
    <row r="287" spans="9:9" x14ac:dyDescent="0.2">
      <c r="I287" s="6" t="str">
        <f>'Revenue - Base year'!E99</f>
        <v/>
      </c>
    </row>
    <row r="288" spans="9:9" x14ac:dyDescent="0.2">
      <c r="I288" s="6" t="str">
        <f>'Revenue - Base year'!E100</f>
        <v/>
      </c>
    </row>
    <row r="289" spans="9:9" x14ac:dyDescent="0.2">
      <c r="I289" s="6" t="str">
        <f>'Revenue - Base year'!E101</f>
        <v/>
      </c>
    </row>
    <row r="290" spans="9:9" x14ac:dyDescent="0.2">
      <c r="I290" s="6" t="str">
        <f>'Revenue - Base year'!E102</f>
        <v/>
      </c>
    </row>
    <row r="291" spans="9:9" x14ac:dyDescent="0.2">
      <c r="I291" s="6" t="str">
        <f>'Revenue - Base year'!E103</f>
        <v/>
      </c>
    </row>
    <row r="292" spans="9:9" x14ac:dyDescent="0.2">
      <c r="I292" s="6" t="str">
        <f>'Revenue - Base year'!E104</f>
        <v/>
      </c>
    </row>
    <row r="293" spans="9:9" x14ac:dyDescent="0.2">
      <c r="I293" s="6" t="str">
        <f>'Revenue - Base year'!E105</f>
        <v/>
      </c>
    </row>
    <row r="294" spans="9:9" x14ac:dyDescent="0.2">
      <c r="I294" s="6" t="str">
        <f>'Revenue - Base year'!E106</f>
        <v/>
      </c>
    </row>
    <row r="295" spans="9:9" x14ac:dyDescent="0.2">
      <c r="I295" s="6" t="str">
        <f>'Revenue - Base year'!E107</f>
        <v/>
      </c>
    </row>
    <row r="296" spans="9:9" x14ac:dyDescent="0.2">
      <c r="I296" s="6" t="str">
        <f>'Revenue - Base year'!E108</f>
        <v/>
      </c>
    </row>
    <row r="297" spans="9:9" x14ac:dyDescent="0.2">
      <c r="I297" s="6" t="str">
        <f>'Revenue - Base year'!E109</f>
        <v/>
      </c>
    </row>
    <row r="298" spans="9:9" x14ac:dyDescent="0.2">
      <c r="I298" s="6" t="str">
        <f>'Revenue - Base year'!E110</f>
        <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mergeCells count="109">
    <mergeCell ref="P32:P36"/>
    <mergeCell ref="Q32:Q36"/>
    <mergeCell ref="K27:K31"/>
    <mergeCell ref="L27:L31"/>
    <mergeCell ref="M27:M31"/>
    <mergeCell ref="N27:N31"/>
    <mergeCell ref="O27:O31"/>
    <mergeCell ref="P27:P31"/>
    <mergeCell ref="Q27:Q31"/>
    <mergeCell ref="E32:E36"/>
    <mergeCell ref="F32:H36"/>
    <mergeCell ref="E27:E31"/>
    <mergeCell ref="F27:H31"/>
    <mergeCell ref="E57:E61"/>
    <mergeCell ref="F57:H61"/>
    <mergeCell ref="E42:E46"/>
    <mergeCell ref="F42:H46"/>
    <mergeCell ref="E52:E56"/>
    <mergeCell ref="F52:H56"/>
    <mergeCell ref="E47:E51"/>
    <mergeCell ref="F47:H51"/>
    <mergeCell ref="E37:E41"/>
    <mergeCell ref="F37:H41"/>
    <mergeCell ref="R22:R26"/>
    <mergeCell ref="R12:R16"/>
    <mergeCell ref="E22:E26"/>
    <mergeCell ref="F22:H26"/>
    <mergeCell ref="E17:E21"/>
    <mergeCell ref="F17:H21"/>
    <mergeCell ref="E12:E16"/>
    <mergeCell ref="F12:H16"/>
    <mergeCell ref="O17:O21"/>
    <mergeCell ref="R17:R21"/>
    <mergeCell ref="P17:P21"/>
    <mergeCell ref="Q17:Q21"/>
    <mergeCell ref="K22:K26"/>
    <mergeCell ref="L22:L26"/>
    <mergeCell ref="M22:M26"/>
    <mergeCell ref="N22:N26"/>
    <mergeCell ref="O22:O26"/>
    <mergeCell ref="P22:P26"/>
    <mergeCell ref="Q22:Q26"/>
    <mergeCell ref="K17:K21"/>
    <mergeCell ref="L17:L21"/>
    <mergeCell ref="M17:M21"/>
    <mergeCell ref="N17:N21"/>
    <mergeCell ref="R27:R31"/>
    <mergeCell ref="R32:R36"/>
    <mergeCell ref="K32:K36"/>
    <mergeCell ref="L32:L36"/>
    <mergeCell ref="M32:M36"/>
    <mergeCell ref="N32:N36"/>
    <mergeCell ref="O32:O36"/>
    <mergeCell ref="R47:R51"/>
    <mergeCell ref="R42:R46"/>
    <mergeCell ref="R37:R41"/>
    <mergeCell ref="O42:O46"/>
    <mergeCell ref="P42:P46"/>
    <mergeCell ref="Q42:Q46"/>
    <mergeCell ref="K47:K51"/>
    <mergeCell ref="L47:L51"/>
    <mergeCell ref="M47:M51"/>
    <mergeCell ref="N47:N51"/>
    <mergeCell ref="K37:K41"/>
    <mergeCell ref="L37:L41"/>
    <mergeCell ref="M37:M41"/>
    <mergeCell ref="N37:N41"/>
    <mergeCell ref="O37:O41"/>
    <mergeCell ref="P37:P41"/>
    <mergeCell ref="Q37:Q41"/>
    <mergeCell ref="O52:O56"/>
    <mergeCell ref="P52:P56"/>
    <mergeCell ref="Q52:Q56"/>
    <mergeCell ref="O47:O51"/>
    <mergeCell ref="P47:P51"/>
    <mergeCell ref="Q47:Q51"/>
    <mergeCell ref="K42:K46"/>
    <mergeCell ref="R57:R61"/>
    <mergeCell ref="R52:R56"/>
    <mergeCell ref="K52:K56"/>
    <mergeCell ref="L52:L56"/>
    <mergeCell ref="M52:M56"/>
    <mergeCell ref="N52:N56"/>
    <mergeCell ref="L42:L46"/>
    <mergeCell ref="M42:M46"/>
    <mergeCell ref="N42:N46"/>
    <mergeCell ref="H65:I65"/>
    <mergeCell ref="N65:R65"/>
    <mergeCell ref="K57:K61"/>
    <mergeCell ref="L57:L61"/>
    <mergeCell ref="M57:M61"/>
    <mergeCell ref="N57:N61"/>
    <mergeCell ref="O57:O61"/>
    <mergeCell ref="P57:P61"/>
    <mergeCell ref="Q57:Q61"/>
    <mergeCell ref="K6:T6"/>
    <mergeCell ref="F8:H9"/>
    <mergeCell ref="I8:I9"/>
    <mergeCell ref="K8:M8"/>
    <mergeCell ref="N8:R8"/>
    <mergeCell ref="S8:S9"/>
    <mergeCell ref="T8:T9"/>
    <mergeCell ref="K12:K16"/>
    <mergeCell ref="L12:L16"/>
    <mergeCell ref="M12:M16"/>
    <mergeCell ref="N12:N16"/>
    <mergeCell ref="O12:O16"/>
    <mergeCell ref="P12:P16"/>
    <mergeCell ref="Q12:Q16"/>
  </mergeCells>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$S$199:$S$208</formula1>
    </dataValidation>
  </dataValidations>
  <pageMargins left="0.25" right="0.25" top="0.75" bottom="0.75" header="0.3" footer="0.3"/>
  <pageSetup paperSize="8"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tabSelected="1" zoomScale="80" zoomScaleNormal="80" zoomScalePageLayoutView="80" workbookViewId="0">
      <pane ySplit="9" topLeftCell="A28" activePane="bottomLeft" state="frozen"/>
      <selection activeCell="G161" sqref="G161"/>
      <selection pane="bottomLeft" activeCell="G161" sqref="G161"/>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166</v>
      </c>
      <c r="H2" s="14"/>
    </row>
    <row r="3" spans="1:9" ht="16.350000000000001" customHeight="1" x14ac:dyDescent="0.2">
      <c r="B3" s="43" t="str">
        <f>'Revenue - NHC'!B3</f>
        <v>Hindmarsh (S)</v>
      </c>
    </row>
    <row r="4" spans="1:9" ht="13.5" thickBot="1" x14ac:dyDescent="0.25">
      <c r="B4" s="877"/>
      <c r="C4" s="877"/>
      <c r="D4" s="877"/>
      <c r="E4" s="877"/>
    </row>
    <row r="5" spans="1:9" ht="6.75" customHeight="1" x14ac:dyDescent="0.2">
      <c r="C5" s="9"/>
      <c r="D5" s="10"/>
      <c r="E5" s="80"/>
      <c r="F5" s="53"/>
      <c r="G5" s="89"/>
      <c r="H5" s="53"/>
      <c r="I5" s="47"/>
    </row>
    <row r="6" spans="1:9" x14ac:dyDescent="0.2">
      <c r="C6" s="13"/>
      <c r="D6" s="14"/>
      <c r="E6" s="943" t="str">
        <f>VLOOKUP(' Instructions'!C9,' Instructions'!Q9:U15,2,FALSE)</f>
        <v>2017-18</v>
      </c>
      <c r="F6" s="944"/>
      <c r="G6" s="944"/>
      <c r="H6" s="945"/>
      <c r="I6" s="31"/>
    </row>
    <row r="7" spans="1:9" ht="6.75" customHeight="1" x14ac:dyDescent="0.2">
      <c r="C7" s="13"/>
      <c r="D7" s="14"/>
      <c r="E7" s="81"/>
      <c r="F7" s="54"/>
      <c r="G7" s="146"/>
      <c r="H7" s="54"/>
      <c r="I7" s="31"/>
    </row>
    <row r="8" spans="1:9" ht="25.5" x14ac:dyDescent="0.2">
      <c r="C8" s="13"/>
      <c r="D8" s="14"/>
      <c r="E8" s="63" t="s">
        <v>92</v>
      </c>
      <c r="F8" s="60" t="s">
        <v>113</v>
      </c>
      <c r="G8" s="87" t="s">
        <v>100</v>
      </c>
      <c r="H8" s="60" t="s">
        <v>90</v>
      </c>
      <c r="I8" s="31"/>
    </row>
    <row r="9" spans="1:9" ht="7.5" customHeight="1" x14ac:dyDescent="0.2">
      <c r="C9" s="13"/>
      <c r="D9" s="14"/>
      <c r="F9" s="55"/>
      <c r="I9" s="31"/>
    </row>
    <row r="10" spans="1:9" ht="25.5" x14ac:dyDescent="0.2">
      <c r="C10" s="13"/>
      <c r="D10" s="19">
        <v>1</v>
      </c>
      <c r="E10" s="684" t="s">
        <v>472</v>
      </c>
      <c r="F10" s="685" t="s">
        <v>99</v>
      </c>
      <c r="G10" s="689" t="s">
        <v>473</v>
      </c>
      <c r="H10" s="686">
        <v>4</v>
      </c>
      <c r="I10" s="31"/>
    </row>
    <row r="11" spans="1:9" s="83" customFormat="1" x14ac:dyDescent="0.2">
      <c r="C11" s="84"/>
      <c r="D11" s="85">
        <f>D10+1</f>
        <v>2</v>
      </c>
      <c r="E11" s="682" t="s">
        <v>474</v>
      </c>
      <c r="F11" s="683" t="s">
        <v>99</v>
      </c>
      <c r="G11" s="692" t="s">
        <v>475</v>
      </c>
      <c r="H11" s="687">
        <v>3.9</v>
      </c>
      <c r="I11" s="86"/>
    </row>
    <row r="12" spans="1:9" x14ac:dyDescent="0.2">
      <c r="C12" s="13"/>
      <c r="D12" s="19">
        <f>D11+1</f>
        <v>3</v>
      </c>
      <c r="E12" s="682" t="s">
        <v>476</v>
      </c>
      <c r="F12" s="683" t="s">
        <v>99</v>
      </c>
      <c r="G12" s="692" t="s">
        <v>477</v>
      </c>
      <c r="H12" s="688">
        <v>6.8</v>
      </c>
      <c r="I12" s="31"/>
    </row>
    <row r="13" spans="1:9" ht="38.25" x14ac:dyDescent="0.2">
      <c r="C13" s="13"/>
      <c r="D13" s="19">
        <f>D12+1</f>
        <v>4</v>
      </c>
      <c r="E13" s="682" t="s">
        <v>478</v>
      </c>
      <c r="F13" s="683" t="s">
        <v>99</v>
      </c>
      <c r="G13" s="692" t="s">
        <v>479</v>
      </c>
      <c r="H13" s="688">
        <v>4.8</v>
      </c>
      <c r="I13" s="31"/>
    </row>
    <row r="14" spans="1:9" ht="15" customHeight="1" x14ac:dyDescent="0.2">
      <c r="C14" s="13"/>
      <c r="D14" s="19">
        <f>D13+1</f>
        <v>5</v>
      </c>
      <c r="E14" s="682" t="s">
        <v>480</v>
      </c>
      <c r="F14" s="683" t="s">
        <v>115</v>
      </c>
      <c r="G14" s="692" t="s">
        <v>481</v>
      </c>
      <c r="H14" s="688">
        <v>0.2</v>
      </c>
      <c r="I14" s="31"/>
    </row>
    <row r="15" spans="1:9" x14ac:dyDescent="0.2">
      <c r="C15" s="13"/>
      <c r="D15" s="85">
        <f t="shared" ref="D15:D120" si="0">D14+1</f>
        <v>6</v>
      </c>
      <c r="E15" s="682" t="s">
        <v>482</v>
      </c>
      <c r="F15" s="683" t="s">
        <v>115</v>
      </c>
      <c r="G15" s="692" t="s">
        <v>483</v>
      </c>
      <c r="H15" s="688">
        <v>0.01</v>
      </c>
      <c r="I15" s="31"/>
    </row>
    <row r="16" spans="1:9" x14ac:dyDescent="0.2">
      <c r="C16" s="13"/>
      <c r="D16" s="19">
        <f t="shared" si="0"/>
        <v>7</v>
      </c>
      <c r="E16" s="682" t="s">
        <v>484</v>
      </c>
      <c r="F16" s="683" t="s">
        <v>115</v>
      </c>
      <c r="G16" s="692" t="s">
        <v>485</v>
      </c>
      <c r="H16" s="688">
        <v>0.6</v>
      </c>
      <c r="I16" s="31"/>
    </row>
    <row r="17" spans="3:9" x14ac:dyDescent="0.2">
      <c r="C17" s="13"/>
      <c r="D17" s="19">
        <f t="shared" si="0"/>
        <v>8</v>
      </c>
      <c r="E17" s="682" t="s">
        <v>486</v>
      </c>
      <c r="F17" s="683" t="s">
        <v>115</v>
      </c>
      <c r="G17" s="692" t="s">
        <v>487</v>
      </c>
      <c r="H17" s="688">
        <v>0.1</v>
      </c>
      <c r="I17" s="31"/>
    </row>
    <row r="18" spans="3:9" ht="25.5" x14ac:dyDescent="0.2">
      <c r="C18" s="13"/>
      <c r="D18" s="19">
        <f t="shared" si="0"/>
        <v>9</v>
      </c>
      <c r="E18" s="682" t="s">
        <v>488</v>
      </c>
      <c r="F18" s="683" t="s">
        <v>115</v>
      </c>
      <c r="G18" s="692"/>
      <c r="H18" s="688">
        <v>0.01</v>
      </c>
      <c r="I18" s="31"/>
    </row>
    <row r="19" spans="3:9" ht="25.5" x14ac:dyDescent="0.2">
      <c r="C19" s="13"/>
      <c r="D19" s="85">
        <f t="shared" si="0"/>
        <v>10</v>
      </c>
      <c r="E19" s="682" t="s">
        <v>489</v>
      </c>
      <c r="F19" s="683" t="s">
        <v>115</v>
      </c>
      <c r="G19" s="692" t="s">
        <v>490</v>
      </c>
      <c r="H19" s="688">
        <v>7</v>
      </c>
      <c r="I19" s="31"/>
    </row>
    <row r="20" spans="3:9" x14ac:dyDescent="0.2">
      <c r="C20" s="13"/>
      <c r="D20" s="19">
        <f t="shared" si="0"/>
        <v>11</v>
      </c>
      <c r="E20" s="682" t="s">
        <v>491</v>
      </c>
      <c r="F20" s="683" t="s">
        <v>115</v>
      </c>
      <c r="G20" s="692" t="s">
        <v>492</v>
      </c>
      <c r="H20" s="688">
        <v>0.01</v>
      </c>
      <c r="I20" s="31"/>
    </row>
    <row r="21" spans="3:9" ht="25.5" x14ac:dyDescent="0.2">
      <c r="C21" s="13"/>
      <c r="D21" s="19">
        <f t="shared" si="0"/>
        <v>12</v>
      </c>
      <c r="E21" s="682" t="s">
        <v>493</v>
      </c>
      <c r="F21" s="683" t="s">
        <v>115</v>
      </c>
      <c r="G21" s="692" t="s">
        <v>494</v>
      </c>
      <c r="H21" s="688">
        <v>2</v>
      </c>
      <c r="I21" s="31"/>
    </row>
    <row r="22" spans="3:9" ht="25.5" x14ac:dyDescent="0.2">
      <c r="C22" s="13"/>
      <c r="D22" s="85">
        <f t="shared" si="0"/>
        <v>13</v>
      </c>
      <c r="E22" s="682" t="s">
        <v>495</v>
      </c>
      <c r="F22" s="683" t="s">
        <v>115</v>
      </c>
      <c r="G22" s="692" t="s">
        <v>496</v>
      </c>
      <c r="H22" s="688">
        <v>2.4</v>
      </c>
      <c r="I22" s="31"/>
    </row>
    <row r="23" spans="3:9" x14ac:dyDescent="0.2">
      <c r="C23" s="13"/>
      <c r="D23" s="19">
        <f t="shared" si="0"/>
        <v>14</v>
      </c>
      <c r="E23" s="682" t="s">
        <v>497</v>
      </c>
      <c r="F23" s="683" t="s">
        <v>115</v>
      </c>
      <c r="G23" s="692" t="s">
        <v>498</v>
      </c>
      <c r="H23" s="688">
        <v>0.1</v>
      </c>
      <c r="I23" s="31"/>
    </row>
    <row r="24" spans="3:9" x14ac:dyDescent="0.2">
      <c r="C24" s="13"/>
      <c r="D24" s="19">
        <f t="shared" si="0"/>
        <v>15</v>
      </c>
      <c r="E24" s="682" t="s">
        <v>499</v>
      </c>
      <c r="F24" s="683" t="s">
        <v>115</v>
      </c>
      <c r="G24" s="692" t="s">
        <v>500</v>
      </c>
      <c r="H24" s="688"/>
      <c r="I24" s="31"/>
    </row>
    <row r="25" spans="3:9" x14ac:dyDescent="0.2">
      <c r="C25" s="13"/>
      <c r="D25" s="19">
        <f t="shared" si="0"/>
        <v>16</v>
      </c>
      <c r="E25" s="682" t="s">
        <v>501</v>
      </c>
      <c r="F25" s="683" t="s">
        <v>115</v>
      </c>
      <c r="G25" s="692" t="s">
        <v>501</v>
      </c>
      <c r="H25" s="688">
        <v>0.1</v>
      </c>
      <c r="I25" s="31"/>
    </row>
    <row r="26" spans="3:9" x14ac:dyDescent="0.2">
      <c r="C26" s="13"/>
      <c r="D26" s="85">
        <f t="shared" si="0"/>
        <v>17</v>
      </c>
      <c r="E26" s="682" t="s">
        <v>502</v>
      </c>
      <c r="F26" s="683" t="s">
        <v>115</v>
      </c>
      <c r="G26" s="692" t="s">
        <v>503</v>
      </c>
      <c r="H26" s="688">
        <v>1</v>
      </c>
      <c r="I26" s="31"/>
    </row>
    <row r="27" spans="3:9" x14ac:dyDescent="0.2">
      <c r="C27" s="13"/>
      <c r="D27" s="19">
        <f t="shared" si="0"/>
        <v>18</v>
      </c>
      <c r="E27" s="682" t="s">
        <v>504</v>
      </c>
      <c r="F27" s="683" t="s">
        <v>115</v>
      </c>
      <c r="G27" s="692" t="s">
        <v>505</v>
      </c>
      <c r="H27" s="688">
        <v>0.02</v>
      </c>
      <c r="I27" s="31"/>
    </row>
    <row r="28" spans="3:9" ht="25.5" x14ac:dyDescent="0.2">
      <c r="C28" s="13"/>
      <c r="D28" s="19">
        <f t="shared" si="0"/>
        <v>19</v>
      </c>
      <c r="E28" s="682" t="s">
        <v>506</v>
      </c>
      <c r="F28" s="683" t="s">
        <v>115</v>
      </c>
      <c r="G28" s="692" t="s">
        <v>507</v>
      </c>
      <c r="H28" s="688">
        <v>0.9</v>
      </c>
      <c r="I28" s="31"/>
    </row>
    <row r="29" spans="3:9" x14ac:dyDescent="0.2">
      <c r="C29" s="13"/>
      <c r="D29" s="19">
        <f t="shared" si="0"/>
        <v>20</v>
      </c>
      <c r="E29" s="682" t="s">
        <v>508</v>
      </c>
      <c r="F29" s="683" t="s">
        <v>115</v>
      </c>
      <c r="G29" s="692" t="s">
        <v>509</v>
      </c>
      <c r="H29" s="688">
        <v>0.1</v>
      </c>
      <c r="I29" s="31"/>
    </row>
    <row r="30" spans="3:9" ht="25.5" x14ac:dyDescent="0.2">
      <c r="C30" s="13"/>
      <c r="D30" s="85">
        <f t="shared" si="0"/>
        <v>21</v>
      </c>
      <c r="E30" s="682" t="s">
        <v>510</v>
      </c>
      <c r="F30" s="683" t="s">
        <v>115</v>
      </c>
      <c r="G30" s="692" t="s">
        <v>511</v>
      </c>
      <c r="H30" s="688">
        <v>0</v>
      </c>
      <c r="I30" s="31"/>
    </row>
    <row r="31" spans="3:9" x14ac:dyDescent="0.2">
      <c r="C31" s="13"/>
      <c r="D31" s="19">
        <f t="shared" si="0"/>
        <v>22</v>
      </c>
      <c r="E31" s="682" t="s">
        <v>512</v>
      </c>
      <c r="F31" s="683" t="s">
        <v>115</v>
      </c>
      <c r="G31" s="692" t="s">
        <v>513</v>
      </c>
      <c r="H31" s="688">
        <v>0.2</v>
      </c>
      <c r="I31" s="31"/>
    </row>
    <row r="32" spans="3:9" ht="38.25" x14ac:dyDescent="0.2">
      <c r="C32" s="13"/>
      <c r="D32" s="19">
        <f t="shared" si="0"/>
        <v>23</v>
      </c>
      <c r="E32" s="682" t="s">
        <v>514</v>
      </c>
      <c r="F32" s="683" t="s">
        <v>115</v>
      </c>
      <c r="G32" s="692" t="s">
        <v>515</v>
      </c>
      <c r="H32" s="688">
        <v>2.2000000000000002</v>
      </c>
      <c r="I32" s="31"/>
    </row>
    <row r="33" spans="3:9" x14ac:dyDescent="0.2">
      <c r="C33" s="13"/>
      <c r="D33" s="85">
        <f t="shared" si="0"/>
        <v>24</v>
      </c>
      <c r="E33" s="682" t="s">
        <v>516</v>
      </c>
      <c r="F33" s="683" t="s">
        <v>115</v>
      </c>
      <c r="G33" s="692" t="s">
        <v>516</v>
      </c>
      <c r="H33" s="688">
        <v>0.5</v>
      </c>
      <c r="I33" s="31"/>
    </row>
    <row r="34" spans="3:9" ht="38.25" x14ac:dyDescent="0.2">
      <c r="C34" s="13"/>
      <c r="D34" s="19">
        <f t="shared" si="0"/>
        <v>25</v>
      </c>
      <c r="E34" s="682" t="s">
        <v>517</v>
      </c>
      <c r="F34" s="683" t="s">
        <v>115</v>
      </c>
      <c r="G34" s="692" t="s">
        <v>518</v>
      </c>
      <c r="H34" s="688">
        <v>0.6</v>
      </c>
      <c r="I34" s="31"/>
    </row>
    <row r="35" spans="3:9" ht="38.25" x14ac:dyDescent="0.2">
      <c r="C35" s="13"/>
      <c r="D35" s="19">
        <f t="shared" si="0"/>
        <v>26</v>
      </c>
      <c r="E35" s="682" t="s">
        <v>519</v>
      </c>
      <c r="F35" s="683" t="s">
        <v>115</v>
      </c>
      <c r="G35" s="692" t="s">
        <v>520</v>
      </c>
      <c r="H35" s="688">
        <v>0.05</v>
      </c>
      <c r="I35" s="31"/>
    </row>
    <row r="36" spans="3:9" x14ac:dyDescent="0.2">
      <c r="C36" s="13"/>
      <c r="D36" s="19">
        <f t="shared" si="0"/>
        <v>27</v>
      </c>
      <c r="E36" s="682" t="s">
        <v>521</v>
      </c>
      <c r="F36" s="683" t="s">
        <v>115</v>
      </c>
      <c r="G36" s="692" t="s">
        <v>521</v>
      </c>
      <c r="H36" s="688">
        <v>0</v>
      </c>
      <c r="I36" s="31"/>
    </row>
    <row r="37" spans="3:9" x14ac:dyDescent="0.2">
      <c r="C37" s="13"/>
      <c r="D37" s="85">
        <f t="shared" si="0"/>
        <v>28</v>
      </c>
      <c r="E37" s="682" t="s">
        <v>522</v>
      </c>
      <c r="F37" s="683" t="s">
        <v>115</v>
      </c>
      <c r="G37" s="692" t="s">
        <v>523</v>
      </c>
      <c r="H37" s="688">
        <v>1.2</v>
      </c>
      <c r="I37" s="31"/>
    </row>
    <row r="38" spans="3:9" ht="25.5" x14ac:dyDescent="0.2">
      <c r="C38" s="13"/>
      <c r="D38" s="19">
        <f t="shared" si="0"/>
        <v>29</v>
      </c>
      <c r="E38" s="682" t="s">
        <v>524</v>
      </c>
      <c r="F38" s="683" t="s">
        <v>115</v>
      </c>
      <c r="G38" s="692" t="s">
        <v>525</v>
      </c>
      <c r="H38" s="688">
        <v>0.8</v>
      </c>
      <c r="I38" s="31"/>
    </row>
    <row r="39" spans="3:9" ht="25.5" x14ac:dyDescent="0.2">
      <c r="C39" s="13"/>
      <c r="D39" s="19">
        <f t="shared" si="0"/>
        <v>30</v>
      </c>
      <c r="E39" s="682" t="s">
        <v>526</v>
      </c>
      <c r="F39" s="683" t="s">
        <v>115</v>
      </c>
      <c r="G39" s="692" t="s">
        <v>527</v>
      </c>
      <c r="H39" s="688">
        <v>1</v>
      </c>
      <c r="I39" s="31"/>
    </row>
    <row r="40" spans="3:9" ht="38.25" x14ac:dyDescent="0.2">
      <c r="C40" s="13"/>
      <c r="D40" s="19">
        <f t="shared" si="0"/>
        <v>31</v>
      </c>
      <c r="E40" s="682" t="s">
        <v>528</v>
      </c>
      <c r="F40" s="683" t="s">
        <v>115</v>
      </c>
      <c r="G40" s="692" t="s">
        <v>529</v>
      </c>
      <c r="H40" s="688">
        <v>0.25</v>
      </c>
      <c r="I40" s="31"/>
    </row>
    <row r="41" spans="3:9" ht="38.25" x14ac:dyDescent="0.2">
      <c r="C41" s="13"/>
      <c r="D41" s="85">
        <f t="shared" si="0"/>
        <v>32</v>
      </c>
      <c r="E41" s="682" t="s">
        <v>134</v>
      </c>
      <c r="F41" s="683" t="s">
        <v>115</v>
      </c>
      <c r="G41" s="692" t="s">
        <v>530</v>
      </c>
      <c r="H41" s="688">
        <v>2</v>
      </c>
      <c r="I41" s="31"/>
    </row>
    <row r="42" spans="3:9" x14ac:dyDescent="0.2">
      <c r="C42" s="13"/>
      <c r="D42" s="19">
        <f t="shared" si="0"/>
        <v>33</v>
      </c>
      <c r="E42" s="682" t="s">
        <v>531</v>
      </c>
      <c r="F42" s="683" t="s">
        <v>115</v>
      </c>
      <c r="G42" s="692" t="s">
        <v>532</v>
      </c>
      <c r="H42" s="688">
        <v>0.4</v>
      </c>
      <c r="I42" s="31"/>
    </row>
    <row r="43" spans="3:9" ht="25.5" x14ac:dyDescent="0.2">
      <c r="C43" s="13"/>
      <c r="D43" s="19">
        <f t="shared" si="0"/>
        <v>34</v>
      </c>
      <c r="E43" s="682" t="s">
        <v>533</v>
      </c>
      <c r="F43" s="683" t="s">
        <v>115</v>
      </c>
      <c r="G43" s="692" t="s">
        <v>534</v>
      </c>
      <c r="H43" s="688">
        <v>1.2</v>
      </c>
      <c r="I43" s="31"/>
    </row>
    <row r="44" spans="3:9" ht="38.25" x14ac:dyDescent="0.2">
      <c r="C44" s="13"/>
      <c r="D44" s="85">
        <f t="shared" si="0"/>
        <v>35</v>
      </c>
      <c r="E44" s="682" t="s">
        <v>535</v>
      </c>
      <c r="F44" s="683" t="s">
        <v>115</v>
      </c>
      <c r="G44" s="692" t="s">
        <v>536</v>
      </c>
      <c r="H44" s="688">
        <v>1.1000000000000001</v>
      </c>
      <c r="I44" s="31"/>
    </row>
    <row r="45" spans="3:9" x14ac:dyDescent="0.2">
      <c r="C45" s="13"/>
      <c r="D45" s="19">
        <f t="shared" si="0"/>
        <v>36</v>
      </c>
      <c r="E45" s="682" t="s">
        <v>537</v>
      </c>
      <c r="F45" s="683" t="s">
        <v>115</v>
      </c>
      <c r="G45" s="692" t="s">
        <v>537</v>
      </c>
      <c r="H45" s="688">
        <v>0.1</v>
      </c>
      <c r="I45" s="31"/>
    </row>
    <row r="46" spans="3:9" ht="25.5" x14ac:dyDescent="0.2">
      <c r="C46" s="13"/>
      <c r="D46" s="19">
        <f t="shared" si="0"/>
        <v>37</v>
      </c>
      <c r="E46" s="682" t="s">
        <v>538</v>
      </c>
      <c r="F46" s="683" t="s">
        <v>115</v>
      </c>
      <c r="G46" s="692" t="s">
        <v>539</v>
      </c>
      <c r="H46" s="688">
        <v>2.8</v>
      </c>
      <c r="I46" s="31"/>
    </row>
    <row r="47" spans="3:9" x14ac:dyDescent="0.2">
      <c r="C47" s="13"/>
      <c r="D47" s="19">
        <f t="shared" si="0"/>
        <v>38</v>
      </c>
      <c r="E47" s="682" t="s">
        <v>540</v>
      </c>
      <c r="F47" s="691" t="s">
        <v>115</v>
      </c>
      <c r="G47" s="692" t="s">
        <v>541</v>
      </c>
      <c r="H47" s="688">
        <v>0.6</v>
      </c>
      <c r="I47" s="31"/>
    </row>
    <row r="48" spans="3:9" x14ac:dyDescent="0.2">
      <c r="C48" s="13"/>
      <c r="D48" s="85">
        <f t="shared" si="0"/>
        <v>39</v>
      </c>
      <c r="E48" s="682" t="s">
        <v>542</v>
      </c>
      <c r="F48" s="683" t="s">
        <v>115</v>
      </c>
      <c r="G48" s="692" t="s">
        <v>138</v>
      </c>
      <c r="H48" s="688">
        <v>0.4</v>
      </c>
      <c r="I48" s="31"/>
    </row>
    <row r="49" spans="3:9" x14ac:dyDescent="0.2">
      <c r="C49" s="13"/>
      <c r="D49" s="19">
        <f t="shared" si="0"/>
        <v>40</v>
      </c>
      <c r="E49" s="682" t="s">
        <v>543</v>
      </c>
      <c r="F49" s="683" t="s">
        <v>115</v>
      </c>
      <c r="G49" s="692" t="s">
        <v>544</v>
      </c>
      <c r="H49" s="688">
        <v>0.2</v>
      </c>
      <c r="I49" s="31"/>
    </row>
    <row r="50" spans="3:9" x14ac:dyDescent="0.2">
      <c r="C50" s="13"/>
      <c r="D50" s="19">
        <f t="shared" si="0"/>
        <v>41</v>
      </c>
      <c r="E50" s="682" t="s">
        <v>545</v>
      </c>
      <c r="F50" s="683" t="s">
        <v>115</v>
      </c>
      <c r="G50" s="692" t="s">
        <v>546</v>
      </c>
      <c r="H50" s="688">
        <v>0.5</v>
      </c>
      <c r="I50" s="31"/>
    </row>
    <row r="51" spans="3:9" ht="25.5" x14ac:dyDescent="0.2">
      <c r="C51" s="13"/>
      <c r="D51" s="19">
        <f t="shared" si="0"/>
        <v>42</v>
      </c>
      <c r="E51" s="682" t="s">
        <v>547</v>
      </c>
      <c r="F51" s="683" t="s">
        <v>99</v>
      </c>
      <c r="G51" s="692" t="s">
        <v>548</v>
      </c>
      <c r="H51" s="688">
        <v>2.8</v>
      </c>
      <c r="I51" s="31"/>
    </row>
    <row r="52" spans="3:9" x14ac:dyDescent="0.2">
      <c r="C52" s="13"/>
      <c r="D52" s="85">
        <f t="shared" si="0"/>
        <v>43</v>
      </c>
      <c r="E52" s="682" t="s">
        <v>549</v>
      </c>
      <c r="F52" s="683" t="s">
        <v>115</v>
      </c>
      <c r="G52" s="692" t="s">
        <v>550</v>
      </c>
      <c r="H52" s="688">
        <v>30</v>
      </c>
      <c r="I52" s="31"/>
    </row>
    <row r="53" spans="3:9" x14ac:dyDescent="0.2">
      <c r="C53" s="13"/>
      <c r="D53" s="19">
        <f t="shared" si="0"/>
        <v>44</v>
      </c>
      <c r="E53" s="682" t="s">
        <v>551</v>
      </c>
      <c r="F53" s="683" t="s">
        <v>99</v>
      </c>
      <c r="G53" s="692" t="s">
        <v>552</v>
      </c>
      <c r="H53" s="690">
        <v>0.85</v>
      </c>
      <c r="I53" s="31"/>
    </row>
    <row r="54" spans="3:9" hidden="1" x14ac:dyDescent="0.2">
      <c r="C54" s="13"/>
      <c r="D54" s="19">
        <f t="shared" si="0"/>
        <v>45</v>
      </c>
      <c r="E54" s="99"/>
      <c r="F54" s="103"/>
      <c r="G54" s="543"/>
      <c r="H54" s="102"/>
      <c r="I54" s="31"/>
    </row>
    <row r="55" spans="3:9" hidden="1" x14ac:dyDescent="0.2">
      <c r="C55" s="13"/>
      <c r="D55" s="85">
        <f t="shared" si="0"/>
        <v>46</v>
      </c>
      <c r="E55" s="99"/>
      <c r="F55" s="103"/>
      <c r="G55" s="543"/>
      <c r="H55" s="102"/>
      <c r="I55" s="31"/>
    </row>
    <row r="56" spans="3:9" hidden="1" x14ac:dyDescent="0.2">
      <c r="C56" s="13"/>
      <c r="D56" s="19">
        <f t="shared" si="0"/>
        <v>47</v>
      </c>
      <c r="E56" s="99"/>
      <c r="F56" s="103"/>
      <c r="G56" s="543"/>
      <c r="H56" s="102"/>
      <c r="I56" s="31"/>
    </row>
    <row r="57" spans="3:9" hidden="1" x14ac:dyDescent="0.2">
      <c r="C57" s="13"/>
      <c r="D57" s="19">
        <f t="shared" si="0"/>
        <v>48</v>
      </c>
      <c r="E57" s="99"/>
      <c r="F57" s="103"/>
      <c r="G57" s="543"/>
      <c r="H57" s="102"/>
      <c r="I57" s="31"/>
    </row>
    <row r="58" spans="3:9" hidden="1" x14ac:dyDescent="0.2">
      <c r="C58" s="13"/>
      <c r="D58" s="19">
        <f t="shared" si="0"/>
        <v>49</v>
      </c>
      <c r="E58" s="99"/>
      <c r="F58" s="103"/>
      <c r="G58" s="543"/>
      <c r="H58" s="102"/>
      <c r="I58" s="31"/>
    </row>
    <row r="59" spans="3:9" hidden="1" x14ac:dyDescent="0.2">
      <c r="C59" s="13"/>
      <c r="D59" s="85">
        <f t="shared" si="0"/>
        <v>50</v>
      </c>
      <c r="E59" s="99"/>
      <c r="F59" s="103"/>
      <c r="G59" s="543"/>
      <c r="H59" s="102"/>
      <c r="I59" s="31"/>
    </row>
    <row r="60" spans="3:9" hidden="1" x14ac:dyDescent="0.2">
      <c r="C60" s="13"/>
      <c r="D60" s="19">
        <f t="shared" si="0"/>
        <v>51</v>
      </c>
      <c r="E60" s="99"/>
      <c r="F60" s="103"/>
      <c r="G60" s="543"/>
      <c r="H60" s="102"/>
      <c r="I60" s="31"/>
    </row>
    <row r="61" spans="3:9" hidden="1" x14ac:dyDescent="0.2">
      <c r="C61" s="13"/>
      <c r="D61" s="19">
        <f t="shared" si="0"/>
        <v>52</v>
      </c>
      <c r="E61" s="99"/>
      <c r="F61" s="103"/>
      <c r="G61" s="543"/>
      <c r="H61" s="102"/>
      <c r="I61" s="31"/>
    </row>
    <row r="62" spans="3:9" hidden="1" x14ac:dyDescent="0.2">
      <c r="C62" s="13"/>
      <c r="D62" s="19">
        <f t="shared" si="0"/>
        <v>53</v>
      </c>
      <c r="E62" s="99"/>
      <c r="F62" s="103"/>
      <c r="G62" s="543"/>
      <c r="H62" s="102"/>
      <c r="I62" s="31"/>
    </row>
    <row r="63" spans="3:9" hidden="1" x14ac:dyDescent="0.2">
      <c r="C63" s="13"/>
      <c r="D63" s="85">
        <f t="shared" si="0"/>
        <v>54</v>
      </c>
      <c r="E63" s="99"/>
      <c r="F63" s="103"/>
      <c r="G63" s="543"/>
      <c r="H63" s="102"/>
      <c r="I63" s="31"/>
    </row>
    <row r="64" spans="3:9" hidden="1" x14ac:dyDescent="0.2">
      <c r="C64" s="13"/>
      <c r="D64" s="19">
        <f t="shared" si="0"/>
        <v>55</v>
      </c>
      <c r="E64" s="99"/>
      <c r="F64" s="103"/>
      <c r="G64" s="543"/>
      <c r="H64" s="102"/>
      <c r="I64" s="31"/>
    </row>
    <row r="65" spans="3:9" hidden="1" x14ac:dyDescent="0.2">
      <c r="C65" s="13"/>
      <c r="D65" s="19">
        <f t="shared" si="0"/>
        <v>56</v>
      </c>
      <c r="E65" s="99"/>
      <c r="F65" s="103"/>
      <c r="G65" s="543"/>
      <c r="H65" s="102"/>
      <c r="I65" s="31"/>
    </row>
    <row r="66" spans="3:9" hidden="1" x14ac:dyDescent="0.2">
      <c r="C66" s="13"/>
      <c r="D66" s="85">
        <f t="shared" si="0"/>
        <v>57</v>
      </c>
      <c r="E66" s="99"/>
      <c r="F66" s="103"/>
      <c r="G66" s="543"/>
      <c r="H66" s="102"/>
      <c r="I66" s="31"/>
    </row>
    <row r="67" spans="3:9" hidden="1" x14ac:dyDescent="0.2">
      <c r="C67" s="13"/>
      <c r="D67" s="19">
        <f t="shared" si="0"/>
        <v>58</v>
      </c>
      <c r="E67" s="99"/>
      <c r="F67" s="103"/>
      <c r="G67" s="543"/>
      <c r="H67" s="102"/>
      <c r="I67" s="31"/>
    </row>
    <row r="68" spans="3:9" hidden="1" x14ac:dyDescent="0.2">
      <c r="C68" s="13"/>
      <c r="D68" s="19">
        <f t="shared" si="0"/>
        <v>59</v>
      </c>
      <c r="E68" s="99"/>
      <c r="F68" s="103"/>
      <c r="G68" s="543"/>
      <c r="H68" s="102"/>
      <c r="I68" s="31"/>
    </row>
    <row r="69" spans="3:9" hidden="1" x14ac:dyDescent="0.2">
      <c r="C69" s="13"/>
      <c r="D69" s="85">
        <f t="shared" si="0"/>
        <v>60</v>
      </c>
      <c r="E69" s="99"/>
      <c r="F69" s="103"/>
      <c r="G69" s="543"/>
      <c r="H69" s="102"/>
      <c r="I69" s="31"/>
    </row>
    <row r="70" spans="3:9" hidden="1" x14ac:dyDescent="0.2">
      <c r="C70" s="13"/>
      <c r="D70" s="19">
        <f t="shared" si="0"/>
        <v>61</v>
      </c>
      <c r="E70" s="99"/>
      <c r="F70" s="103"/>
      <c r="G70" s="543"/>
      <c r="H70" s="102"/>
      <c r="I70" s="31"/>
    </row>
    <row r="71" spans="3:9" hidden="1" x14ac:dyDescent="0.2">
      <c r="C71" s="13"/>
      <c r="D71" s="19">
        <f t="shared" si="0"/>
        <v>62</v>
      </c>
      <c r="E71" s="99"/>
      <c r="F71" s="103"/>
      <c r="G71" s="543"/>
      <c r="H71" s="102"/>
      <c r="I71" s="31"/>
    </row>
    <row r="72" spans="3:9" hidden="1" x14ac:dyDescent="0.2">
      <c r="C72" s="13"/>
      <c r="D72" s="85">
        <f t="shared" si="0"/>
        <v>63</v>
      </c>
      <c r="E72" s="99"/>
      <c r="F72" s="103"/>
      <c r="G72" s="543"/>
      <c r="H72" s="102"/>
      <c r="I72" s="31"/>
    </row>
    <row r="73" spans="3:9" hidden="1" x14ac:dyDescent="0.2">
      <c r="C73" s="13"/>
      <c r="D73" s="19">
        <f t="shared" si="0"/>
        <v>64</v>
      </c>
      <c r="E73" s="99"/>
      <c r="F73" s="103"/>
      <c r="G73" s="543"/>
      <c r="H73" s="102"/>
      <c r="I73" s="31"/>
    </row>
    <row r="74" spans="3:9" hidden="1" x14ac:dyDescent="0.2">
      <c r="C74" s="13"/>
      <c r="D74" s="19">
        <f t="shared" si="0"/>
        <v>65</v>
      </c>
      <c r="E74" s="99"/>
      <c r="F74" s="103"/>
      <c r="G74" s="543"/>
      <c r="H74" s="102"/>
      <c r="I74" s="31"/>
    </row>
    <row r="75" spans="3:9" hidden="1" x14ac:dyDescent="0.2">
      <c r="C75" s="13"/>
      <c r="D75" s="85">
        <f t="shared" si="0"/>
        <v>66</v>
      </c>
      <c r="E75" s="99"/>
      <c r="F75" s="103"/>
      <c r="G75" s="543"/>
      <c r="H75" s="102"/>
      <c r="I75" s="31"/>
    </row>
    <row r="76" spans="3:9" hidden="1" x14ac:dyDescent="0.2">
      <c r="C76" s="13"/>
      <c r="D76" s="19">
        <f t="shared" si="0"/>
        <v>67</v>
      </c>
      <c r="E76" s="99"/>
      <c r="F76" s="103"/>
      <c r="G76" s="543"/>
      <c r="H76" s="102"/>
      <c r="I76" s="31"/>
    </row>
    <row r="77" spans="3:9" hidden="1" x14ac:dyDescent="0.2">
      <c r="C77" s="13"/>
      <c r="D77" s="19">
        <f t="shared" si="0"/>
        <v>68</v>
      </c>
      <c r="E77" s="99"/>
      <c r="F77" s="103"/>
      <c r="G77" s="543"/>
      <c r="H77" s="102"/>
      <c r="I77" s="31"/>
    </row>
    <row r="78" spans="3:9" hidden="1" x14ac:dyDescent="0.2">
      <c r="C78" s="13"/>
      <c r="D78" s="85">
        <f t="shared" si="0"/>
        <v>69</v>
      </c>
      <c r="E78" s="99"/>
      <c r="F78" s="103"/>
      <c r="G78" s="543"/>
      <c r="H78" s="102"/>
      <c r="I78" s="31"/>
    </row>
    <row r="79" spans="3:9" hidden="1" x14ac:dyDescent="0.2">
      <c r="C79" s="13"/>
      <c r="D79" s="19">
        <f t="shared" si="0"/>
        <v>70</v>
      </c>
      <c r="E79" s="99"/>
      <c r="F79" s="103"/>
      <c r="G79" s="543"/>
      <c r="H79" s="102"/>
      <c r="I79" s="31"/>
    </row>
    <row r="80" spans="3:9" hidden="1" x14ac:dyDescent="0.2">
      <c r="C80" s="13"/>
      <c r="D80" s="19">
        <f t="shared" si="0"/>
        <v>71</v>
      </c>
      <c r="E80" s="99"/>
      <c r="F80" s="103"/>
      <c r="G80" s="543"/>
      <c r="H80" s="102"/>
      <c r="I80" s="31"/>
    </row>
    <row r="81" spans="3:9" hidden="1" x14ac:dyDescent="0.2">
      <c r="C81" s="13"/>
      <c r="D81" s="85">
        <f t="shared" si="0"/>
        <v>72</v>
      </c>
      <c r="E81" s="99"/>
      <c r="F81" s="103"/>
      <c r="G81" s="543"/>
      <c r="H81" s="102"/>
      <c r="I81" s="31"/>
    </row>
    <row r="82" spans="3:9" hidden="1" x14ac:dyDescent="0.2">
      <c r="C82" s="13"/>
      <c r="D82" s="19">
        <f t="shared" si="0"/>
        <v>73</v>
      </c>
      <c r="E82" s="99"/>
      <c r="F82" s="103"/>
      <c r="G82" s="543"/>
      <c r="H82" s="102"/>
      <c r="I82" s="31"/>
    </row>
    <row r="83" spans="3:9" hidden="1" x14ac:dyDescent="0.2">
      <c r="C83" s="13"/>
      <c r="D83" s="19">
        <f t="shared" si="0"/>
        <v>74</v>
      </c>
      <c r="E83" s="99"/>
      <c r="F83" s="103"/>
      <c r="G83" s="543"/>
      <c r="H83" s="102"/>
      <c r="I83" s="31"/>
    </row>
    <row r="84" spans="3:9" hidden="1" x14ac:dyDescent="0.2">
      <c r="C84" s="13"/>
      <c r="D84" s="85">
        <f t="shared" si="0"/>
        <v>75</v>
      </c>
      <c r="E84" s="99"/>
      <c r="F84" s="103"/>
      <c r="G84" s="543"/>
      <c r="H84" s="102"/>
      <c r="I84" s="31"/>
    </row>
    <row r="85" spans="3:9" hidden="1" x14ac:dyDescent="0.2">
      <c r="C85" s="13"/>
      <c r="D85" s="19">
        <f t="shared" si="0"/>
        <v>76</v>
      </c>
      <c r="E85" s="99"/>
      <c r="F85" s="103"/>
      <c r="G85" s="543"/>
      <c r="H85" s="102"/>
      <c r="I85" s="31"/>
    </row>
    <row r="86" spans="3:9" hidden="1" x14ac:dyDescent="0.2">
      <c r="C86" s="13"/>
      <c r="D86" s="19">
        <f t="shared" si="0"/>
        <v>77</v>
      </c>
      <c r="E86" s="99"/>
      <c r="F86" s="103"/>
      <c r="G86" s="543"/>
      <c r="H86" s="102"/>
      <c r="I86" s="31"/>
    </row>
    <row r="87" spans="3:9" hidden="1" x14ac:dyDescent="0.2">
      <c r="C87" s="13"/>
      <c r="D87" s="85">
        <f t="shared" si="0"/>
        <v>78</v>
      </c>
      <c r="E87" s="99"/>
      <c r="F87" s="103"/>
      <c r="G87" s="543"/>
      <c r="H87" s="102"/>
      <c r="I87" s="31"/>
    </row>
    <row r="88" spans="3:9" hidden="1" x14ac:dyDescent="0.2">
      <c r="C88" s="13"/>
      <c r="D88" s="19">
        <f t="shared" si="0"/>
        <v>79</v>
      </c>
      <c r="E88" s="99"/>
      <c r="F88" s="103"/>
      <c r="G88" s="543"/>
      <c r="H88" s="102"/>
      <c r="I88" s="31"/>
    </row>
    <row r="89" spans="3:9" hidden="1" x14ac:dyDescent="0.2">
      <c r="C89" s="13"/>
      <c r="D89" s="19">
        <f t="shared" si="0"/>
        <v>80</v>
      </c>
      <c r="E89" s="99"/>
      <c r="F89" s="103"/>
      <c r="G89" s="543"/>
      <c r="H89" s="102"/>
      <c r="I89" s="31"/>
    </row>
    <row r="90" spans="3:9" hidden="1" x14ac:dyDescent="0.2">
      <c r="C90" s="13"/>
      <c r="D90" s="85">
        <f t="shared" si="0"/>
        <v>81</v>
      </c>
      <c r="E90" s="99"/>
      <c r="F90" s="103"/>
      <c r="G90" s="543"/>
      <c r="H90" s="102"/>
      <c r="I90" s="31"/>
    </row>
    <row r="91" spans="3:9" hidden="1" x14ac:dyDescent="0.2">
      <c r="C91" s="13"/>
      <c r="D91" s="19">
        <f t="shared" si="0"/>
        <v>82</v>
      </c>
      <c r="E91" s="99"/>
      <c r="F91" s="103"/>
      <c r="G91" s="543"/>
      <c r="H91" s="102"/>
      <c r="I91" s="31"/>
    </row>
    <row r="92" spans="3:9" hidden="1" x14ac:dyDescent="0.2">
      <c r="C92" s="13"/>
      <c r="D92" s="19">
        <f t="shared" si="0"/>
        <v>83</v>
      </c>
      <c r="E92" s="99"/>
      <c r="F92" s="103"/>
      <c r="G92" s="543"/>
      <c r="H92" s="102"/>
      <c r="I92" s="31"/>
    </row>
    <row r="93" spans="3:9" hidden="1" x14ac:dyDescent="0.2">
      <c r="C93" s="13"/>
      <c r="D93" s="85">
        <f t="shared" si="0"/>
        <v>84</v>
      </c>
      <c r="E93" s="99"/>
      <c r="F93" s="103"/>
      <c r="G93" s="543"/>
      <c r="H93" s="102"/>
      <c r="I93" s="31"/>
    </row>
    <row r="94" spans="3:9" hidden="1" x14ac:dyDescent="0.2">
      <c r="C94" s="13"/>
      <c r="D94" s="19">
        <f t="shared" si="0"/>
        <v>85</v>
      </c>
      <c r="E94" s="99"/>
      <c r="F94" s="103"/>
      <c r="G94" s="543"/>
      <c r="H94" s="102"/>
      <c r="I94" s="31"/>
    </row>
    <row r="95" spans="3:9" hidden="1" x14ac:dyDescent="0.2">
      <c r="C95" s="13"/>
      <c r="D95" s="19">
        <f t="shared" si="0"/>
        <v>86</v>
      </c>
      <c r="E95" s="99"/>
      <c r="F95" s="103"/>
      <c r="G95" s="543"/>
      <c r="H95" s="102"/>
      <c r="I95" s="31"/>
    </row>
    <row r="96" spans="3:9" hidden="1" x14ac:dyDescent="0.2">
      <c r="C96" s="13"/>
      <c r="D96" s="85">
        <f t="shared" si="0"/>
        <v>87</v>
      </c>
      <c r="E96" s="99"/>
      <c r="F96" s="103"/>
      <c r="G96" s="543"/>
      <c r="H96" s="102"/>
      <c r="I96" s="31"/>
    </row>
    <row r="97" spans="3:9" hidden="1" x14ac:dyDescent="0.2">
      <c r="C97" s="13"/>
      <c r="D97" s="19">
        <f t="shared" si="0"/>
        <v>88</v>
      </c>
      <c r="E97" s="99"/>
      <c r="F97" s="103"/>
      <c r="G97" s="543"/>
      <c r="H97" s="102"/>
      <c r="I97" s="31"/>
    </row>
    <row r="98" spans="3:9" hidden="1" x14ac:dyDescent="0.2">
      <c r="C98" s="13"/>
      <c r="D98" s="19">
        <f t="shared" si="0"/>
        <v>89</v>
      </c>
      <c r="E98" s="99"/>
      <c r="F98" s="103"/>
      <c r="G98" s="543"/>
      <c r="H98" s="102"/>
      <c r="I98" s="31"/>
    </row>
    <row r="99" spans="3:9" hidden="1" x14ac:dyDescent="0.2">
      <c r="C99" s="13"/>
      <c r="D99" s="85">
        <f t="shared" si="0"/>
        <v>90</v>
      </c>
      <c r="E99" s="99"/>
      <c r="F99" s="103"/>
      <c r="G99" s="543"/>
      <c r="H99" s="102"/>
      <c r="I99" s="31"/>
    </row>
    <row r="100" spans="3:9" hidden="1" x14ac:dyDescent="0.2">
      <c r="C100" s="13"/>
      <c r="D100" s="19">
        <f t="shared" si="0"/>
        <v>91</v>
      </c>
      <c r="E100" s="99"/>
      <c r="F100" s="103"/>
      <c r="G100" s="543"/>
      <c r="H100" s="102"/>
      <c r="I100" s="31"/>
    </row>
    <row r="101" spans="3:9" hidden="1" x14ac:dyDescent="0.2">
      <c r="C101" s="13"/>
      <c r="D101" s="19">
        <f t="shared" si="0"/>
        <v>92</v>
      </c>
      <c r="E101" s="99"/>
      <c r="F101" s="103"/>
      <c r="G101" s="543"/>
      <c r="H101" s="102"/>
      <c r="I101" s="31"/>
    </row>
    <row r="102" spans="3:9" hidden="1" x14ac:dyDescent="0.2">
      <c r="C102" s="13"/>
      <c r="D102" s="85">
        <f t="shared" si="0"/>
        <v>93</v>
      </c>
      <c r="E102" s="99"/>
      <c r="F102" s="103"/>
      <c r="G102" s="543"/>
      <c r="H102" s="102"/>
      <c r="I102" s="31"/>
    </row>
    <row r="103" spans="3:9" hidden="1" x14ac:dyDescent="0.2">
      <c r="C103" s="13"/>
      <c r="D103" s="19">
        <f t="shared" si="0"/>
        <v>94</v>
      </c>
      <c r="E103" s="99"/>
      <c r="F103" s="103"/>
      <c r="G103" s="543"/>
      <c r="H103" s="102"/>
      <c r="I103" s="31"/>
    </row>
    <row r="104" spans="3:9" hidden="1" x14ac:dyDescent="0.2">
      <c r="C104" s="13"/>
      <c r="D104" s="19">
        <f t="shared" si="0"/>
        <v>95</v>
      </c>
      <c r="E104" s="99"/>
      <c r="F104" s="103"/>
      <c r="G104" s="543"/>
      <c r="H104" s="102"/>
      <c r="I104" s="31"/>
    </row>
    <row r="105" spans="3:9" hidden="1" x14ac:dyDescent="0.2">
      <c r="C105" s="13"/>
      <c r="D105" s="85">
        <f t="shared" si="0"/>
        <v>96</v>
      </c>
      <c r="E105" s="99"/>
      <c r="F105" s="103"/>
      <c r="G105" s="543"/>
      <c r="H105" s="102"/>
      <c r="I105" s="31"/>
    </row>
    <row r="106" spans="3:9" hidden="1" x14ac:dyDescent="0.2">
      <c r="C106" s="13"/>
      <c r="D106" s="19">
        <f t="shared" si="0"/>
        <v>97</v>
      </c>
      <c r="E106" s="99"/>
      <c r="F106" s="103"/>
      <c r="G106" s="543"/>
      <c r="H106" s="102"/>
      <c r="I106" s="31"/>
    </row>
    <row r="107" spans="3:9" hidden="1" x14ac:dyDescent="0.2">
      <c r="C107" s="13"/>
      <c r="D107" s="19">
        <f t="shared" si="0"/>
        <v>98</v>
      </c>
      <c r="E107" s="99"/>
      <c r="F107" s="103"/>
      <c r="G107" s="543"/>
      <c r="H107" s="102"/>
      <c r="I107" s="31"/>
    </row>
    <row r="108" spans="3:9" hidden="1" x14ac:dyDescent="0.2">
      <c r="C108" s="13"/>
      <c r="D108" s="85">
        <f t="shared" si="0"/>
        <v>99</v>
      </c>
      <c r="E108" s="99"/>
      <c r="F108" s="103"/>
      <c r="G108" s="543"/>
      <c r="H108" s="102"/>
      <c r="I108" s="31"/>
    </row>
    <row r="109" spans="3:9" hidden="1" x14ac:dyDescent="0.2">
      <c r="C109" s="13"/>
      <c r="D109" s="19">
        <f t="shared" si="0"/>
        <v>100</v>
      </c>
      <c r="E109" s="99"/>
      <c r="F109" s="103"/>
      <c r="G109" s="543"/>
      <c r="H109" s="102"/>
      <c r="I109" s="31"/>
    </row>
    <row r="110" spans="3:9" hidden="1" x14ac:dyDescent="0.2">
      <c r="C110" s="13"/>
      <c r="D110" s="19">
        <f t="shared" si="0"/>
        <v>101</v>
      </c>
      <c r="E110" s="99"/>
      <c r="F110" s="103"/>
      <c r="G110" s="543"/>
      <c r="H110" s="102"/>
      <c r="I110" s="31"/>
    </row>
    <row r="111" spans="3:9" hidden="1" x14ac:dyDescent="0.2">
      <c r="C111" s="13"/>
      <c r="D111" s="85">
        <f t="shared" si="0"/>
        <v>102</v>
      </c>
      <c r="E111" s="99"/>
      <c r="F111" s="103"/>
      <c r="G111" s="543"/>
      <c r="H111" s="102"/>
      <c r="I111" s="31"/>
    </row>
    <row r="112" spans="3:9" hidden="1" x14ac:dyDescent="0.2">
      <c r="C112" s="13"/>
      <c r="D112" s="19">
        <f t="shared" si="0"/>
        <v>103</v>
      </c>
      <c r="E112" s="99"/>
      <c r="F112" s="103"/>
      <c r="G112" s="543"/>
      <c r="H112" s="102"/>
      <c r="I112" s="31"/>
    </row>
    <row r="113" spans="3:9" hidden="1" x14ac:dyDescent="0.2">
      <c r="C113" s="13"/>
      <c r="D113" s="19">
        <f t="shared" si="0"/>
        <v>104</v>
      </c>
      <c r="E113" s="99"/>
      <c r="F113" s="103"/>
      <c r="G113" s="543"/>
      <c r="H113" s="102"/>
      <c r="I113" s="31"/>
    </row>
    <row r="114" spans="3:9" hidden="1" x14ac:dyDescent="0.2">
      <c r="C114" s="13"/>
      <c r="D114" s="85">
        <f t="shared" si="0"/>
        <v>105</v>
      </c>
      <c r="E114" s="99"/>
      <c r="F114" s="103"/>
      <c r="G114" s="543"/>
      <c r="H114" s="102"/>
      <c r="I114" s="31"/>
    </row>
    <row r="115" spans="3:9" hidden="1" x14ac:dyDescent="0.2">
      <c r="C115" s="13"/>
      <c r="D115" s="19">
        <f t="shared" si="0"/>
        <v>106</v>
      </c>
      <c r="E115" s="99"/>
      <c r="F115" s="103"/>
      <c r="G115" s="543"/>
      <c r="H115" s="102"/>
      <c r="I115" s="31"/>
    </row>
    <row r="116" spans="3:9" hidden="1" x14ac:dyDescent="0.2">
      <c r="C116" s="13"/>
      <c r="D116" s="19">
        <f t="shared" si="0"/>
        <v>107</v>
      </c>
      <c r="E116" s="99"/>
      <c r="F116" s="103"/>
      <c r="G116" s="543"/>
      <c r="H116" s="102"/>
      <c r="I116" s="31"/>
    </row>
    <row r="117" spans="3:9" hidden="1" x14ac:dyDescent="0.2">
      <c r="C117" s="13"/>
      <c r="D117" s="85">
        <f t="shared" si="0"/>
        <v>108</v>
      </c>
      <c r="E117" s="99"/>
      <c r="F117" s="103"/>
      <c r="G117" s="543"/>
      <c r="H117" s="102"/>
      <c r="I117" s="31"/>
    </row>
    <row r="118" spans="3:9" hidden="1" x14ac:dyDescent="0.2">
      <c r="C118" s="13"/>
      <c r="D118" s="19">
        <f t="shared" si="0"/>
        <v>109</v>
      </c>
      <c r="E118" s="99"/>
      <c r="F118" s="103"/>
      <c r="G118" s="543"/>
      <c r="H118" s="102"/>
      <c r="I118" s="31"/>
    </row>
    <row r="119" spans="3:9" hidden="1" x14ac:dyDescent="0.2">
      <c r="C119" s="13"/>
      <c r="D119" s="19">
        <f t="shared" si="0"/>
        <v>110</v>
      </c>
      <c r="E119" s="99"/>
      <c r="F119" s="103"/>
      <c r="G119" s="543"/>
      <c r="H119" s="102"/>
      <c r="I119" s="31"/>
    </row>
    <row r="120" spans="3:9" hidden="1" x14ac:dyDescent="0.2">
      <c r="C120" s="13"/>
      <c r="D120" s="85">
        <f t="shared" si="0"/>
        <v>111</v>
      </c>
      <c r="E120" s="99"/>
      <c r="F120" s="103"/>
      <c r="G120" s="543"/>
      <c r="H120" s="102"/>
      <c r="I120" s="31"/>
    </row>
    <row r="121" spans="3:9" hidden="1" x14ac:dyDescent="0.2">
      <c r="C121" s="13"/>
      <c r="D121" s="19">
        <f t="shared" ref="D121:D149" si="1">D120+1</f>
        <v>112</v>
      </c>
      <c r="E121" s="99"/>
      <c r="F121" s="103"/>
      <c r="G121" s="543"/>
      <c r="H121" s="102"/>
      <c r="I121" s="31"/>
    </row>
    <row r="122" spans="3:9" hidden="1" x14ac:dyDescent="0.2">
      <c r="C122" s="13"/>
      <c r="D122" s="19">
        <f t="shared" si="1"/>
        <v>113</v>
      </c>
      <c r="E122" s="99"/>
      <c r="F122" s="103"/>
      <c r="G122" s="543"/>
      <c r="H122" s="102"/>
      <c r="I122" s="31"/>
    </row>
    <row r="123" spans="3:9" hidden="1" x14ac:dyDescent="0.2">
      <c r="C123" s="13"/>
      <c r="D123" s="85">
        <f t="shared" si="1"/>
        <v>114</v>
      </c>
      <c r="E123" s="99"/>
      <c r="F123" s="103"/>
      <c r="G123" s="543"/>
      <c r="H123" s="102"/>
      <c r="I123" s="31"/>
    </row>
    <row r="124" spans="3:9" hidden="1" x14ac:dyDescent="0.2">
      <c r="C124" s="13"/>
      <c r="D124" s="19">
        <f t="shared" si="1"/>
        <v>115</v>
      </c>
      <c r="E124" s="99"/>
      <c r="F124" s="103"/>
      <c r="G124" s="543"/>
      <c r="H124" s="102"/>
      <c r="I124" s="31"/>
    </row>
    <row r="125" spans="3:9" hidden="1" x14ac:dyDescent="0.2">
      <c r="C125" s="13"/>
      <c r="D125" s="19">
        <f t="shared" si="1"/>
        <v>116</v>
      </c>
      <c r="E125" s="99"/>
      <c r="F125" s="103"/>
      <c r="G125" s="543"/>
      <c r="H125" s="102"/>
      <c r="I125" s="31"/>
    </row>
    <row r="126" spans="3:9" hidden="1" x14ac:dyDescent="0.2">
      <c r="C126" s="13"/>
      <c r="D126" s="85">
        <f t="shared" si="1"/>
        <v>117</v>
      </c>
      <c r="E126" s="99"/>
      <c r="F126" s="103"/>
      <c r="G126" s="543"/>
      <c r="H126" s="102"/>
      <c r="I126" s="31"/>
    </row>
    <row r="127" spans="3:9" hidden="1" x14ac:dyDescent="0.2">
      <c r="C127" s="13"/>
      <c r="D127" s="19">
        <f t="shared" si="1"/>
        <v>118</v>
      </c>
      <c r="E127" s="99"/>
      <c r="F127" s="103"/>
      <c r="G127" s="543"/>
      <c r="H127" s="102"/>
      <c r="I127" s="31"/>
    </row>
    <row r="128" spans="3:9" hidden="1" x14ac:dyDescent="0.2">
      <c r="C128" s="13"/>
      <c r="D128" s="19">
        <f t="shared" si="1"/>
        <v>119</v>
      </c>
      <c r="E128" s="99"/>
      <c r="F128" s="103"/>
      <c r="G128" s="543"/>
      <c r="H128" s="102"/>
      <c r="I128" s="31"/>
    </row>
    <row r="129" spans="3:9" hidden="1" x14ac:dyDescent="0.2">
      <c r="C129" s="13"/>
      <c r="D129" s="85">
        <f t="shared" si="1"/>
        <v>120</v>
      </c>
      <c r="E129" s="99"/>
      <c r="F129" s="103"/>
      <c r="G129" s="543"/>
      <c r="H129" s="102"/>
      <c r="I129" s="31"/>
    </row>
    <row r="130" spans="3:9" hidden="1" x14ac:dyDescent="0.2">
      <c r="C130" s="13"/>
      <c r="D130" s="19">
        <f t="shared" si="1"/>
        <v>121</v>
      </c>
      <c r="E130" s="99"/>
      <c r="F130" s="103"/>
      <c r="G130" s="543"/>
      <c r="H130" s="102"/>
      <c r="I130" s="31"/>
    </row>
    <row r="131" spans="3:9" hidden="1" x14ac:dyDescent="0.2">
      <c r="C131" s="13"/>
      <c r="D131" s="19">
        <f t="shared" si="1"/>
        <v>122</v>
      </c>
      <c r="E131" s="99"/>
      <c r="F131" s="103"/>
      <c r="G131" s="543"/>
      <c r="H131" s="102"/>
      <c r="I131" s="31"/>
    </row>
    <row r="132" spans="3:9" hidden="1" x14ac:dyDescent="0.2">
      <c r="C132" s="13"/>
      <c r="D132" s="85">
        <f t="shared" si="1"/>
        <v>123</v>
      </c>
      <c r="E132" s="99"/>
      <c r="F132" s="103"/>
      <c r="G132" s="543"/>
      <c r="H132" s="102"/>
      <c r="I132" s="31"/>
    </row>
    <row r="133" spans="3:9" hidden="1" x14ac:dyDescent="0.2">
      <c r="C133" s="13"/>
      <c r="D133" s="19">
        <f t="shared" si="1"/>
        <v>124</v>
      </c>
      <c r="E133" s="99"/>
      <c r="F133" s="103"/>
      <c r="G133" s="543"/>
      <c r="H133" s="102"/>
      <c r="I133" s="31"/>
    </row>
    <row r="134" spans="3:9" hidden="1" x14ac:dyDescent="0.2">
      <c r="C134" s="13"/>
      <c r="D134" s="19">
        <f t="shared" si="1"/>
        <v>125</v>
      </c>
      <c r="E134" s="99"/>
      <c r="F134" s="103"/>
      <c r="G134" s="543"/>
      <c r="H134" s="102"/>
      <c r="I134" s="31"/>
    </row>
    <row r="135" spans="3:9" hidden="1" x14ac:dyDescent="0.2">
      <c r="C135" s="13"/>
      <c r="D135" s="85">
        <f t="shared" si="1"/>
        <v>126</v>
      </c>
      <c r="E135" s="99"/>
      <c r="F135" s="103"/>
      <c r="G135" s="543"/>
      <c r="H135" s="102"/>
      <c r="I135" s="31"/>
    </row>
    <row r="136" spans="3:9" hidden="1" x14ac:dyDescent="0.2">
      <c r="C136" s="13"/>
      <c r="D136" s="19">
        <f t="shared" si="1"/>
        <v>127</v>
      </c>
      <c r="E136" s="99"/>
      <c r="F136" s="103"/>
      <c r="G136" s="543"/>
      <c r="H136" s="102"/>
      <c r="I136" s="31"/>
    </row>
    <row r="137" spans="3:9" hidden="1" x14ac:dyDescent="0.2">
      <c r="C137" s="13"/>
      <c r="D137" s="19">
        <f t="shared" si="1"/>
        <v>128</v>
      </c>
      <c r="E137" s="99"/>
      <c r="F137" s="103"/>
      <c r="G137" s="543"/>
      <c r="H137" s="102"/>
      <c r="I137" s="31"/>
    </row>
    <row r="138" spans="3:9" hidden="1" x14ac:dyDescent="0.2">
      <c r="C138" s="13"/>
      <c r="D138" s="85">
        <f t="shared" si="1"/>
        <v>129</v>
      </c>
      <c r="E138" s="99"/>
      <c r="F138" s="103"/>
      <c r="G138" s="543"/>
      <c r="H138" s="102"/>
      <c r="I138" s="31"/>
    </row>
    <row r="139" spans="3:9" hidden="1" x14ac:dyDescent="0.2">
      <c r="C139" s="13"/>
      <c r="D139" s="19">
        <f t="shared" si="1"/>
        <v>130</v>
      </c>
      <c r="E139" s="99"/>
      <c r="F139" s="103"/>
      <c r="G139" s="543"/>
      <c r="H139" s="102"/>
      <c r="I139" s="31"/>
    </row>
    <row r="140" spans="3:9" hidden="1" x14ac:dyDescent="0.2">
      <c r="C140" s="13"/>
      <c r="D140" s="19">
        <f t="shared" si="1"/>
        <v>131</v>
      </c>
      <c r="E140" s="99"/>
      <c r="F140" s="103"/>
      <c r="G140" s="543"/>
      <c r="H140" s="102"/>
      <c r="I140" s="31"/>
    </row>
    <row r="141" spans="3:9" hidden="1" x14ac:dyDescent="0.2">
      <c r="C141" s="13"/>
      <c r="D141" s="85">
        <f t="shared" si="1"/>
        <v>132</v>
      </c>
      <c r="E141" s="99"/>
      <c r="F141" s="103"/>
      <c r="G141" s="543"/>
      <c r="H141" s="102"/>
      <c r="I141" s="31"/>
    </row>
    <row r="142" spans="3:9" hidden="1" x14ac:dyDescent="0.2">
      <c r="C142" s="13"/>
      <c r="D142" s="19">
        <f t="shared" si="1"/>
        <v>133</v>
      </c>
      <c r="E142" s="99"/>
      <c r="F142" s="103"/>
      <c r="G142" s="543"/>
      <c r="H142" s="102"/>
      <c r="I142" s="31"/>
    </row>
    <row r="143" spans="3:9" hidden="1" x14ac:dyDescent="0.2">
      <c r="C143" s="13"/>
      <c r="D143" s="19">
        <f t="shared" si="1"/>
        <v>134</v>
      </c>
      <c r="E143" s="99"/>
      <c r="F143" s="103"/>
      <c r="G143" s="543"/>
      <c r="H143" s="102"/>
      <c r="I143" s="31"/>
    </row>
    <row r="144" spans="3:9" hidden="1" x14ac:dyDescent="0.2">
      <c r="C144" s="13"/>
      <c r="D144" s="85">
        <f t="shared" si="1"/>
        <v>135</v>
      </c>
      <c r="E144" s="99"/>
      <c r="F144" s="103"/>
      <c r="G144" s="543"/>
      <c r="H144" s="102"/>
      <c r="I144" s="31"/>
    </row>
    <row r="145" spans="3:9" hidden="1" x14ac:dyDescent="0.2">
      <c r="C145" s="13"/>
      <c r="D145" s="19">
        <f t="shared" si="1"/>
        <v>136</v>
      </c>
      <c r="E145" s="99"/>
      <c r="F145" s="103"/>
      <c r="G145" s="543"/>
      <c r="H145" s="102"/>
      <c r="I145" s="31"/>
    </row>
    <row r="146" spans="3:9" hidden="1" x14ac:dyDescent="0.2">
      <c r="C146" s="13"/>
      <c r="D146" s="19">
        <f t="shared" si="1"/>
        <v>137</v>
      </c>
      <c r="E146" s="99"/>
      <c r="F146" s="103"/>
      <c r="G146" s="543"/>
      <c r="H146" s="102"/>
      <c r="I146" s="31"/>
    </row>
    <row r="147" spans="3:9" hidden="1" x14ac:dyDescent="0.2">
      <c r="C147" s="13"/>
      <c r="D147" s="85">
        <f t="shared" si="1"/>
        <v>138</v>
      </c>
      <c r="E147" s="99"/>
      <c r="F147" s="103"/>
      <c r="G147" s="543"/>
      <c r="H147" s="102"/>
      <c r="I147" s="31"/>
    </row>
    <row r="148" spans="3:9" hidden="1" x14ac:dyDescent="0.2">
      <c r="C148" s="13"/>
      <c r="D148" s="19">
        <f t="shared" si="1"/>
        <v>139</v>
      </c>
      <c r="E148" s="99"/>
      <c r="F148" s="103"/>
      <c r="G148" s="543"/>
      <c r="H148" s="102"/>
      <c r="I148" s="31"/>
    </row>
    <row r="149" spans="3:9" hidden="1" x14ac:dyDescent="0.2">
      <c r="C149" s="13"/>
      <c r="D149" s="19">
        <f t="shared" si="1"/>
        <v>140</v>
      </c>
      <c r="E149" s="99"/>
      <c r="F149" s="100"/>
      <c r="G149" s="101"/>
      <c r="H149" s="102"/>
      <c r="I149" s="31"/>
    </row>
    <row r="150" spans="3:9" ht="12.6" customHeight="1" thickBot="1" x14ac:dyDescent="0.25">
      <c r="C150" s="32"/>
      <c r="D150" s="33"/>
      <c r="E150" s="82"/>
      <c r="F150" s="56"/>
      <c r="G150" s="90"/>
      <c r="H150" s="91">
        <f>SUM(H10:H149)</f>
        <v>83.800000000000011</v>
      </c>
      <c r="I150" s="48"/>
    </row>
    <row r="151" spans="3:9" x14ac:dyDescent="0.2">
      <c r="H151" s="59"/>
    </row>
    <row r="170" spans="1:9" s="52" customFormat="1" ht="12.75" hidden="1" customHeight="1" x14ac:dyDescent="0.2">
      <c r="A170" s="6"/>
      <c r="B170" s="6"/>
      <c r="C170" s="6"/>
      <c r="D170" s="6"/>
      <c r="E170" s="79" t="s">
        <v>86</v>
      </c>
      <c r="G170" s="88"/>
      <c r="I170" s="6"/>
    </row>
    <row r="171" spans="1:9" s="52" customFormat="1" ht="12.75" hidden="1" customHeight="1" x14ac:dyDescent="0.2">
      <c r="A171" s="6"/>
      <c r="B171" s="6"/>
      <c r="C171" s="6"/>
      <c r="D171" s="6"/>
      <c r="E171" s="79" t="s">
        <v>84</v>
      </c>
      <c r="G171" s="88"/>
      <c r="I171" s="6"/>
    </row>
    <row r="172" spans="1:9" s="52" customFormat="1" ht="12.75" hidden="1" customHeight="1" x14ac:dyDescent="0.2">
      <c r="A172" s="6"/>
      <c r="B172" s="6"/>
      <c r="C172" s="6"/>
      <c r="D172" s="6"/>
      <c r="E172" s="79" t="s">
        <v>85</v>
      </c>
      <c r="G172" s="88"/>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dataValidations count="2">
    <dataValidation type="list" allowBlank="1" showInputMessage="1" showErrorMessage="1" sqref="F54:F149">
      <formula1>$F$201:$F$204</formula1>
    </dataValidation>
    <dataValidation type="list" allowBlank="1" showInputMessage="1" showErrorMessage="1" sqref="F10:F53">
      <formula1>$F$242:$F$245</formula1>
    </dataValidation>
  </dataValidations>
  <pageMargins left="0.25" right="0.25" top="0.75" bottom="0.75" header="0.3" footer="0.3"/>
  <pageSetup paperSize="8"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D130"/>
  <sheetViews>
    <sheetView showGridLines="0" zoomScale="80" zoomScaleNormal="80" zoomScalePageLayoutView="80" workbookViewId="0">
      <pane xSplit="5" ySplit="9" topLeftCell="K10" activePane="bottomRight" state="frozen"/>
      <selection activeCell="G161" sqref="G161"/>
      <selection pane="topRight" activeCell="G161" sqref="G161"/>
      <selection pane="bottomLeft" activeCell="G161" sqref="G161"/>
      <selection pane="bottomRight" activeCell="G161" sqref="G161"/>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167</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Hindmarsh (S)</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877"/>
      <c r="C4" s="877"/>
      <c r="D4" s="877"/>
      <c r="E4" s="877"/>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316"/>
      <c r="P5" s="10"/>
      <c r="Q5" s="10"/>
      <c r="R5" s="316"/>
      <c r="S5" s="316"/>
      <c r="T5" s="316"/>
      <c r="U5" s="10"/>
      <c r="V5" s="10"/>
      <c r="W5" s="12"/>
      <c r="Y5" s="22"/>
      <c r="Z5" s="22"/>
      <c r="AA5" s="22"/>
      <c r="AB5" s="22"/>
      <c r="AC5" s="22"/>
    </row>
    <row r="6" spans="1:29" x14ac:dyDescent="0.2">
      <c r="A6" s="6"/>
      <c r="B6" s="6"/>
      <c r="C6" s="13"/>
      <c r="D6" s="18"/>
      <c r="E6" s="46"/>
      <c r="H6" s="881" t="str">
        <f>VLOOKUP(' Instructions'!C9,' Instructions'!Q9:U15,2,FALSE)</f>
        <v>2017-18</v>
      </c>
      <c r="I6" s="882"/>
      <c r="J6" s="882"/>
      <c r="K6" s="882"/>
      <c r="L6" s="882"/>
      <c r="M6" s="882"/>
      <c r="N6" s="882"/>
      <c r="O6" s="883"/>
      <c r="P6" s="882"/>
      <c r="Q6" s="882"/>
      <c r="R6" s="883"/>
      <c r="S6" s="883"/>
      <c r="T6" s="883"/>
      <c r="U6" s="882"/>
      <c r="V6" s="884"/>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7"/>
      <c r="F8" s="885" t="s">
        <v>113</v>
      </c>
      <c r="G8" s="15"/>
      <c r="H8" s="886" t="s">
        <v>73</v>
      </c>
      <c r="I8" s="888" t="s">
        <v>74</v>
      </c>
      <c r="J8" s="888" t="s">
        <v>75</v>
      </c>
      <c r="K8" s="888"/>
      <c r="L8" s="888"/>
      <c r="M8" s="888"/>
      <c r="N8" s="888" t="s">
        <v>76</v>
      </c>
      <c r="O8" s="889"/>
      <c r="P8" s="888"/>
      <c r="Q8" s="886" t="s">
        <v>77</v>
      </c>
      <c r="R8" s="886" t="s">
        <v>334</v>
      </c>
      <c r="S8" s="886" t="s">
        <v>333</v>
      </c>
      <c r="T8" s="886" t="s">
        <v>335</v>
      </c>
      <c r="U8" s="886" t="s">
        <v>159</v>
      </c>
      <c r="V8" s="890" t="s">
        <v>78</v>
      </c>
      <c r="W8" s="20"/>
      <c r="X8" s="21"/>
      <c r="Y8" s="21"/>
      <c r="Z8" s="21"/>
    </row>
    <row r="9" spans="1:29" ht="30" customHeight="1" x14ac:dyDescent="0.2">
      <c r="A9" s="6"/>
      <c r="B9" s="6"/>
      <c r="C9" s="13"/>
      <c r="D9" s="19"/>
      <c r="E9" s="98" t="s">
        <v>92</v>
      </c>
      <c r="F9" s="885"/>
      <c r="G9" s="15"/>
      <c r="H9" s="887"/>
      <c r="I9" s="888"/>
      <c r="J9" s="232" t="s">
        <v>328</v>
      </c>
      <c r="K9" s="232" t="s">
        <v>339</v>
      </c>
      <c r="L9" s="232" t="s">
        <v>340</v>
      </c>
      <c r="M9" s="232" t="s">
        <v>329</v>
      </c>
      <c r="N9" s="232" t="s">
        <v>331</v>
      </c>
      <c r="O9" s="392" t="s">
        <v>330</v>
      </c>
      <c r="P9" s="232" t="s">
        <v>332</v>
      </c>
      <c r="Q9" s="887"/>
      <c r="R9" s="887"/>
      <c r="S9" s="887"/>
      <c r="T9" s="887"/>
      <c r="U9" s="887"/>
      <c r="V9" s="890"/>
      <c r="W9" s="17"/>
      <c r="X9" s="22"/>
      <c r="Y9" s="22"/>
      <c r="Z9" s="22"/>
    </row>
    <row r="10" spans="1:29" ht="15.75" customHeight="1" x14ac:dyDescent="0.2">
      <c r="A10" s="6"/>
      <c r="B10" s="6"/>
      <c r="C10" s="13"/>
      <c r="D10" s="19"/>
      <c r="E10" s="244"/>
      <c r="F10" s="147"/>
      <c r="G10" s="15"/>
      <c r="H10" s="147" t="s">
        <v>165</v>
      </c>
      <c r="I10" s="147" t="s">
        <v>165</v>
      </c>
      <c r="J10" s="147" t="s">
        <v>165</v>
      </c>
      <c r="K10" s="147" t="s">
        <v>165</v>
      </c>
      <c r="L10" s="147" t="s">
        <v>165</v>
      </c>
      <c r="M10" s="147" t="s">
        <v>165</v>
      </c>
      <c r="N10" s="147" t="s">
        <v>165</v>
      </c>
      <c r="O10" s="147" t="s">
        <v>165</v>
      </c>
      <c r="P10" s="147" t="s">
        <v>165</v>
      </c>
      <c r="Q10" s="147" t="s">
        <v>165</v>
      </c>
      <c r="R10" s="147" t="s">
        <v>165</v>
      </c>
      <c r="S10" s="147" t="s">
        <v>165</v>
      </c>
      <c r="T10" s="147" t="s">
        <v>165</v>
      </c>
      <c r="U10" s="147" t="s">
        <v>165</v>
      </c>
      <c r="V10" s="147"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7" t="str">
        <f>IF(OR('Services - NHC'!E10="",'Services - NHC'!E10="[Enter service]"),"",'Services - NHC'!E10)</f>
        <v>Council Operations</v>
      </c>
      <c r="F12" s="68" t="str">
        <f>IF(OR('Services - NHC'!F10="",'Services - NHC'!F10="[Select]"),"",'Services - NHC'!F10)</f>
        <v>Mixed</v>
      </c>
      <c r="G12" s="15"/>
      <c r="H12" s="233"/>
      <c r="I12" s="233"/>
      <c r="J12" s="233"/>
      <c r="K12" s="233"/>
      <c r="L12" s="233"/>
      <c r="M12" s="233"/>
      <c r="N12" s="233"/>
      <c r="O12" s="233"/>
      <c r="P12" s="233"/>
      <c r="Q12" s="233"/>
      <c r="R12" s="233"/>
      <c r="S12" s="233"/>
      <c r="T12" s="234"/>
      <c r="U12" s="235"/>
      <c r="V12" s="419">
        <f t="shared" ref="V12:V43" si="0">SUM(H12:U12)</f>
        <v>0</v>
      </c>
      <c r="W12" s="17"/>
    </row>
    <row r="13" spans="1:29" ht="12" customHeight="1" x14ac:dyDescent="0.2">
      <c r="A13" s="6"/>
      <c r="B13" s="6"/>
      <c r="C13" s="13"/>
      <c r="D13" s="19">
        <f>D12+1</f>
        <v>2</v>
      </c>
      <c r="E13" s="67" t="str">
        <f>IF(OR('Services - NHC'!E11="",'Services - NHC'!E11="[Enter service]"),"",'Services - NHC'!E11)</f>
        <v>Public Order &amp; Safety</v>
      </c>
      <c r="F13" s="68" t="str">
        <f>IF(OR('Services - NHC'!F11="",'Services - NHC'!F11="[Select]"),"",'Services - NHC'!F11)</f>
        <v>Mixed</v>
      </c>
      <c r="G13" s="15"/>
      <c r="H13" s="236">
        <v>85000</v>
      </c>
      <c r="I13" s="236">
        <v>3000</v>
      </c>
      <c r="J13" s="236"/>
      <c r="K13" s="236"/>
      <c r="L13" s="236"/>
      <c r="M13" s="236"/>
      <c r="N13" s="236"/>
      <c r="O13" s="236"/>
      <c r="P13" s="236"/>
      <c r="Q13" s="236"/>
      <c r="R13" s="236"/>
      <c r="S13" s="236"/>
      <c r="T13" s="237"/>
      <c r="U13" s="238"/>
      <c r="V13" s="420">
        <f t="shared" si="0"/>
        <v>88000</v>
      </c>
      <c r="W13" s="17"/>
    </row>
    <row r="14" spans="1:29" ht="12" customHeight="1" x14ac:dyDescent="0.2">
      <c r="A14" s="6"/>
      <c r="B14" s="6"/>
      <c r="C14" s="13"/>
      <c r="D14" s="19">
        <f t="shared" ref="D14:D59" si="1">D13+1</f>
        <v>3</v>
      </c>
      <c r="E14" s="67" t="str">
        <f>IF(OR('Services - NHC'!E12="",'Services - NHC'!E12="[Enter service]"),"",'Services - NHC'!E12)</f>
        <v>Financial &amp; Fiscal Affairs</v>
      </c>
      <c r="F14" s="68" t="str">
        <f>IF(OR('Services - NHC'!F12="",'Services - NHC'!F12="[Select]"),"",'Services - NHC'!F12)</f>
        <v>Mixed</v>
      </c>
      <c r="G14" s="15"/>
      <c r="H14" s="236"/>
      <c r="I14" s="236">
        <v>38000</v>
      </c>
      <c r="J14" s="236"/>
      <c r="K14" s="236"/>
      <c r="L14" s="236"/>
      <c r="M14" s="236"/>
      <c r="N14" s="236"/>
      <c r="O14" s="236"/>
      <c r="P14" s="236"/>
      <c r="Q14" s="236">
        <f>82069+120000</f>
        <v>202069</v>
      </c>
      <c r="R14" s="236"/>
      <c r="S14" s="236"/>
      <c r="T14" s="237"/>
      <c r="U14" s="238">
        <v>8178557</v>
      </c>
      <c r="V14" s="420">
        <f t="shared" si="0"/>
        <v>8418626</v>
      </c>
      <c r="W14" s="17"/>
    </row>
    <row r="15" spans="1:29" ht="12" customHeight="1" x14ac:dyDescent="0.2">
      <c r="A15" s="6"/>
      <c r="B15" s="6"/>
      <c r="C15" s="13"/>
      <c r="D15" s="19">
        <f t="shared" si="1"/>
        <v>4</v>
      </c>
      <c r="E15" s="67" t="str">
        <f>IF(OR('Services - NHC'!E13="",'Services - NHC'!E13="[Enter service]"),"",'Services - NHC'!E13)</f>
        <v>General Administration</v>
      </c>
      <c r="F15" s="68" t="str">
        <f>IF(OR('Services - NHC'!F13="",'Services - NHC'!F13="[Select]"),"",'Services - NHC'!F13)</f>
        <v>Mixed</v>
      </c>
      <c r="G15" s="15"/>
      <c r="H15" s="236"/>
      <c r="I15" s="236"/>
      <c r="J15" s="236"/>
      <c r="K15" s="236"/>
      <c r="L15" s="236"/>
      <c r="M15" s="236"/>
      <c r="N15" s="236"/>
      <c r="O15" s="236"/>
      <c r="P15" s="236"/>
      <c r="Q15" s="236">
        <v>85000</v>
      </c>
      <c r="R15" s="236"/>
      <c r="S15" s="236"/>
      <c r="T15" s="237"/>
      <c r="U15" s="238"/>
      <c r="V15" s="420">
        <f t="shared" si="0"/>
        <v>85000</v>
      </c>
      <c r="W15" s="17"/>
    </row>
    <row r="16" spans="1:29" ht="12" customHeight="1" x14ac:dyDescent="0.2">
      <c r="A16" s="6"/>
      <c r="B16" s="6"/>
      <c r="C16" s="13"/>
      <c r="D16" s="19">
        <f t="shared" si="1"/>
        <v>5</v>
      </c>
      <c r="E16" s="67" t="str">
        <f>IF(OR('Services - NHC'!E14="",'Services - NHC'!E14="[Enter service]"),"",'Services - NHC'!E14)</f>
        <v>Families &amp; Children</v>
      </c>
      <c r="F16" s="68" t="str">
        <f>IF(OR('Services - NHC'!F14="",'Services - NHC'!F14="[Select]"),"",'Services - NHC'!F14)</f>
        <v>External</v>
      </c>
      <c r="G16" s="15"/>
      <c r="H16" s="236"/>
      <c r="I16" s="236"/>
      <c r="J16" s="236">
        <v>500</v>
      </c>
      <c r="K16" s="236"/>
      <c r="L16" s="236"/>
      <c r="M16" s="236"/>
      <c r="N16" s="236"/>
      <c r="O16" s="236"/>
      <c r="P16" s="236"/>
      <c r="Q16" s="236"/>
      <c r="R16" s="236"/>
      <c r="S16" s="236"/>
      <c r="T16" s="237"/>
      <c r="U16" s="238"/>
      <c r="V16" s="420">
        <f t="shared" si="0"/>
        <v>500</v>
      </c>
      <c r="W16" s="17"/>
    </row>
    <row r="17" spans="1:23" ht="12" customHeight="1" x14ac:dyDescent="0.2">
      <c r="A17" s="6"/>
      <c r="B17" s="6"/>
      <c r="C17" s="13"/>
      <c r="D17" s="19">
        <f t="shared" si="1"/>
        <v>6</v>
      </c>
      <c r="E17" s="67" t="str">
        <f>IF(OR('Services - NHC'!E15="",'Services - NHC'!E15="[Enter service]"),"",'Services - NHC'!E15)</f>
        <v>Community Health</v>
      </c>
      <c r="F17" s="68" t="str">
        <f>IF(OR('Services - NHC'!F15="",'Services - NHC'!F15="[Select]"),"",'Services - NHC'!F15)</f>
        <v>External</v>
      </c>
      <c r="G17" s="15"/>
      <c r="H17" s="236"/>
      <c r="I17" s="236">
        <v>23000</v>
      </c>
      <c r="J17" s="236"/>
      <c r="K17" s="236"/>
      <c r="L17" s="236"/>
      <c r="M17" s="236"/>
      <c r="N17" s="236">
        <v>5775</v>
      </c>
      <c r="O17" s="236"/>
      <c r="P17" s="236"/>
      <c r="Q17" s="236"/>
      <c r="R17" s="236"/>
      <c r="S17" s="236"/>
      <c r="T17" s="237"/>
      <c r="U17" s="238"/>
      <c r="V17" s="420">
        <f t="shared" si="0"/>
        <v>28775</v>
      </c>
      <c r="W17" s="17"/>
    </row>
    <row r="18" spans="1:23" ht="12" customHeight="1" x14ac:dyDescent="0.2">
      <c r="A18" s="6"/>
      <c r="B18" s="6"/>
      <c r="C18" s="13"/>
      <c r="D18" s="19">
        <f t="shared" si="1"/>
        <v>7</v>
      </c>
      <c r="E18" s="67" t="str">
        <f>IF(OR('Services - NHC'!E16="",'Services - NHC'!E16="[Enter service]"),"",'Services - NHC'!E16)</f>
        <v>Community Welfare Services</v>
      </c>
      <c r="F18" s="68" t="str">
        <f>IF(OR('Services - NHC'!F16="",'Services - NHC'!F16="[Select]"),"",'Services - NHC'!F16)</f>
        <v>External</v>
      </c>
      <c r="G18" s="15"/>
      <c r="H18" s="236"/>
      <c r="I18" s="236"/>
      <c r="J18" s="236">
        <v>24500</v>
      </c>
      <c r="K18" s="236">
        <v>8600</v>
      </c>
      <c r="L18" s="236"/>
      <c r="M18" s="236"/>
      <c r="N18" s="236"/>
      <c r="O18" s="236"/>
      <c r="P18" s="236"/>
      <c r="Q18" s="236"/>
      <c r="R18" s="236"/>
      <c r="S18" s="236"/>
      <c r="T18" s="237"/>
      <c r="U18" s="238"/>
      <c r="V18" s="420">
        <f t="shared" si="0"/>
        <v>33100</v>
      </c>
      <c r="W18" s="17"/>
    </row>
    <row r="19" spans="1:23" ht="12" customHeight="1" x14ac:dyDescent="0.2">
      <c r="A19" s="6"/>
      <c r="B19" s="6"/>
      <c r="C19" s="13"/>
      <c r="D19" s="19">
        <f t="shared" si="1"/>
        <v>8</v>
      </c>
      <c r="E19" s="67" t="str">
        <f>IF(OR('Services - NHC'!E17="",'Services - NHC'!E17="[Enter service]"),"",'Services - NHC'!E17)</f>
        <v>Education</v>
      </c>
      <c r="F19" s="68" t="str">
        <f>IF(OR('Services - NHC'!F17="",'Services - NHC'!F17="[Select]"),"",'Services - NHC'!F17)</f>
        <v>External</v>
      </c>
      <c r="G19" s="15"/>
      <c r="H19" s="236"/>
      <c r="I19" s="236"/>
      <c r="J19" s="236"/>
      <c r="K19" s="236"/>
      <c r="L19" s="236"/>
      <c r="M19" s="236"/>
      <c r="N19" s="236"/>
      <c r="O19" s="236"/>
      <c r="P19" s="236"/>
      <c r="Q19" s="236"/>
      <c r="R19" s="236"/>
      <c r="S19" s="236"/>
      <c r="T19" s="237"/>
      <c r="U19" s="238"/>
      <c r="V19" s="420">
        <f t="shared" si="0"/>
        <v>0</v>
      </c>
      <c r="W19" s="17"/>
    </row>
    <row r="20" spans="1:23" ht="12" customHeight="1" x14ac:dyDescent="0.2">
      <c r="A20" s="6"/>
      <c r="B20" s="6"/>
      <c r="C20" s="13"/>
      <c r="D20" s="19">
        <f t="shared" si="1"/>
        <v>9</v>
      </c>
      <c r="E20" s="67" t="str">
        <f>IF(OR('Services - NHC'!E18="",'Services - NHC'!E18="[Enter service]"),"",'Services - NHC'!E18)</f>
        <v>Family &amp; Community services Administration</v>
      </c>
      <c r="F20" s="68" t="str">
        <f>IF(OR('Services - NHC'!F18="",'Services - NHC'!F18="[Select]"),"",'Services - NHC'!F18)</f>
        <v>External</v>
      </c>
      <c r="G20" s="15"/>
      <c r="H20" s="236"/>
      <c r="I20" s="236"/>
      <c r="J20" s="236"/>
      <c r="K20" s="236"/>
      <c r="L20" s="236"/>
      <c r="M20" s="236"/>
      <c r="N20" s="236"/>
      <c r="O20" s="236"/>
      <c r="P20" s="236"/>
      <c r="Q20" s="236"/>
      <c r="R20" s="236"/>
      <c r="S20" s="236"/>
      <c r="T20" s="237"/>
      <c r="U20" s="238"/>
      <c r="V20" s="420">
        <f t="shared" si="0"/>
        <v>0</v>
      </c>
      <c r="W20" s="17"/>
    </row>
    <row r="21" spans="1:23" ht="12" customHeight="1" x14ac:dyDescent="0.2">
      <c r="A21" s="6"/>
      <c r="B21" s="6"/>
      <c r="C21" s="13"/>
      <c r="D21" s="19">
        <f t="shared" si="1"/>
        <v>10</v>
      </c>
      <c r="E21" s="67" t="str">
        <f>IF(OR('Services - NHC'!E19="",'Services - NHC'!E19="[Enter service]"),"",'Services - NHC'!E19)</f>
        <v>Community Care Services</v>
      </c>
      <c r="F21" s="68" t="str">
        <f>IF(OR('Services - NHC'!F19="",'Services - NHC'!F19="[Select]"),"",'Services - NHC'!F19)</f>
        <v>External</v>
      </c>
      <c r="G21" s="15"/>
      <c r="H21" s="236"/>
      <c r="I21" s="236">
        <v>314995</v>
      </c>
      <c r="J21" s="236">
        <v>589006</v>
      </c>
      <c r="K21" s="236"/>
      <c r="L21" s="236"/>
      <c r="M21" s="236"/>
      <c r="N21" s="236"/>
      <c r="O21" s="236"/>
      <c r="P21" s="236"/>
      <c r="Q21" s="236"/>
      <c r="R21" s="236"/>
      <c r="S21" s="236"/>
      <c r="T21" s="237"/>
      <c r="U21" s="238"/>
      <c r="V21" s="420">
        <f t="shared" si="0"/>
        <v>904001</v>
      </c>
      <c r="W21" s="17"/>
    </row>
    <row r="22" spans="1:23" ht="12" customHeight="1" x14ac:dyDescent="0.2">
      <c r="A22" s="6"/>
      <c r="B22" s="6"/>
      <c r="C22" s="13"/>
      <c r="D22" s="19">
        <f t="shared" si="1"/>
        <v>11</v>
      </c>
      <c r="E22" s="67" t="str">
        <f>IF(OR('Services - NHC'!E20="",'Services - NHC'!E20="[Enter service]"),"",'Services - NHC'!E20)</f>
        <v>Facilities</v>
      </c>
      <c r="F22" s="68" t="str">
        <f>IF(OR('Services - NHC'!F20="",'Services - NHC'!F20="[Select]"),"",'Services - NHC'!F20)</f>
        <v>External</v>
      </c>
      <c r="G22" s="15"/>
      <c r="H22" s="236"/>
      <c r="I22" s="236"/>
      <c r="J22" s="236"/>
      <c r="K22" s="236"/>
      <c r="L22" s="236"/>
      <c r="M22" s="236"/>
      <c r="N22" s="236"/>
      <c r="O22" s="236"/>
      <c r="P22" s="236"/>
      <c r="Q22" s="236"/>
      <c r="R22" s="236"/>
      <c r="S22" s="236"/>
      <c r="T22" s="237"/>
      <c r="U22" s="238"/>
      <c r="V22" s="420">
        <f t="shared" si="0"/>
        <v>0</v>
      </c>
      <c r="W22" s="17"/>
    </row>
    <row r="23" spans="1:23" ht="12" customHeight="1" x14ac:dyDescent="0.2">
      <c r="A23" s="6"/>
      <c r="B23" s="6"/>
      <c r="C23" s="13"/>
      <c r="D23" s="19">
        <f t="shared" si="1"/>
        <v>12</v>
      </c>
      <c r="E23" s="67" t="str">
        <f>IF(OR('Services - NHC'!E21="",'Services - NHC'!E21="[Enter service]"),"",'Services - NHC'!E21)</f>
        <v>Sports Grounds &amp; Facilities</v>
      </c>
      <c r="F23" s="68" t="str">
        <f>IF(OR('Services - NHC'!F21="",'Services - NHC'!F21="[Select]"),"",'Services - NHC'!F21)</f>
        <v>External</v>
      </c>
      <c r="G23" s="15"/>
      <c r="H23" s="236"/>
      <c r="I23" s="236"/>
      <c r="J23" s="236"/>
      <c r="K23" s="236"/>
      <c r="L23" s="236"/>
      <c r="M23" s="236">
        <v>200000</v>
      </c>
      <c r="N23" s="236"/>
      <c r="O23" s="236"/>
      <c r="P23" s="236"/>
      <c r="Q23" s="236">
        <v>4000</v>
      </c>
      <c r="R23" s="236"/>
      <c r="S23" s="236"/>
      <c r="T23" s="237"/>
      <c r="U23" s="238"/>
      <c r="V23" s="420">
        <f t="shared" si="0"/>
        <v>204000</v>
      </c>
      <c r="W23" s="17"/>
    </row>
    <row r="24" spans="1:23" ht="12" customHeight="1" x14ac:dyDescent="0.2">
      <c r="A24" s="6"/>
      <c r="B24" s="6"/>
      <c r="C24" s="13"/>
      <c r="D24" s="19">
        <f t="shared" si="1"/>
        <v>13</v>
      </c>
      <c r="E24" s="67" t="str">
        <f>IF(OR('Services - NHC'!E22="",'Services - NHC'!E22="[Enter service]"),"",'Services - NHC'!E22)</f>
        <v>Parks &amp; Reserves</v>
      </c>
      <c r="F24" s="68" t="str">
        <f>IF(OR('Services - NHC'!F22="",'Services - NHC'!F22="[Select]"),"",'Services - NHC'!F22)</f>
        <v>External</v>
      </c>
      <c r="G24" s="15"/>
      <c r="H24" s="236"/>
      <c r="I24" s="236"/>
      <c r="J24" s="236"/>
      <c r="K24" s="236"/>
      <c r="L24" s="236"/>
      <c r="M24" s="236"/>
      <c r="N24" s="236"/>
      <c r="O24" s="236"/>
      <c r="P24" s="236"/>
      <c r="Q24" s="236"/>
      <c r="R24" s="236"/>
      <c r="S24" s="236"/>
      <c r="T24" s="237"/>
      <c r="U24" s="238"/>
      <c r="V24" s="420">
        <f t="shared" si="0"/>
        <v>0</v>
      </c>
      <c r="W24" s="17"/>
    </row>
    <row r="25" spans="1:23" ht="12" customHeight="1" x14ac:dyDescent="0.2">
      <c r="A25" s="6"/>
      <c r="B25" s="6"/>
      <c r="C25" s="13"/>
      <c r="D25" s="19">
        <f t="shared" si="1"/>
        <v>14</v>
      </c>
      <c r="E25" s="67" t="str">
        <f>IF(OR('Services - NHC'!E23="",'Services - NHC'!E23="[Enter service]"),"",'Services - NHC'!E23)</f>
        <v>Waterways, Lakes &amp; Beaches</v>
      </c>
      <c r="F25" s="68" t="str">
        <f>IF(OR('Services - NHC'!F23="",'Services - NHC'!F23="[Select]"),"",'Services - NHC'!F23)</f>
        <v>External</v>
      </c>
      <c r="G25" s="15"/>
      <c r="H25" s="236"/>
      <c r="I25" s="236"/>
      <c r="J25" s="236"/>
      <c r="K25" s="236"/>
      <c r="L25" s="236"/>
      <c r="M25" s="236"/>
      <c r="N25" s="236"/>
      <c r="O25" s="236"/>
      <c r="P25" s="236"/>
      <c r="Q25" s="236"/>
      <c r="R25" s="236"/>
      <c r="S25" s="236"/>
      <c r="T25" s="237"/>
      <c r="U25" s="238"/>
      <c r="V25" s="420">
        <f t="shared" si="0"/>
        <v>0</v>
      </c>
      <c r="W25" s="17"/>
    </row>
    <row r="26" spans="1:23" ht="12" customHeight="1" x14ac:dyDescent="0.2">
      <c r="A26" s="6"/>
      <c r="B26" s="6"/>
      <c r="C26" s="13"/>
      <c r="D26" s="19">
        <f t="shared" si="1"/>
        <v>15</v>
      </c>
      <c r="E26" s="67" t="str">
        <f>IF(OR('Services - NHC'!E24="",'Services - NHC'!E24="[Enter service]"),"",'Services - NHC'!E24)</f>
        <v>Museums and Cultural Heritage</v>
      </c>
      <c r="F26" s="68" t="str">
        <f>IF(OR('Services - NHC'!F24="",'Services - NHC'!F24="[Select]"),"",'Services - NHC'!F24)</f>
        <v>External</v>
      </c>
      <c r="G26" s="15"/>
      <c r="H26" s="236"/>
      <c r="I26" s="236"/>
      <c r="J26" s="236"/>
      <c r="K26" s="236"/>
      <c r="L26" s="236"/>
      <c r="M26" s="236"/>
      <c r="N26" s="236"/>
      <c r="O26" s="236"/>
      <c r="P26" s="236"/>
      <c r="Q26" s="236"/>
      <c r="R26" s="236"/>
      <c r="S26" s="236"/>
      <c r="T26" s="237"/>
      <c r="U26" s="238"/>
      <c r="V26" s="420">
        <f t="shared" si="0"/>
        <v>0</v>
      </c>
      <c r="W26" s="17"/>
    </row>
    <row r="27" spans="1:23" ht="12" customHeight="1" x14ac:dyDescent="0.2">
      <c r="A27" s="6"/>
      <c r="B27" s="6"/>
      <c r="C27" s="13"/>
      <c r="D27" s="19">
        <f t="shared" si="1"/>
        <v>16</v>
      </c>
      <c r="E27" s="67" t="str">
        <f>IF(OR('Services - NHC'!E25="",'Services - NHC'!E25="[Enter service]"),"",'Services - NHC'!E25)</f>
        <v>Libraries</v>
      </c>
      <c r="F27" s="68" t="str">
        <f>IF(OR('Services - NHC'!F25="",'Services - NHC'!F25="[Select]"),"",'Services - NHC'!F25)</f>
        <v>External</v>
      </c>
      <c r="G27" s="15"/>
      <c r="H27" s="236"/>
      <c r="I27" s="236"/>
      <c r="J27" s="236">
        <v>102809</v>
      </c>
      <c r="K27" s="236"/>
      <c r="L27" s="236"/>
      <c r="M27" s="236">
        <v>1400000</v>
      </c>
      <c r="N27" s="236"/>
      <c r="O27" s="236"/>
      <c r="P27" s="236"/>
      <c r="Q27" s="236"/>
      <c r="R27" s="236"/>
      <c r="S27" s="236"/>
      <c r="T27" s="237"/>
      <c r="U27" s="238"/>
      <c r="V27" s="420">
        <f t="shared" si="0"/>
        <v>1502809</v>
      </c>
      <c r="W27" s="17"/>
    </row>
    <row r="28" spans="1:23" ht="12" customHeight="1" x14ac:dyDescent="0.2">
      <c r="A28" s="6"/>
      <c r="B28" s="6"/>
      <c r="C28" s="13"/>
      <c r="D28" s="19">
        <f t="shared" si="1"/>
        <v>17</v>
      </c>
      <c r="E28" s="67" t="str">
        <f>IF(OR('Services - NHC'!E26="",'Services - NHC'!E26="[Enter service]"),"",'Services - NHC'!E26)</f>
        <v>Public Centres &amp; Halls</v>
      </c>
      <c r="F28" s="68" t="str">
        <f>IF(OR('Services - NHC'!F26="",'Services - NHC'!F26="[Select]"),"",'Services - NHC'!F26)</f>
        <v>External</v>
      </c>
      <c r="G28" s="15"/>
      <c r="H28" s="236"/>
      <c r="I28" s="236">
        <v>50000</v>
      </c>
      <c r="J28" s="236"/>
      <c r="K28" s="236"/>
      <c r="L28" s="236"/>
      <c r="M28" s="236"/>
      <c r="N28" s="236"/>
      <c r="O28" s="236"/>
      <c r="P28" s="236"/>
      <c r="Q28" s="236"/>
      <c r="R28" s="236"/>
      <c r="S28" s="236"/>
      <c r="T28" s="237"/>
      <c r="U28" s="238"/>
      <c r="V28" s="420">
        <f t="shared" si="0"/>
        <v>50000</v>
      </c>
      <c r="W28" s="17"/>
    </row>
    <row r="29" spans="1:23" ht="12" customHeight="1" x14ac:dyDescent="0.2">
      <c r="A29" s="6"/>
      <c r="B29" s="6"/>
      <c r="C29" s="13"/>
      <c r="D29" s="19">
        <f t="shared" si="1"/>
        <v>18</v>
      </c>
      <c r="E29" s="67" t="str">
        <f>IF(OR('Services - NHC'!E27="",'Services - NHC'!E27="[Enter service]"),"",'Services - NHC'!E27)</f>
        <v>Programs</v>
      </c>
      <c r="F29" s="68" t="str">
        <f>IF(OR('Services - NHC'!F27="",'Services - NHC'!F27="[Select]"),"",'Services - NHC'!F27)</f>
        <v>External</v>
      </c>
      <c r="G29" s="15"/>
      <c r="H29" s="236"/>
      <c r="I29" s="236"/>
      <c r="J29" s="236"/>
      <c r="K29" s="236"/>
      <c r="L29" s="236"/>
      <c r="M29" s="236"/>
      <c r="N29" s="236"/>
      <c r="O29" s="236"/>
      <c r="P29" s="236"/>
      <c r="Q29" s="236"/>
      <c r="R29" s="236"/>
      <c r="S29" s="236"/>
      <c r="T29" s="237"/>
      <c r="U29" s="238"/>
      <c r="V29" s="420">
        <f t="shared" si="0"/>
        <v>0</v>
      </c>
      <c r="W29" s="17"/>
    </row>
    <row r="30" spans="1:23" ht="12" customHeight="1" x14ac:dyDescent="0.2">
      <c r="A30" s="6"/>
      <c r="B30" s="6"/>
      <c r="C30" s="13"/>
      <c r="D30" s="19">
        <f t="shared" si="1"/>
        <v>19</v>
      </c>
      <c r="E30" s="67" t="str">
        <f>IF(OR('Services - NHC'!E28="",'Services - NHC'!E28="[Enter service]"),"",'Services - NHC'!E28)</f>
        <v>Recreation &amp; Culture Administration</v>
      </c>
      <c r="F30" s="68" t="str">
        <f>IF(OR('Services - NHC'!F28="",'Services - NHC'!F28="[Select]"),"",'Services - NHC'!F28)</f>
        <v>External</v>
      </c>
      <c r="G30" s="15"/>
      <c r="H30" s="236"/>
      <c r="I30" s="236"/>
      <c r="J30" s="236"/>
      <c r="K30" s="236"/>
      <c r="L30" s="236"/>
      <c r="M30" s="236"/>
      <c r="N30" s="236"/>
      <c r="O30" s="236"/>
      <c r="P30" s="236"/>
      <c r="Q30" s="236"/>
      <c r="R30" s="236"/>
      <c r="S30" s="236"/>
      <c r="T30" s="237"/>
      <c r="U30" s="238"/>
      <c r="V30" s="420">
        <f t="shared" si="0"/>
        <v>0</v>
      </c>
      <c r="W30" s="17"/>
    </row>
    <row r="31" spans="1:23" ht="12" customHeight="1" x14ac:dyDescent="0.2">
      <c r="A31" s="6"/>
      <c r="B31" s="6"/>
      <c r="C31" s="13"/>
      <c r="D31" s="19">
        <f t="shared" si="1"/>
        <v>20</v>
      </c>
      <c r="E31" s="67" t="str">
        <f>IF(OR('Services - NHC'!E29="",'Services - NHC'!E29="[Enter service]"),"",'Services - NHC'!E29)</f>
        <v>Residential - General Waste</v>
      </c>
      <c r="F31" s="68" t="str">
        <f>IF(OR('Services - NHC'!F29="",'Services - NHC'!F29="[Select]"),"",'Services - NHC'!F29)</f>
        <v>External</v>
      </c>
      <c r="G31" s="15"/>
      <c r="H31" s="236"/>
      <c r="I31" s="236">
        <v>45000</v>
      </c>
      <c r="J31" s="236">
        <v>1000</v>
      </c>
      <c r="K31" s="236"/>
      <c r="L31" s="236"/>
      <c r="M31" s="236"/>
      <c r="N31" s="236"/>
      <c r="O31" s="236"/>
      <c r="P31" s="236"/>
      <c r="Q31" s="236">
        <v>3000</v>
      </c>
      <c r="R31" s="236"/>
      <c r="S31" s="236"/>
      <c r="T31" s="237"/>
      <c r="U31" s="238"/>
      <c r="V31" s="420">
        <f t="shared" si="0"/>
        <v>49000</v>
      </c>
      <c r="W31" s="17"/>
    </row>
    <row r="32" spans="1:23" ht="12" customHeight="1" x14ac:dyDescent="0.2">
      <c r="A32" s="6"/>
      <c r="B32" s="6"/>
      <c r="C32" s="13"/>
      <c r="D32" s="19">
        <f t="shared" si="1"/>
        <v>21</v>
      </c>
      <c r="E32" s="67" t="str">
        <f>IF(OR('Services - NHC'!E30="",'Services - NHC'!E30="[Enter service]"),"",'Services - NHC'!E30)</f>
        <v>Residential - Recycled Waste</v>
      </c>
      <c r="F32" s="68" t="str">
        <f>IF(OR('Services - NHC'!F30="",'Services - NHC'!F30="[Select]"),"",'Services - NHC'!F30)</f>
        <v>External</v>
      </c>
      <c r="G32" s="15"/>
      <c r="H32" s="236"/>
      <c r="I32" s="236"/>
      <c r="J32" s="236"/>
      <c r="K32" s="236"/>
      <c r="L32" s="236"/>
      <c r="M32" s="236"/>
      <c r="N32" s="236"/>
      <c r="O32" s="236"/>
      <c r="P32" s="236"/>
      <c r="Q32" s="236"/>
      <c r="R32" s="236"/>
      <c r="S32" s="236"/>
      <c r="T32" s="237"/>
      <c r="U32" s="238"/>
      <c r="V32" s="420">
        <f t="shared" si="0"/>
        <v>0</v>
      </c>
      <c r="W32" s="17"/>
    </row>
    <row r="33" spans="1:23" ht="12" customHeight="1" x14ac:dyDescent="0.2">
      <c r="A33" s="6"/>
      <c r="B33" s="6"/>
      <c r="C33" s="13"/>
      <c r="D33" s="19">
        <f t="shared" si="1"/>
        <v>22</v>
      </c>
      <c r="E33" s="67" t="str">
        <f>IF(OR('Services - NHC'!E31="",'Services - NHC'!E31="[Enter service]"),"",'Services - NHC'!E31)</f>
        <v>Commercial Waste Disposal</v>
      </c>
      <c r="F33" s="68" t="str">
        <f>IF(OR('Services - NHC'!F31="",'Services - NHC'!F31="[Select]"),"",'Services - NHC'!F31)</f>
        <v>External</v>
      </c>
      <c r="G33" s="15"/>
      <c r="H33" s="236"/>
      <c r="I33" s="236">
        <v>43000</v>
      </c>
      <c r="J33" s="236"/>
      <c r="K33" s="236"/>
      <c r="L33" s="236"/>
      <c r="M33" s="236"/>
      <c r="N33" s="236"/>
      <c r="O33" s="236"/>
      <c r="P33" s="236"/>
      <c r="Q33" s="236"/>
      <c r="R33" s="236"/>
      <c r="S33" s="236"/>
      <c r="T33" s="237"/>
      <c r="U33" s="238"/>
      <c r="V33" s="420">
        <f t="shared" si="0"/>
        <v>43000</v>
      </c>
      <c r="W33" s="17"/>
    </row>
    <row r="34" spans="1:23" ht="12" customHeight="1" x14ac:dyDescent="0.2">
      <c r="A34" s="6"/>
      <c r="B34" s="6"/>
      <c r="C34" s="13"/>
      <c r="D34" s="19">
        <f t="shared" si="1"/>
        <v>23</v>
      </c>
      <c r="E34" s="67" t="str">
        <f>IF(OR('Services - NHC'!E32="",'Services - NHC'!E32="[Enter service]"),"",'Services - NHC'!E32)</f>
        <v>Waste Administration</v>
      </c>
      <c r="F34" s="68" t="str">
        <f>IF(OR('Services - NHC'!F32="",'Services - NHC'!F32="[Select]"),"",'Services - NHC'!F32)</f>
        <v>External</v>
      </c>
      <c r="G34" s="15"/>
      <c r="H34" s="236"/>
      <c r="I34" s="236"/>
      <c r="J34" s="236"/>
      <c r="K34" s="236"/>
      <c r="L34" s="236"/>
      <c r="M34" s="236"/>
      <c r="N34" s="236"/>
      <c r="O34" s="236"/>
      <c r="P34" s="236"/>
      <c r="Q34" s="236"/>
      <c r="R34" s="236"/>
      <c r="S34" s="236"/>
      <c r="T34" s="237"/>
      <c r="U34" s="238"/>
      <c r="V34" s="420">
        <f t="shared" si="0"/>
        <v>0</v>
      </c>
      <c r="W34" s="17"/>
    </row>
    <row r="35" spans="1:23" ht="12" customHeight="1" x14ac:dyDescent="0.2">
      <c r="A35" s="6"/>
      <c r="B35" s="6"/>
      <c r="C35" s="13"/>
      <c r="D35" s="19">
        <f t="shared" si="1"/>
        <v>24</v>
      </c>
      <c r="E35" s="67" t="str">
        <f>IF(OR('Services - NHC'!E33="",'Services - NHC'!E33="[Enter service]"),"",'Services - NHC'!E33)</f>
        <v>Footpaths</v>
      </c>
      <c r="F35" s="68" t="str">
        <f>IF(OR('Services - NHC'!F33="",'Services - NHC'!F33="[Select]"),"",'Services - NHC'!F33)</f>
        <v>External</v>
      </c>
      <c r="G35" s="15"/>
      <c r="H35" s="236"/>
      <c r="I35" s="236"/>
      <c r="J35" s="236"/>
      <c r="K35" s="236"/>
      <c r="L35" s="236"/>
      <c r="M35" s="236"/>
      <c r="N35" s="236"/>
      <c r="O35" s="236"/>
      <c r="P35" s="236"/>
      <c r="Q35" s="236"/>
      <c r="R35" s="236"/>
      <c r="S35" s="236"/>
      <c r="T35" s="237"/>
      <c r="U35" s="238"/>
      <c r="V35" s="420">
        <f t="shared" si="0"/>
        <v>0</v>
      </c>
      <c r="W35" s="17"/>
    </row>
    <row r="36" spans="1:23" ht="12" customHeight="1" x14ac:dyDescent="0.2">
      <c r="A36" s="6"/>
      <c r="B36" s="6"/>
      <c r="C36" s="13"/>
      <c r="D36" s="19">
        <f t="shared" si="1"/>
        <v>25</v>
      </c>
      <c r="E36" s="67" t="str">
        <f>IF(OR('Services - NHC'!E34="",'Services - NHC'!E34="[Enter service]"),"",'Services - NHC'!E34)</f>
        <v>Traffic Control</v>
      </c>
      <c r="F36" s="68" t="str">
        <f>IF(OR('Services - NHC'!F34="",'Services - NHC'!F34="[Select]"),"",'Services - NHC'!F34)</f>
        <v>External</v>
      </c>
      <c r="G36" s="15"/>
      <c r="H36" s="236"/>
      <c r="I36" s="236"/>
      <c r="J36" s="236"/>
      <c r="K36" s="236"/>
      <c r="L36" s="236"/>
      <c r="M36" s="236"/>
      <c r="N36" s="236"/>
      <c r="O36" s="236"/>
      <c r="P36" s="236"/>
      <c r="Q36" s="236"/>
      <c r="R36" s="236"/>
      <c r="S36" s="236"/>
      <c r="T36" s="237"/>
      <c r="U36" s="238"/>
      <c r="V36" s="420">
        <f t="shared" si="0"/>
        <v>0</v>
      </c>
      <c r="W36" s="17"/>
    </row>
    <row r="37" spans="1:23" ht="12" customHeight="1" x14ac:dyDescent="0.2">
      <c r="A37" s="6"/>
      <c r="B37" s="6"/>
      <c r="C37" s="13"/>
      <c r="D37" s="19">
        <f t="shared" si="1"/>
        <v>26</v>
      </c>
      <c r="E37" s="67" t="str">
        <f>IF(OR('Services - NHC'!E35="",'Services - NHC'!E35="[Enter service]"),"",'Services - NHC'!E35)</f>
        <v>Street Enhancements</v>
      </c>
      <c r="F37" s="68" t="str">
        <f>IF(OR('Services - NHC'!F35="",'Services - NHC'!F35="[Select]"),"",'Services - NHC'!F35)</f>
        <v>External</v>
      </c>
      <c r="G37" s="15"/>
      <c r="H37" s="236"/>
      <c r="I37" s="236">
        <v>12000</v>
      </c>
      <c r="J37" s="236"/>
      <c r="K37" s="236"/>
      <c r="L37" s="236"/>
      <c r="M37" s="236"/>
      <c r="N37" s="236"/>
      <c r="O37" s="236"/>
      <c r="P37" s="236"/>
      <c r="Q37" s="236"/>
      <c r="R37" s="236"/>
      <c r="S37" s="236"/>
      <c r="T37" s="237"/>
      <c r="U37" s="238"/>
      <c r="V37" s="420">
        <f t="shared" si="0"/>
        <v>12000</v>
      </c>
      <c r="W37" s="17"/>
    </row>
    <row r="38" spans="1:23" ht="12" customHeight="1" x14ac:dyDescent="0.2">
      <c r="A38" s="6"/>
      <c r="B38" s="6"/>
      <c r="C38" s="13"/>
      <c r="D38" s="19">
        <f t="shared" si="1"/>
        <v>27</v>
      </c>
      <c r="E38" s="67" t="str">
        <f>IF(OR('Services - NHC'!E36="",'Services - NHC'!E36="[Enter service]"),"",'Services - NHC'!E36)</f>
        <v>Street Lighting</v>
      </c>
      <c r="F38" s="68" t="str">
        <f>IF(OR('Services - NHC'!F36="",'Services - NHC'!F36="[Select]"),"",'Services - NHC'!F36)</f>
        <v>External</v>
      </c>
      <c r="G38" s="15"/>
      <c r="H38" s="236"/>
      <c r="I38" s="236"/>
      <c r="J38" s="236"/>
      <c r="K38" s="236"/>
      <c r="L38" s="236"/>
      <c r="M38" s="236"/>
      <c r="N38" s="236"/>
      <c r="O38" s="236"/>
      <c r="P38" s="236"/>
      <c r="Q38" s="236"/>
      <c r="R38" s="236"/>
      <c r="S38" s="236"/>
      <c r="T38" s="237"/>
      <c r="U38" s="238"/>
      <c r="V38" s="420">
        <f t="shared" si="0"/>
        <v>0</v>
      </c>
      <c r="W38" s="17"/>
    </row>
    <row r="39" spans="1:23" ht="12" customHeight="1" x14ac:dyDescent="0.2">
      <c r="A39" s="6"/>
      <c r="B39" s="6"/>
      <c r="C39" s="13"/>
      <c r="D39" s="19">
        <f t="shared" si="1"/>
        <v>28</v>
      </c>
      <c r="E39" s="67" t="str">
        <f>IF(OR('Services - NHC'!E37="",'Services - NHC'!E37="[Enter service]"),"",'Services - NHC'!E37)</f>
        <v>Street Cleaning</v>
      </c>
      <c r="F39" s="68" t="str">
        <f>IF(OR('Services - NHC'!F37="",'Services - NHC'!F37="[Select]"),"",'Services - NHC'!F37)</f>
        <v>External</v>
      </c>
      <c r="G39" s="15"/>
      <c r="H39" s="236"/>
      <c r="I39" s="236"/>
      <c r="J39" s="236"/>
      <c r="K39" s="236"/>
      <c r="L39" s="236"/>
      <c r="M39" s="236"/>
      <c r="N39" s="236"/>
      <c r="O39" s="236"/>
      <c r="P39" s="236"/>
      <c r="Q39" s="236"/>
      <c r="R39" s="236"/>
      <c r="S39" s="236"/>
      <c r="T39" s="237"/>
      <c r="U39" s="238"/>
      <c r="V39" s="420">
        <f t="shared" si="0"/>
        <v>0</v>
      </c>
      <c r="W39" s="17"/>
    </row>
    <row r="40" spans="1:23" ht="12" customHeight="1" x14ac:dyDescent="0.2">
      <c r="A40" s="6"/>
      <c r="B40" s="6"/>
      <c r="C40" s="13"/>
      <c r="D40" s="19">
        <f t="shared" si="1"/>
        <v>29</v>
      </c>
      <c r="E40" s="67" t="str">
        <f>IF(OR('Services - NHC'!E38="",'Services - NHC'!E38="[Enter service]"),"",'Services - NHC'!E38)</f>
        <v>Traffic &amp; Street Management Administration</v>
      </c>
      <c r="F40" s="68" t="str">
        <f>IF(OR('Services - NHC'!F38="",'Services - NHC'!F38="[Select]"),"",'Services - NHC'!F38)</f>
        <v>External</v>
      </c>
      <c r="G40" s="15"/>
      <c r="H40" s="236"/>
      <c r="I40" s="236"/>
      <c r="J40" s="236">
        <v>4848</v>
      </c>
      <c r="K40" s="236"/>
      <c r="L40" s="236"/>
      <c r="M40" s="236"/>
      <c r="N40" s="236"/>
      <c r="O40" s="236"/>
      <c r="P40" s="236"/>
      <c r="Q40" s="236"/>
      <c r="R40" s="236"/>
      <c r="S40" s="236"/>
      <c r="T40" s="237"/>
      <c r="U40" s="238"/>
      <c r="V40" s="420">
        <f t="shared" si="0"/>
        <v>4848</v>
      </c>
      <c r="W40" s="17"/>
    </row>
    <row r="41" spans="1:23" ht="12" customHeight="1" x14ac:dyDescent="0.2">
      <c r="A41" s="6"/>
      <c r="B41" s="6"/>
      <c r="C41" s="13"/>
      <c r="D41" s="19">
        <f t="shared" si="1"/>
        <v>30</v>
      </c>
      <c r="E41" s="67" t="str">
        <f>IF(OR('Services - NHC'!E39="",'Services - NHC'!E39="[Enter service]"),"",'Services - NHC'!E39)</f>
        <v>Protection of Biodiversity &amp; Habitat</v>
      </c>
      <c r="F41" s="68" t="str">
        <f>IF(OR('Services - NHC'!F39="",'Services - NHC'!F39="[Select]"),"",'Services - NHC'!F39)</f>
        <v>External</v>
      </c>
      <c r="G41" s="15"/>
      <c r="H41" s="236"/>
      <c r="I41" s="236"/>
      <c r="J41" s="236"/>
      <c r="K41" s="236"/>
      <c r="L41" s="236"/>
      <c r="M41" s="236"/>
      <c r="N41" s="236"/>
      <c r="O41" s="236"/>
      <c r="P41" s="236"/>
      <c r="Q41" s="236"/>
      <c r="R41" s="236"/>
      <c r="S41" s="236"/>
      <c r="T41" s="237"/>
      <c r="U41" s="238"/>
      <c r="V41" s="420">
        <f t="shared" si="0"/>
        <v>0</v>
      </c>
      <c r="W41" s="17"/>
    </row>
    <row r="42" spans="1:23" ht="12" customHeight="1" x14ac:dyDescent="0.2">
      <c r="A42" s="6"/>
      <c r="B42" s="6"/>
      <c r="C42" s="13"/>
      <c r="D42" s="19">
        <f t="shared" si="1"/>
        <v>31</v>
      </c>
      <c r="E42" s="67" t="str">
        <f>IF(OR('Services - NHC'!E40="",'Services - NHC'!E40="[Enter service]"),"",'Services - NHC'!E40)</f>
        <v>Fire Protection</v>
      </c>
      <c r="F42" s="68" t="str">
        <f>IF(OR('Services - NHC'!F40="",'Services - NHC'!F40="[Select]"),"",'Services - NHC'!F40)</f>
        <v>External</v>
      </c>
      <c r="G42" s="15"/>
      <c r="H42" s="236">
        <v>10000</v>
      </c>
      <c r="I42" s="236">
        <v>3000</v>
      </c>
      <c r="J42" s="236"/>
      <c r="K42" s="236"/>
      <c r="L42" s="236"/>
      <c r="M42" s="236"/>
      <c r="N42" s="236"/>
      <c r="O42" s="236"/>
      <c r="P42" s="236"/>
      <c r="Q42" s="236"/>
      <c r="R42" s="236"/>
      <c r="S42" s="236"/>
      <c r="T42" s="237"/>
      <c r="U42" s="238"/>
      <c r="V42" s="420">
        <f t="shared" si="0"/>
        <v>13000</v>
      </c>
      <c r="W42" s="17"/>
    </row>
    <row r="43" spans="1:23" ht="12" customHeight="1" x14ac:dyDescent="0.2">
      <c r="A43" s="6"/>
      <c r="B43" s="6"/>
      <c r="C43" s="13"/>
      <c r="D43" s="19">
        <f t="shared" si="1"/>
        <v>32</v>
      </c>
      <c r="E43" s="67" t="str">
        <f>IF(OR('Services - NHC'!E41="",'Services - NHC'!E41="[Enter service]"),"",'Services - NHC'!E41)</f>
        <v>Drainage</v>
      </c>
      <c r="F43" s="68" t="str">
        <f>IF(OR('Services - NHC'!F41="",'Services - NHC'!F41="[Select]"),"",'Services - NHC'!F41)</f>
        <v>External</v>
      </c>
      <c r="G43" s="15"/>
      <c r="H43" s="236"/>
      <c r="I43" s="236"/>
      <c r="J43" s="236"/>
      <c r="K43" s="236"/>
      <c r="L43" s="236"/>
      <c r="M43" s="236"/>
      <c r="N43" s="236"/>
      <c r="O43" s="236"/>
      <c r="P43" s="236"/>
      <c r="Q43" s="236"/>
      <c r="R43" s="236"/>
      <c r="S43" s="236"/>
      <c r="T43" s="237"/>
      <c r="U43" s="238"/>
      <c r="V43" s="420">
        <f t="shared" si="0"/>
        <v>0</v>
      </c>
      <c r="W43" s="17"/>
    </row>
    <row r="44" spans="1:23" ht="12" customHeight="1" x14ac:dyDescent="0.2">
      <c r="A44" s="6"/>
      <c r="B44" s="6"/>
      <c r="C44" s="13"/>
      <c r="D44" s="19">
        <f t="shared" si="1"/>
        <v>33</v>
      </c>
      <c r="E44" s="67" t="str">
        <f>IF(OR('Services - NHC'!E42="",'Services - NHC'!E42="[Enter service]"),"",'Services - NHC'!E42)</f>
        <v>Agricultural Services</v>
      </c>
      <c r="F44" s="68" t="str">
        <f>IF(OR('Services - NHC'!F42="",'Services - NHC'!F42="[Select]"),"",'Services - NHC'!F42)</f>
        <v>External</v>
      </c>
      <c r="G44" s="15"/>
      <c r="H44" s="236"/>
      <c r="I44" s="236"/>
      <c r="J44" s="236">
        <v>50000</v>
      </c>
      <c r="K44" s="236"/>
      <c r="L44" s="236"/>
      <c r="M44" s="236"/>
      <c r="N44" s="236"/>
      <c r="O44" s="236"/>
      <c r="P44" s="236"/>
      <c r="Q44" s="236"/>
      <c r="R44" s="236"/>
      <c r="S44" s="236"/>
      <c r="T44" s="237"/>
      <c r="U44" s="238"/>
      <c r="V44" s="420">
        <f t="shared" ref="V44:V56" si="2">SUM(H44:U44)</f>
        <v>50000</v>
      </c>
      <c r="W44" s="17"/>
    </row>
    <row r="45" spans="1:23" ht="12" customHeight="1" x14ac:dyDescent="0.2">
      <c r="A45" s="6"/>
      <c r="B45" s="6"/>
      <c r="C45" s="13"/>
      <c r="D45" s="19">
        <f t="shared" si="1"/>
        <v>34</v>
      </c>
      <c r="E45" s="67" t="str">
        <f>IF(OR('Services - NHC'!E43="",'Services - NHC'!E43="[Enter service]"),"",'Services - NHC'!E43)</f>
        <v>Environment Administration</v>
      </c>
      <c r="F45" s="68" t="str">
        <f>IF(OR('Services - NHC'!F43="",'Services - NHC'!F43="[Select]"),"",'Services - NHC'!F43)</f>
        <v>External</v>
      </c>
      <c r="G45" s="15"/>
      <c r="H45" s="236"/>
      <c r="I45" s="236"/>
      <c r="J45" s="236"/>
      <c r="K45" s="236"/>
      <c r="L45" s="236"/>
      <c r="M45" s="236"/>
      <c r="N45" s="236"/>
      <c r="O45" s="236"/>
      <c r="P45" s="236"/>
      <c r="Q45" s="236"/>
      <c r="R45" s="236"/>
      <c r="S45" s="236"/>
      <c r="T45" s="237"/>
      <c r="U45" s="238"/>
      <c r="V45" s="420">
        <f t="shared" si="2"/>
        <v>0</v>
      </c>
      <c r="W45" s="17"/>
    </row>
    <row r="46" spans="1:23" ht="12" customHeight="1" x14ac:dyDescent="0.2">
      <c r="A46" s="6"/>
      <c r="B46" s="6"/>
      <c r="C46" s="13"/>
      <c r="D46" s="19">
        <f t="shared" si="1"/>
        <v>35</v>
      </c>
      <c r="E46" s="67" t="str">
        <f>IF(OR('Services - NHC'!E44="",'Services - NHC'!E44="[Enter service]"),"",'Services - NHC'!E44)</f>
        <v>Community Development &amp; Planning</v>
      </c>
      <c r="F46" s="68" t="str">
        <f>IF(OR('Services - NHC'!F44="",'Services - NHC'!F44="[Select]"),"",'Services - NHC'!F44)</f>
        <v>External</v>
      </c>
      <c r="G46" s="15"/>
      <c r="H46" s="236">
        <v>12000</v>
      </c>
      <c r="I46" s="236">
        <v>1600</v>
      </c>
      <c r="J46" s="236"/>
      <c r="K46" s="236"/>
      <c r="L46" s="236"/>
      <c r="M46" s="236"/>
      <c r="N46" s="236"/>
      <c r="O46" s="236"/>
      <c r="P46" s="236"/>
      <c r="Q46" s="236"/>
      <c r="R46" s="236"/>
      <c r="S46" s="236"/>
      <c r="T46" s="237"/>
      <c r="U46" s="238"/>
      <c r="V46" s="420">
        <f t="shared" si="2"/>
        <v>13600</v>
      </c>
      <c r="W46" s="17"/>
    </row>
    <row r="47" spans="1:23" ht="12" customHeight="1" x14ac:dyDescent="0.2">
      <c r="A47" s="6"/>
      <c r="B47" s="6"/>
      <c r="C47" s="13"/>
      <c r="D47" s="19">
        <f t="shared" si="1"/>
        <v>36</v>
      </c>
      <c r="E47" s="67" t="str">
        <f>IF(OR('Services - NHC'!E45="",'Services - NHC'!E45="[Enter service]"),"",'Services - NHC'!E45)</f>
        <v>Building Control</v>
      </c>
      <c r="F47" s="68" t="str">
        <f>IF(OR('Services - NHC'!F45="",'Services - NHC'!F45="[Select]"),"",'Services - NHC'!F45)</f>
        <v>External</v>
      </c>
      <c r="G47" s="15"/>
      <c r="H47" s="236">
        <v>31500</v>
      </c>
      <c r="I47" s="236"/>
      <c r="J47" s="236"/>
      <c r="K47" s="236"/>
      <c r="L47" s="236"/>
      <c r="M47" s="236"/>
      <c r="N47" s="236"/>
      <c r="O47" s="236"/>
      <c r="P47" s="236"/>
      <c r="Q47" s="236"/>
      <c r="R47" s="236"/>
      <c r="S47" s="236"/>
      <c r="T47" s="237"/>
      <c r="U47" s="238"/>
      <c r="V47" s="420">
        <f t="shared" si="2"/>
        <v>31500</v>
      </c>
      <c r="W47" s="17"/>
    </row>
    <row r="48" spans="1:23" ht="12" customHeight="1" x14ac:dyDescent="0.2">
      <c r="A48" s="6"/>
      <c r="B48" s="6"/>
      <c r="C48" s="13"/>
      <c r="D48" s="19">
        <f t="shared" si="1"/>
        <v>37</v>
      </c>
      <c r="E48" s="67" t="str">
        <f>IF(OR('Services - NHC'!E46="",'Services - NHC'!E46="[Enter service]"),"",'Services - NHC'!E46)</f>
        <v>Tourism &amp; Area Promotion</v>
      </c>
      <c r="F48" s="68" t="str">
        <f>IF(OR('Services - NHC'!F46="",'Services - NHC'!F46="[Select]"),"",'Services - NHC'!F46)</f>
        <v>External</v>
      </c>
      <c r="G48" s="15"/>
      <c r="H48" s="236"/>
      <c r="I48" s="236">
        <v>196500</v>
      </c>
      <c r="J48" s="236"/>
      <c r="K48" s="236"/>
      <c r="L48" s="236"/>
      <c r="M48" s="236"/>
      <c r="N48" s="236"/>
      <c r="O48" s="236"/>
      <c r="P48" s="236"/>
      <c r="Q48" s="236"/>
      <c r="R48" s="236"/>
      <c r="S48" s="236"/>
      <c r="T48" s="237"/>
      <c r="U48" s="238"/>
      <c r="V48" s="420">
        <f t="shared" si="2"/>
        <v>196500</v>
      </c>
      <c r="W48" s="17"/>
    </row>
    <row r="49" spans="1:23" ht="12" customHeight="1" x14ac:dyDescent="0.2">
      <c r="A49" s="6"/>
      <c r="B49" s="6"/>
      <c r="C49" s="13"/>
      <c r="D49" s="19">
        <f t="shared" si="1"/>
        <v>38</v>
      </c>
      <c r="E49" s="67" t="str">
        <f>IF(OR('Services - NHC'!E47="",'Services - NHC'!E47="[Enter service]"),"",'Services - NHC'!E47)</f>
        <v>Community Amenities</v>
      </c>
      <c r="F49" s="68" t="str">
        <f>IF(OR('Services - NHC'!F47="",'Services - NHC'!F47="[Select]"),"",'Services - NHC'!F47)</f>
        <v>External</v>
      </c>
      <c r="G49" s="15"/>
      <c r="H49" s="236"/>
      <c r="I49" s="236"/>
      <c r="J49" s="236"/>
      <c r="K49" s="236"/>
      <c r="L49" s="236"/>
      <c r="M49" s="236"/>
      <c r="N49" s="236"/>
      <c r="O49" s="236"/>
      <c r="P49" s="236"/>
      <c r="Q49" s="236"/>
      <c r="R49" s="236"/>
      <c r="S49" s="236"/>
      <c r="T49" s="237"/>
      <c r="U49" s="238"/>
      <c r="V49" s="420">
        <f t="shared" si="2"/>
        <v>0</v>
      </c>
      <c r="W49" s="17"/>
    </row>
    <row r="50" spans="1:23" ht="12" customHeight="1" x14ac:dyDescent="0.2">
      <c r="A50" s="6"/>
      <c r="B50" s="6"/>
      <c r="C50" s="13"/>
      <c r="D50" s="19">
        <f t="shared" si="1"/>
        <v>39</v>
      </c>
      <c r="E50" s="67" t="str">
        <f>IF(OR('Services - NHC'!E48="",'Services - NHC'!E48="[Enter service]"),"",'Services - NHC'!E48)</f>
        <v>Air Transport</v>
      </c>
      <c r="F50" s="68" t="str">
        <f>IF(OR('Services - NHC'!F48="",'Services - NHC'!F48="[Select]"),"",'Services - NHC'!F48)</f>
        <v>External</v>
      </c>
      <c r="G50" s="15"/>
      <c r="H50" s="236"/>
      <c r="I50" s="236">
        <v>12000</v>
      </c>
      <c r="J50" s="236"/>
      <c r="K50" s="236"/>
      <c r="L50" s="236"/>
      <c r="M50" s="236"/>
      <c r="N50" s="236"/>
      <c r="O50" s="236"/>
      <c r="P50" s="236"/>
      <c r="Q50" s="236"/>
      <c r="R50" s="236"/>
      <c r="S50" s="236"/>
      <c r="T50" s="237"/>
      <c r="U50" s="238"/>
      <c r="V50" s="420">
        <f t="shared" si="2"/>
        <v>12000</v>
      </c>
      <c r="W50" s="17"/>
    </row>
    <row r="51" spans="1:23" ht="12" customHeight="1" x14ac:dyDescent="0.2">
      <c r="A51" s="6"/>
      <c r="B51" s="6"/>
      <c r="C51" s="13"/>
      <c r="D51" s="19">
        <f t="shared" si="1"/>
        <v>40</v>
      </c>
      <c r="E51" s="67" t="str">
        <f>IF(OR('Services - NHC'!E49="",'Services - NHC'!E49="[Enter service]"),"",'Services - NHC'!E49)</f>
        <v>Markets &amp; Saleyards</v>
      </c>
      <c r="F51" s="68" t="str">
        <f>IF(OR('Services - NHC'!F49="",'Services - NHC'!F49="[Select]"),"",'Services - NHC'!F49)</f>
        <v>External</v>
      </c>
      <c r="G51" s="15"/>
      <c r="H51" s="236"/>
      <c r="I51" s="236">
        <v>4500</v>
      </c>
      <c r="J51" s="236"/>
      <c r="K51" s="236"/>
      <c r="L51" s="236"/>
      <c r="M51" s="236"/>
      <c r="N51" s="236"/>
      <c r="O51" s="236"/>
      <c r="P51" s="236"/>
      <c r="Q51" s="236"/>
      <c r="R51" s="236"/>
      <c r="S51" s="236"/>
      <c r="T51" s="237"/>
      <c r="U51" s="238"/>
      <c r="V51" s="420">
        <f t="shared" si="2"/>
        <v>4500</v>
      </c>
      <c r="W51" s="17"/>
    </row>
    <row r="52" spans="1:23" ht="12" customHeight="1" x14ac:dyDescent="0.2">
      <c r="A52" s="6"/>
      <c r="B52" s="6"/>
      <c r="C52" s="13"/>
      <c r="D52" s="19">
        <f t="shared" si="1"/>
        <v>41</v>
      </c>
      <c r="E52" s="67" t="str">
        <f>IF(OR('Services - NHC'!E50="",'Services - NHC'!E50="[Enter service]"),"",'Services - NHC'!E50)</f>
        <v>Economic Affairs</v>
      </c>
      <c r="F52" s="68" t="str">
        <f>IF(OR('Services - NHC'!F50="",'Services - NHC'!F50="[Select]"),"",'Services - NHC'!F50)</f>
        <v>External</v>
      </c>
      <c r="G52" s="15"/>
      <c r="H52" s="236"/>
      <c r="I52" s="236"/>
      <c r="J52" s="236"/>
      <c r="K52" s="236"/>
      <c r="L52" s="236"/>
      <c r="M52" s="236"/>
      <c r="N52" s="236"/>
      <c r="O52" s="236"/>
      <c r="P52" s="236"/>
      <c r="Q52" s="236">
        <v>655868</v>
      </c>
      <c r="R52" s="236"/>
      <c r="S52" s="236"/>
      <c r="T52" s="237"/>
      <c r="U52" s="238"/>
      <c r="V52" s="420">
        <f t="shared" si="2"/>
        <v>655868</v>
      </c>
      <c r="W52" s="17"/>
    </row>
    <row r="53" spans="1:23" ht="12" customHeight="1" x14ac:dyDescent="0.2">
      <c r="A53" s="6"/>
      <c r="B53" s="6"/>
      <c r="C53" s="13"/>
      <c r="D53" s="19">
        <f t="shared" si="1"/>
        <v>42</v>
      </c>
      <c r="E53" s="67" t="str">
        <f>IF(OR('Services - NHC'!E51="",'Services - NHC'!E51="[Enter service]"),"",'Services - NHC'!E51)</f>
        <v>Business &amp; Economic Services Administration</v>
      </c>
      <c r="F53" s="68" t="str">
        <f>IF(OR('Services - NHC'!F51="",'Services - NHC'!F51="[Select]"),"",'Services - NHC'!F51)</f>
        <v>Mixed</v>
      </c>
      <c r="G53" s="15"/>
      <c r="H53" s="236"/>
      <c r="I53" s="236">
        <v>70000</v>
      </c>
      <c r="J53" s="236">
        <f>1304435+17000</f>
        <v>1321435</v>
      </c>
      <c r="K53" s="236">
        <v>60000</v>
      </c>
      <c r="L53" s="236"/>
      <c r="M53" s="236"/>
      <c r="N53" s="236"/>
      <c r="O53" s="236"/>
      <c r="P53" s="236"/>
      <c r="Q53" s="236"/>
      <c r="R53" s="236"/>
      <c r="S53" s="236"/>
      <c r="T53" s="237"/>
      <c r="U53" s="238"/>
      <c r="V53" s="420">
        <f t="shared" si="2"/>
        <v>1451435</v>
      </c>
      <c r="W53" s="17"/>
    </row>
    <row r="54" spans="1:23" ht="12" customHeight="1" x14ac:dyDescent="0.2">
      <c r="A54" s="6"/>
      <c r="B54" s="6"/>
      <c r="C54" s="13"/>
      <c r="D54" s="19">
        <f t="shared" si="1"/>
        <v>43</v>
      </c>
      <c r="E54" s="67" t="str">
        <f>IF(OR('Services - NHC'!E52="",'Services - NHC'!E52="[Enter service]"),"",'Services - NHC'!E52)</f>
        <v>Local Roads &amp; Bridges works</v>
      </c>
      <c r="F54" s="68" t="str">
        <f>IF(OR('Services - NHC'!F52="",'Services - NHC'!F52="[Select]"),"",'Services - NHC'!F52)</f>
        <v>External</v>
      </c>
      <c r="G54" s="15"/>
      <c r="H54" s="236"/>
      <c r="I54" s="236"/>
      <c r="J54" s="236">
        <v>790243</v>
      </c>
      <c r="K54" s="236">
        <v>20000</v>
      </c>
      <c r="L54" s="236">
        <v>1518849</v>
      </c>
      <c r="M54" s="236"/>
      <c r="N54" s="236"/>
      <c r="O54" s="236"/>
      <c r="P54" s="236"/>
      <c r="Q54" s="236">
        <f>7544+957833</f>
        <v>965377</v>
      </c>
      <c r="R54" s="236"/>
      <c r="S54" s="236"/>
      <c r="T54" s="237"/>
      <c r="U54" s="238"/>
      <c r="V54" s="420">
        <f t="shared" si="2"/>
        <v>3294469</v>
      </c>
      <c r="W54" s="17"/>
    </row>
    <row r="55" spans="1:23" ht="12" customHeight="1" x14ac:dyDescent="0.2">
      <c r="A55" s="6"/>
      <c r="B55" s="6"/>
      <c r="C55" s="13"/>
      <c r="D55" s="19">
        <f t="shared" si="1"/>
        <v>44</v>
      </c>
      <c r="E55" s="67" t="str">
        <f>IF(OR('Services - NHC'!E53="",'Services - NHC'!E53="[Enter service]"),"",'Services - NHC'!E53)</f>
        <v>Asset Management</v>
      </c>
      <c r="F55" s="68" t="str">
        <f>IF(OR('Services - NHC'!F53="",'Services - NHC'!F53="[Select]"),"",'Services - NHC'!F53)</f>
        <v>Mixed</v>
      </c>
      <c r="G55" s="15"/>
      <c r="H55" s="236"/>
      <c r="I55" s="236"/>
      <c r="J55" s="236"/>
      <c r="K55" s="236"/>
      <c r="L55" s="236"/>
      <c r="M55" s="236"/>
      <c r="N55" s="236"/>
      <c r="O55" s="236"/>
      <c r="P55" s="236"/>
      <c r="Q55" s="236"/>
      <c r="R55" s="236">
        <v>128500</v>
      </c>
      <c r="S55" s="236"/>
      <c r="T55" s="237"/>
      <c r="U55" s="238"/>
      <c r="V55" s="420">
        <f t="shared" si="2"/>
        <v>128500</v>
      </c>
      <c r="W55" s="17"/>
    </row>
    <row r="56" spans="1:23" ht="12" hidden="1" customHeight="1" x14ac:dyDescent="0.2">
      <c r="A56" s="6"/>
      <c r="B56" s="6"/>
      <c r="C56" s="13"/>
      <c r="D56" s="19">
        <f t="shared" si="1"/>
        <v>45</v>
      </c>
      <c r="E56" s="67" t="str">
        <f>IF(OR('Services - NHC'!E54="",'Services - NHC'!E54="[Enter service]"),"",'Services - NHC'!E54)</f>
        <v/>
      </c>
      <c r="F56" s="68" t="str">
        <f>IF(OR('Services - NHC'!F54="",'Services - NHC'!F54="[Select]"),"",'Services - NHC'!F54)</f>
        <v/>
      </c>
      <c r="G56" s="15"/>
      <c r="H56" s="236"/>
      <c r="I56" s="236"/>
      <c r="J56" s="236"/>
      <c r="K56" s="236"/>
      <c r="L56" s="236"/>
      <c r="M56" s="236"/>
      <c r="N56" s="236"/>
      <c r="O56" s="236"/>
      <c r="P56" s="236"/>
      <c r="Q56" s="236"/>
      <c r="R56" s="236"/>
      <c r="S56" s="236"/>
      <c r="T56" s="237"/>
      <c r="U56" s="238"/>
      <c r="V56" s="420">
        <f t="shared" si="2"/>
        <v>0</v>
      </c>
      <c r="W56" s="17"/>
    </row>
    <row r="57" spans="1:23" ht="12" hidden="1" customHeight="1" x14ac:dyDescent="0.2">
      <c r="A57" s="6"/>
      <c r="B57" s="6"/>
      <c r="C57" s="13"/>
      <c r="D57" s="19">
        <f>D56+1</f>
        <v>46</v>
      </c>
      <c r="E57" s="67" t="str">
        <f>IF(OR('Services - NHC'!E147="",'Services - NHC'!E147="[Enter service]"),"",'Services - NHC'!E147)</f>
        <v/>
      </c>
      <c r="F57" s="68" t="str">
        <f>IF(OR('Services - NHC'!F147="",'Services - NHC'!F147="[Select]"),"",'Services - NHC'!F147)</f>
        <v/>
      </c>
      <c r="G57" s="15"/>
      <c r="H57" s="236"/>
      <c r="I57" s="236"/>
      <c r="J57" s="236"/>
      <c r="K57" s="236"/>
      <c r="L57" s="236"/>
      <c r="M57" s="236"/>
      <c r="N57" s="236"/>
      <c r="O57" s="236"/>
      <c r="P57" s="236"/>
      <c r="Q57" s="236"/>
      <c r="R57" s="236"/>
      <c r="S57" s="236"/>
      <c r="T57" s="237"/>
      <c r="U57" s="238"/>
      <c r="V57" s="420">
        <f t="shared" ref="V57:V61" si="3">SUM(H57:U57)</f>
        <v>0</v>
      </c>
      <c r="W57" s="17"/>
    </row>
    <row r="58" spans="1:23" ht="12" hidden="1" customHeight="1" x14ac:dyDescent="0.2">
      <c r="A58" s="6"/>
      <c r="B58" s="6"/>
      <c r="C58" s="13"/>
      <c r="D58" s="19">
        <f t="shared" si="1"/>
        <v>47</v>
      </c>
      <c r="E58" s="67" t="str">
        <f>IF(OR('Services - NHC'!E148="",'Services - NHC'!E148="[Enter service]"),"",'Services - NHC'!E148)</f>
        <v/>
      </c>
      <c r="F58" s="68" t="str">
        <f>IF(OR('Services - NHC'!F148="",'Services - NHC'!F148="[Select]"),"",'Services - NHC'!F148)</f>
        <v/>
      </c>
      <c r="G58" s="15"/>
      <c r="H58" s="236"/>
      <c r="I58" s="236"/>
      <c r="J58" s="236"/>
      <c r="K58" s="236"/>
      <c r="L58" s="236"/>
      <c r="M58" s="236"/>
      <c r="N58" s="236"/>
      <c r="O58" s="236"/>
      <c r="P58" s="236"/>
      <c r="Q58" s="236"/>
      <c r="R58" s="236"/>
      <c r="S58" s="236"/>
      <c r="T58" s="237"/>
      <c r="U58" s="238"/>
      <c r="V58" s="420">
        <f t="shared" si="3"/>
        <v>0</v>
      </c>
      <c r="W58" s="17"/>
    </row>
    <row r="59" spans="1:23" ht="12" hidden="1" customHeight="1" x14ac:dyDescent="0.2">
      <c r="A59" s="6"/>
      <c r="B59" s="6"/>
      <c r="C59" s="13"/>
      <c r="D59" s="19">
        <f t="shared" si="1"/>
        <v>48</v>
      </c>
      <c r="E59" s="67" t="str">
        <f>IF(OR('Services - NHC'!E149="",'Services - NHC'!E149="[Enter service]"),"",'Services - NHC'!E149)</f>
        <v/>
      </c>
      <c r="F59" s="68" t="str">
        <f>IF(OR('Services - NHC'!F149="",'Services - NHC'!F149="[Select]"),"",'Services - NHC'!F149)</f>
        <v/>
      </c>
      <c r="G59" s="15"/>
      <c r="H59" s="236"/>
      <c r="I59" s="236"/>
      <c r="J59" s="236"/>
      <c r="K59" s="236"/>
      <c r="L59" s="236"/>
      <c r="M59" s="236"/>
      <c r="N59" s="236"/>
      <c r="O59" s="236"/>
      <c r="P59" s="236"/>
      <c r="Q59" s="236"/>
      <c r="R59" s="236"/>
      <c r="S59" s="236"/>
      <c r="T59" s="237"/>
      <c r="U59" s="238"/>
      <c r="V59" s="420">
        <f t="shared" si="3"/>
        <v>0</v>
      </c>
      <c r="W59" s="17"/>
    </row>
    <row r="60" spans="1:23" ht="12" customHeight="1" thickBot="1" x14ac:dyDescent="0.25">
      <c r="A60" s="6"/>
      <c r="B60" s="6"/>
      <c r="C60" s="13"/>
      <c r="D60" s="14"/>
      <c r="E60" s="75" t="s">
        <v>88</v>
      </c>
      <c r="F60" s="76"/>
      <c r="G60" s="15"/>
      <c r="H60" s="239"/>
      <c r="I60" s="239"/>
      <c r="J60" s="239"/>
      <c r="K60" s="239"/>
      <c r="L60" s="239"/>
      <c r="M60" s="239"/>
      <c r="N60" s="239"/>
      <c r="O60" s="239"/>
      <c r="P60" s="239"/>
      <c r="Q60" s="239"/>
      <c r="R60" s="239"/>
      <c r="S60" s="239"/>
      <c r="T60" s="240"/>
      <c r="U60" s="241"/>
      <c r="V60" s="420">
        <f t="shared" si="3"/>
        <v>0</v>
      </c>
      <c r="W60" s="17"/>
    </row>
    <row r="61" spans="1:23" s="28" customFormat="1" ht="12" customHeight="1" thickTop="1" x14ac:dyDescent="0.2">
      <c r="A61" s="23"/>
      <c r="B61" s="23"/>
      <c r="C61" s="24"/>
      <c r="D61" s="14"/>
      <c r="E61" s="50" t="s">
        <v>87</v>
      </c>
      <c r="F61" s="51"/>
      <c r="G61" s="15"/>
      <c r="H61" s="421">
        <f t="shared" ref="H61:T61" si="4">+SUM(H12:H60)</f>
        <v>138500</v>
      </c>
      <c r="I61" s="421">
        <f t="shared" si="4"/>
        <v>816595</v>
      </c>
      <c r="J61" s="421">
        <f t="shared" si="4"/>
        <v>2884341</v>
      </c>
      <c r="K61" s="421">
        <f t="shared" si="4"/>
        <v>88600</v>
      </c>
      <c r="L61" s="421">
        <f t="shared" si="4"/>
        <v>1518849</v>
      </c>
      <c r="M61" s="421">
        <f t="shared" si="4"/>
        <v>1600000</v>
      </c>
      <c r="N61" s="421">
        <f t="shared" si="4"/>
        <v>5775</v>
      </c>
      <c r="O61" s="421">
        <f t="shared" si="4"/>
        <v>0</v>
      </c>
      <c r="P61" s="421">
        <f t="shared" si="4"/>
        <v>0</v>
      </c>
      <c r="Q61" s="421">
        <f t="shared" si="4"/>
        <v>1915314</v>
      </c>
      <c r="R61" s="421">
        <f t="shared" si="4"/>
        <v>128500</v>
      </c>
      <c r="S61" s="421">
        <f t="shared" si="4"/>
        <v>0</v>
      </c>
      <c r="T61" s="421">
        <f t="shared" si="4"/>
        <v>0</v>
      </c>
      <c r="U61" s="423">
        <f>SUM(U12:U60)</f>
        <v>8178557</v>
      </c>
      <c r="V61" s="422">
        <f t="shared" si="3"/>
        <v>17275031</v>
      </c>
      <c r="W61" s="27"/>
    </row>
    <row r="62" spans="1:23" ht="12.6" customHeight="1" thickBot="1" x14ac:dyDescent="0.25">
      <c r="A62" s="6"/>
      <c r="B62" s="6"/>
      <c r="C62" s="32"/>
      <c r="D62" s="33"/>
      <c r="E62" s="34"/>
      <c r="F62" s="35"/>
      <c r="G62" s="35"/>
      <c r="H62" s="35"/>
      <c r="I62" s="120"/>
      <c r="J62" s="120"/>
      <c r="K62" s="120"/>
      <c r="L62" s="120"/>
      <c r="M62" s="33"/>
      <c r="N62" s="36"/>
      <c r="O62" s="393"/>
      <c r="P62" s="36"/>
      <c r="Q62" s="36"/>
      <c r="R62" s="36"/>
      <c r="S62" s="36"/>
      <c r="T62" s="36"/>
      <c r="U62" s="36"/>
      <c r="V62" s="36"/>
      <c r="W62" s="37"/>
    </row>
    <row r="63" spans="1:23" x14ac:dyDescent="0.2">
      <c r="A63" s="6"/>
      <c r="B63" s="6"/>
      <c r="C63" s="6"/>
      <c r="D63" s="6"/>
      <c r="E63" s="6"/>
      <c r="F63" s="7"/>
      <c r="G63" s="7"/>
      <c r="H63" s="7"/>
      <c r="I63" s="7"/>
      <c r="J63" s="7"/>
      <c r="K63" s="7"/>
      <c r="L63" s="7"/>
      <c r="M63" s="6"/>
      <c r="N63" s="38"/>
      <c r="O63" s="38"/>
      <c r="P63" s="38"/>
      <c r="Q63" s="38"/>
      <c r="R63" s="38"/>
      <c r="S63" s="38"/>
      <c r="T63" s="38"/>
      <c r="U63" s="38"/>
      <c r="V63" s="38"/>
    </row>
    <row r="64" spans="1:23" x14ac:dyDescent="0.2">
      <c r="F64" s="3"/>
      <c r="G64" s="3"/>
      <c r="H64" s="3"/>
      <c r="I64" s="3"/>
      <c r="J64" s="3"/>
      <c r="K64" s="3"/>
      <c r="L64" s="3"/>
      <c r="V64" s="6"/>
    </row>
    <row r="65" spans="3:12" ht="13.5" thickBot="1" x14ac:dyDescent="0.25">
      <c r="F65" s="3"/>
      <c r="G65" s="3"/>
      <c r="H65" s="3"/>
      <c r="I65" s="3"/>
      <c r="J65" s="3"/>
      <c r="K65" s="3"/>
      <c r="L65" s="3"/>
    </row>
    <row r="66" spans="3:12" x14ac:dyDescent="0.2">
      <c r="C66" s="291"/>
      <c r="D66" s="292"/>
      <c r="E66" s="292"/>
      <c r="F66" s="293"/>
      <c r="G66" s="293"/>
      <c r="H66" s="294"/>
      <c r="I66" s="3"/>
      <c r="J66" s="3"/>
      <c r="K66" s="3"/>
      <c r="L66" s="3"/>
    </row>
    <row r="67" spans="3:12" x14ac:dyDescent="0.2">
      <c r="C67" s="295"/>
      <c r="D67" s="16"/>
      <c r="E67" s="296" t="s">
        <v>212</v>
      </c>
      <c r="F67" s="15"/>
      <c r="G67" s="15"/>
      <c r="H67" s="31"/>
    </row>
    <row r="68" spans="3:12" x14ac:dyDescent="0.2">
      <c r="C68" s="295"/>
      <c r="D68" s="16"/>
      <c r="E68" s="3" t="s">
        <v>216</v>
      </c>
      <c r="F68" s="15" t="s">
        <v>209</v>
      </c>
      <c r="G68" s="297"/>
      <c r="H68" s="17"/>
    </row>
    <row r="69" spans="3:12" x14ac:dyDescent="0.2">
      <c r="C69" s="295"/>
      <c r="D69" s="16"/>
      <c r="E69" s="298" t="s">
        <v>211</v>
      </c>
      <c r="F69" s="299"/>
      <c r="G69" s="300"/>
      <c r="H69" s="17"/>
    </row>
    <row r="70" spans="3:12" x14ac:dyDescent="0.2">
      <c r="C70" s="295"/>
      <c r="D70" s="16"/>
      <c r="E70" s="298" t="s">
        <v>211</v>
      </c>
      <c r="F70" s="299"/>
      <c r="G70" s="300"/>
      <c r="H70" s="17"/>
    </row>
    <row r="71" spans="3:12" x14ac:dyDescent="0.2">
      <c r="C71" s="295"/>
      <c r="D71" s="16"/>
      <c r="E71" s="298" t="s">
        <v>211</v>
      </c>
      <c r="F71" s="299"/>
      <c r="G71" s="300"/>
      <c r="H71" s="17"/>
    </row>
    <row r="72" spans="3:12" x14ac:dyDescent="0.2">
      <c r="C72" s="295"/>
      <c r="D72" s="16"/>
      <c r="E72" s="298" t="s">
        <v>211</v>
      </c>
      <c r="F72" s="299"/>
      <c r="G72" s="300"/>
      <c r="H72" s="17"/>
    </row>
    <row r="73" spans="3:12" x14ac:dyDescent="0.2">
      <c r="C73" s="295"/>
      <c r="D73" s="16"/>
      <c r="E73" s="298" t="s">
        <v>211</v>
      </c>
      <c r="F73" s="299"/>
      <c r="G73" s="300"/>
      <c r="H73" s="17"/>
    </row>
    <row r="74" spans="3:12" x14ac:dyDescent="0.2">
      <c r="C74" s="295"/>
      <c r="D74" s="16"/>
      <c r="E74" s="298" t="s">
        <v>211</v>
      </c>
      <c r="F74" s="299"/>
      <c r="G74" s="300"/>
      <c r="H74" s="17"/>
    </row>
    <row r="75" spans="3:12" x14ac:dyDescent="0.2">
      <c r="C75" s="295"/>
      <c r="D75" s="16"/>
      <c r="E75" s="298" t="s">
        <v>211</v>
      </c>
      <c r="F75" s="299"/>
      <c r="G75" s="300"/>
      <c r="H75" s="17"/>
    </row>
    <row r="76" spans="3:12" x14ac:dyDescent="0.2">
      <c r="C76" s="295"/>
      <c r="D76" s="16"/>
      <c r="E76" s="298" t="s">
        <v>211</v>
      </c>
      <c r="F76" s="299"/>
      <c r="G76" s="300"/>
      <c r="H76" s="17"/>
    </row>
    <row r="77" spans="3:12" x14ac:dyDescent="0.2">
      <c r="C77" s="295"/>
      <c r="D77" s="16"/>
      <c r="E77" s="298" t="s">
        <v>211</v>
      </c>
      <c r="F77" s="299"/>
      <c r="G77" s="300"/>
      <c r="H77" s="17"/>
    </row>
    <row r="78" spans="3:12" x14ac:dyDescent="0.2">
      <c r="C78" s="295"/>
      <c r="D78" s="16"/>
      <c r="E78" s="298" t="s">
        <v>211</v>
      </c>
      <c r="F78" s="299"/>
      <c r="G78" s="300"/>
      <c r="H78" s="17"/>
    </row>
    <row r="79" spans="3:12" x14ac:dyDescent="0.2">
      <c r="C79" s="295"/>
      <c r="D79" s="16"/>
      <c r="E79" s="298" t="s">
        <v>211</v>
      </c>
      <c r="F79" s="299"/>
      <c r="G79" s="300"/>
      <c r="H79" s="17"/>
    </row>
    <row r="80" spans="3:12" x14ac:dyDescent="0.2">
      <c r="C80" s="295"/>
      <c r="D80" s="16"/>
      <c r="E80" s="298" t="s">
        <v>211</v>
      </c>
      <c r="F80" s="299"/>
      <c r="G80" s="300"/>
      <c r="H80" s="17"/>
    </row>
    <row r="81" spans="3:8" x14ac:dyDescent="0.2">
      <c r="C81" s="295"/>
      <c r="D81" s="16"/>
      <c r="E81" s="298" t="s">
        <v>211</v>
      </c>
      <c r="F81" s="299"/>
      <c r="G81" s="300"/>
      <c r="H81" s="17"/>
    </row>
    <row r="82" spans="3:8" x14ac:dyDescent="0.2">
      <c r="C82" s="295"/>
      <c r="D82" s="16"/>
      <c r="E82" s="301" t="s">
        <v>87</v>
      </c>
      <c r="F82" s="302">
        <f>SUM(F69:F81)</f>
        <v>0</v>
      </c>
      <c r="G82" s="302"/>
      <c r="H82" s="17"/>
    </row>
    <row r="83" spans="3:8" x14ac:dyDescent="0.2">
      <c r="C83" s="295"/>
      <c r="D83" s="16"/>
      <c r="E83" s="301"/>
      <c r="F83" s="303"/>
      <c r="G83" s="303"/>
      <c r="H83" s="17"/>
    </row>
    <row r="84" spans="3:8" x14ac:dyDescent="0.2">
      <c r="C84" s="295"/>
      <c r="D84" s="16"/>
      <c r="E84" s="301" t="s">
        <v>213</v>
      </c>
      <c r="F84" s="304">
        <f>V60</f>
        <v>0</v>
      </c>
      <c r="G84" s="304"/>
      <c r="H84" s="17"/>
    </row>
    <row r="85" spans="3:8" x14ac:dyDescent="0.2">
      <c r="C85" s="295"/>
      <c r="D85" s="16"/>
      <c r="E85" s="30" t="s">
        <v>189</v>
      </c>
      <c r="F85" s="312">
        <f>F82-F84</f>
        <v>0</v>
      </c>
      <c r="G85" s="304"/>
      <c r="H85" s="17"/>
    </row>
    <row r="86" spans="3:8" ht="14.25" x14ac:dyDescent="0.2">
      <c r="C86" s="295"/>
      <c r="D86" s="16"/>
      <c r="E86" s="306" t="s">
        <v>210</v>
      </c>
      <c r="F86" s="317" t="str">
        <f>IF(F85="","",IF(F85=0,"OK","ISSUE"))</f>
        <v>OK</v>
      </c>
      <c r="G86" s="305"/>
      <c r="H86" s="17"/>
    </row>
    <row r="87" spans="3:8" x14ac:dyDescent="0.2">
      <c r="C87" s="295"/>
      <c r="D87" s="16"/>
      <c r="G87" s="307"/>
      <c r="H87" s="17"/>
    </row>
    <row r="88" spans="3:8" ht="13.5" thickBot="1" x14ac:dyDescent="0.25">
      <c r="C88" s="308"/>
      <c r="D88" s="309"/>
      <c r="E88" s="309"/>
      <c r="F88" s="310"/>
      <c r="G88" s="310"/>
      <c r="H88" s="311"/>
    </row>
    <row r="130" ht="13.5" customHeight="1" x14ac:dyDescent="0.2"/>
  </sheetData>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86:G87 F85:F86">
    <cfRule type="cellIs" dxfId="73" priority="1" operator="equal">
      <formula>"OK"</formula>
    </cfRule>
    <cfRule type="cellIs" dxfId="72" priority="2" operator="equal">
      <formula>"ISSUE"</formula>
    </cfRule>
  </conditionalFormatting>
  <pageMargins left="0.25" right="0.25" top="0.75" bottom="0.75" header="0.3" footer="0.3"/>
  <pageSetup paperSize="8" scale="60"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 Instructions</vt:lpstr>
      <vt:lpstr> Instructions (print friendly)</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Summary - for ESC purposes</vt:lpstr>
      <vt:lpstr>Checks - for ESC purposes</vt:lpstr>
      <vt:lpstr>Analysis - For ESC purposes</vt:lpstr>
      <vt:lpstr>SRP and LTFP</vt:lpstr>
      <vt:lpstr>Higher cap(s) calculation</vt:lpstr>
      <vt:lpstr>Certification Statement</vt:lpstr>
      <vt:lpstr>' Instructions'!Print_Area</vt:lpstr>
      <vt:lpstr>' Instructions (print friendly)'!Print_Area</vt:lpstr>
      <vt:lpstr>'Analysis - For ESC purposes'!Print_Area</vt:lpstr>
      <vt:lpstr>'Assets - Base year'!Print_Area</vt:lpstr>
      <vt:lpstr>'Assets - NHC'!Print_Area</vt:lpstr>
      <vt:lpstr>'Assets - WHC'!Print_Area</vt:lpstr>
      <vt:lpstr>'Expenditure - Base year'!Print_Area</vt:lpstr>
      <vt:lpstr>'Expenditure - WHC'!Print_Area</vt:lpstr>
      <vt:lpstr>'Expenditure- NHC'!Print_Area</vt:lpstr>
      <vt:lpstr>'Higher cap(s) calculation'!Print_Area</vt:lpstr>
      <vt:lpstr>'Revenue - Base year'!Print_Area</vt:lpstr>
      <vt:lpstr>'Revenue - WHC'!Print_Area</vt:lpstr>
      <vt:lpstr>'Services - Base - OPTIONAL'!Print_Area</vt:lpstr>
      <vt:lpstr>'Services - Base year'!Print_Area</vt:lpstr>
      <vt:lpstr>'Services - NHC'!Print_Area</vt:lpstr>
      <vt:lpstr>'Services - WHC'!Print_Area</vt:lpstr>
      <vt:lpstr>'SRP and LTFP'!Print_Area</vt:lpstr>
      <vt:lpstr>'Summary - for ESC purposes'!Print_Area</vt:lpstr>
      <vt:lpstr>'SRP and LTFP'!Print_Titles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Freya McCormick</cp:lastModifiedBy>
  <cp:lastPrinted>2017-05-16T08:37:29Z</cp:lastPrinted>
  <dcterms:created xsi:type="dcterms:W3CDTF">2015-06-02T11:43:08Z</dcterms:created>
  <dcterms:modified xsi:type="dcterms:W3CDTF">2017-06-01T06:59:31Z</dcterms:modified>
</cp:coreProperties>
</file>